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ldi\Documents\GitHub\tiebreak_wc\xlsx\"/>
    </mc:Choice>
  </mc:AlternateContent>
  <xr:revisionPtr revIDLastSave="0" documentId="13_ncr:1_{CDC745BF-889B-41C5-AFE0-7BEE4E90C1CE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wc" sheetId="1" r:id="rId1"/>
    <sheet name="eu" sheetId="2" r:id="rId2"/>
  </sheets>
  <definedNames>
    <definedName name="_xlnm._FilterDatabase" localSheetId="1" hidden="1">eu!$A$143:$F$148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9" i="1" l="1"/>
  <c r="B178" i="1"/>
  <c r="B177" i="1"/>
  <c r="B176" i="1"/>
  <c r="B127" i="2"/>
  <c r="B126" i="2"/>
  <c r="B125" i="2"/>
  <c r="B124" i="2"/>
  <c r="B147" i="2"/>
  <c r="B146" i="2"/>
  <c r="B145" i="2"/>
  <c r="B144" i="2"/>
  <c r="I139" i="2"/>
  <c r="H139" i="2"/>
  <c r="B139" i="2"/>
  <c r="I138" i="2"/>
  <c r="H138" i="2"/>
  <c r="B138" i="2"/>
  <c r="I140" i="2"/>
  <c r="H140" i="2"/>
  <c r="B140" i="2"/>
  <c r="I137" i="2"/>
  <c r="H137" i="2"/>
  <c r="B137" i="2"/>
  <c r="I119" i="2"/>
  <c r="H119" i="2"/>
  <c r="B119" i="2"/>
  <c r="I120" i="2"/>
  <c r="H120" i="2"/>
  <c r="B120" i="2"/>
  <c r="I118" i="2"/>
  <c r="H118" i="2"/>
  <c r="B118" i="2"/>
  <c r="I117" i="2"/>
  <c r="H117" i="2"/>
  <c r="B117" i="2"/>
  <c r="B107" i="2"/>
  <c r="B106" i="2"/>
  <c r="B105" i="2"/>
  <c r="B104" i="2"/>
  <c r="I99" i="2"/>
  <c r="H99" i="2"/>
  <c r="B99" i="2"/>
  <c r="I100" i="2"/>
  <c r="H100" i="2"/>
  <c r="B100" i="2"/>
  <c r="I98" i="2"/>
  <c r="H98" i="2"/>
  <c r="B98" i="2"/>
  <c r="I97" i="2"/>
  <c r="H97" i="2"/>
  <c r="B97" i="2"/>
  <c r="B87" i="2"/>
  <c r="B86" i="2"/>
  <c r="B85" i="2"/>
  <c r="B84" i="2"/>
  <c r="I80" i="2"/>
  <c r="H80" i="2"/>
  <c r="B80" i="2"/>
  <c r="I79" i="2"/>
  <c r="H79" i="2"/>
  <c r="B79" i="2"/>
  <c r="I77" i="2"/>
  <c r="H77" i="2"/>
  <c r="B77" i="2"/>
  <c r="I78" i="2"/>
  <c r="H78" i="2"/>
  <c r="B78" i="2"/>
  <c r="B67" i="2"/>
  <c r="B66" i="2"/>
  <c r="B65" i="2"/>
  <c r="B64" i="2"/>
  <c r="I60" i="2"/>
  <c r="H60" i="2"/>
  <c r="B60" i="2"/>
  <c r="I59" i="2"/>
  <c r="H59" i="2"/>
  <c r="B59" i="2"/>
  <c r="I57" i="2"/>
  <c r="H57" i="2"/>
  <c r="B57" i="2"/>
  <c r="I58" i="2"/>
  <c r="H58" i="2"/>
  <c r="B58" i="2"/>
  <c r="B47" i="2"/>
  <c r="B46" i="2"/>
  <c r="B45" i="2"/>
  <c r="B44" i="2"/>
  <c r="I40" i="2"/>
  <c r="H40" i="2"/>
  <c r="B40" i="2"/>
  <c r="I39" i="2"/>
  <c r="H39" i="2"/>
  <c r="B39" i="2"/>
  <c r="I37" i="2"/>
  <c r="H37" i="2"/>
  <c r="B37" i="2"/>
  <c r="I38" i="2"/>
  <c r="H38" i="2"/>
  <c r="B38" i="2"/>
  <c r="B27" i="2"/>
  <c r="B25" i="2"/>
  <c r="B26" i="2"/>
  <c r="B20" i="2"/>
  <c r="B18" i="2"/>
  <c r="B19" i="2"/>
  <c r="B17" i="2"/>
  <c r="B6" i="2"/>
  <c r="B7" i="2"/>
  <c r="B8" i="2"/>
  <c r="B5" i="2"/>
  <c r="I17" i="2"/>
  <c r="I20" i="2"/>
  <c r="I18" i="2"/>
  <c r="I19" i="2"/>
  <c r="H17" i="2"/>
  <c r="H20" i="2"/>
  <c r="H18" i="2"/>
  <c r="H19" i="2"/>
  <c r="B24" i="2"/>
  <c r="I8" i="2"/>
  <c r="H8" i="2"/>
  <c r="I7" i="2"/>
  <c r="H7" i="2"/>
  <c r="I6" i="2"/>
  <c r="H6" i="2"/>
  <c r="I5" i="2"/>
  <c r="H5" i="2"/>
  <c r="B168" i="1"/>
  <c r="B167" i="1"/>
  <c r="B166" i="1"/>
  <c r="B165" i="1"/>
  <c r="I161" i="1"/>
  <c r="H161" i="1"/>
  <c r="I160" i="1"/>
  <c r="H160" i="1"/>
  <c r="I159" i="1"/>
  <c r="H159" i="1"/>
  <c r="I158" i="1"/>
  <c r="H158" i="1"/>
  <c r="B149" i="1"/>
  <c r="B148" i="1"/>
  <c r="B147" i="1"/>
  <c r="B146" i="1"/>
  <c r="I141" i="1"/>
  <c r="H141" i="1"/>
  <c r="I140" i="1"/>
  <c r="H140" i="1"/>
  <c r="I142" i="1"/>
  <c r="H142" i="1"/>
  <c r="I139" i="1"/>
  <c r="H139" i="1"/>
  <c r="B130" i="1"/>
  <c r="B129" i="1"/>
  <c r="B128" i="1"/>
  <c r="B127" i="1"/>
  <c r="I123" i="1"/>
  <c r="H123" i="1"/>
  <c r="I121" i="1"/>
  <c r="H121" i="1"/>
  <c r="I122" i="1"/>
  <c r="H122" i="1"/>
  <c r="I120" i="1"/>
  <c r="H120" i="1"/>
  <c r="B112" i="1"/>
  <c r="B111" i="1"/>
  <c r="B110" i="1"/>
  <c r="B109" i="1"/>
  <c r="I105" i="1"/>
  <c r="H105" i="1"/>
  <c r="I103" i="1"/>
  <c r="H103" i="1"/>
  <c r="I104" i="1"/>
  <c r="H104" i="1"/>
  <c r="I102" i="1"/>
  <c r="H102" i="1"/>
  <c r="B94" i="1"/>
  <c r="B93" i="1"/>
  <c r="B92" i="1"/>
  <c r="B91" i="1"/>
  <c r="I86" i="1"/>
  <c r="H86" i="1"/>
  <c r="I87" i="1"/>
  <c r="H87" i="1"/>
  <c r="I85" i="1"/>
  <c r="H85" i="1"/>
  <c r="I84" i="1"/>
  <c r="H84" i="1"/>
  <c r="B42" i="1"/>
  <c r="H67" i="1"/>
  <c r="H65" i="1"/>
  <c r="H68" i="1"/>
  <c r="H66" i="1"/>
  <c r="I66" i="1"/>
  <c r="H50" i="1"/>
  <c r="H49" i="1"/>
  <c r="H51" i="1"/>
  <c r="H48" i="1"/>
  <c r="H32" i="1"/>
  <c r="H33" i="1"/>
  <c r="H34" i="1"/>
  <c r="H31" i="1"/>
  <c r="H15" i="1"/>
  <c r="H16" i="1"/>
  <c r="H17" i="1"/>
  <c r="H14" i="1"/>
  <c r="H6" i="1"/>
  <c r="H7" i="1"/>
  <c r="H8" i="1"/>
  <c r="H5" i="1"/>
  <c r="I67" i="1"/>
  <c r="I65" i="1"/>
  <c r="I68" i="1"/>
  <c r="I50" i="1"/>
  <c r="I49" i="1"/>
  <c r="I51" i="1"/>
  <c r="I48" i="1"/>
  <c r="I32" i="1"/>
  <c r="I33" i="1"/>
  <c r="I34" i="1"/>
  <c r="I31" i="1"/>
  <c r="I15" i="1"/>
  <c r="I16" i="1"/>
  <c r="I17" i="1"/>
  <c r="I14" i="1"/>
  <c r="I6" i="1"/>
  <c r="I7" i="1"/>
  <c r="I8" i="1"/>
  <c r="I5" i="1"/>
  <c r="B75" i="1"/>
  <c r="B74" i="1"/>
  <c r="B73" i="1"/>
  <c r="B72" i="1"/>
  <c r="B56" i="1"/>
  <c r="B57" i="1"/>
  <c r="B58" i="1"/>
  <c r="B55" i="1"/>
  <c r="B39" i="1"/>
  <c r="B40" i="1"/>
  <c r="B41" i="1"/>
  <c r="B38" i="1"/>
  <c r="B22" i="1"/>
  <c r="B23" i="1"/>
  <c r="B24" i="1"/>
  <c r="B21" i="1"/>
  <c r="B25" i="1" s="1"/>
  <c r="B180" i="1" l="1"/>
  <c r="B148" i="2"/>
  <c r="B128" i="2"/>
  <c r="B108" i="2"/>
  <c r="B88" i="2"/>
  <c r="B68" i="2"/>
  <c r="B48" i="2"/>
  <c r="B28" i="2"/>
  <c r="B150" i="1"/>
  <c r="B76" i="1"/>
  <c r="B59" i="1"/>
  <c r="B131" i="1"/>
  <c r="B169" i="1"/>
  <c r="B113" i="1"/>
  <c r="B95" i="1"/>
</calcChain>
</file>

<file path=xl/sharedStrings.xml><?xml version="1.0" encoding="utf-8"?>
<sst xmlns="http://schemas.openxmlformats.org/spreadsheetml/2006/main" count="489" uniqueCount="54">
  <si>
    <t>2022 FIFA World Cup - Group E</t>
  </si>
  <si>
    <t>Before match day 3</t>
  </si>
  <si>
    <t>Team</t>
  </si>
  <si>
    <t>Pld</t>
  </si>
  <si>
    <t>W</t>
  </si>
  <si>
    <t>D</t>
  </si>
  <si>
    <t>L</t>
  </si>
  <si>
    <t>Gf</t>
  </si>
  <si>
    <t>Ga</t>
  </si>
  <si>
    <t>Gol diff</t>
  </si>
  <si>
    <t>Pts</t>
  </si>
  <si>
    <t>Spain</t>
  </si>
  <si>
    <t>Japan</t>
  </si>
  <si>
    <t>Costa R.</t>
  </si>
  <si>
    <t>Germany</t>
  </si>
  <si>
    <t>Match day 3</t>
  </si>
  <si>
    <t>standing</t>
  </si>
  <si>
    <t>changes</t>
  </si>
  <si>
    <t>1st</t>
  </si>
  <si>
    <t>2nd</t>
  </si>
  <si>
    <t>3rd</t>
  </si>
  <si>
    <t>4th</t>
  </si>
  <si>
    <t xml:space="preserve">standing before match day 3 is not taken into account </t>
  </si>
  <si>
    <t>10’ Costa R – Germany 0-1 (Gnabry)</t>
  </si>
  <si>
    <t>12’ Japan – Spain 0-1 (Morata)</t>
  </si>
  <si>
    <t>48’ Japan – Spain 1-1 (Doan)</t>
  </si>
  <si>
    <t>Japan ranked a head of Germany since they won 2-1 in matchday 1</t>
  </si>
  <si>
    <t>51’ Japan – Spain 2-1 (Tanaka)</t>
  </si>
  <si>
    <t>tot</t>
  </si>
  <si>
    <t>Japan and Spain swapped position</t>
  </si>
  <si>
    <t>no changes</t>
  </si>
  <si>
    <t>58’ Costa R – Germany 1-1 (Tejeda)</t>
  </si>
  <si>
    <t>Costa R and Germany swapped position</t>
  </si>
  <si>
    <t>70’ Costa R – Germany 2-1 (Neuer og)</t>
  </si>
  <si>
    <t>73’ Costa R – Germany 2-2 (Havertz)</t>
  </si>
  <si>
    <t>85’ Costa R – Germany 2-3 (Havertz)</t>
  </si>
  <si>
    <t>85’ Costa R – Germany 2-4 (Fulkrug)</t>
  </si>
  <si>
    <t>2021 FIFA Euro Cup - Group F</t>
  </si>
  <si>
    <t>France</t>
  </si>
  <si>
    <t>Portugal</t>
  </si>
  <si>
    <t>Hungary</t>
  </si>
  <si>
    <t>11’ Germany – Hungary 0-1 (Szalai)</t>
  </si>
  <si>
    <t>31’ Portugal – France 1-0 (Ronaldo)</t>
  </si>
  <si>
    <t>Gdiff</t>
  </si>
  <si>
    <t>France and Hungary draw in md2, we compare gdiff</t>
  </si>
  <si>
    <t>Germany won against Portugal in md2</t>
  </si>
  <si>
    <t>47’ Portugal – France 1-1 (Benzema)</t>
  </si>
  <si>
    <t>Portugal won against Hungary in md1</t>
  </si>
  <si>
    <t>47’ Portugal – France 2-1 (Ronaldo)</t>
  </si>
  <si>
    <t>66’ Germany – Hungary 1-1 (Havertz)</t>
  </si>
  <si>
    <t>France won against Germany in md1</t>
  </si>
  <si>
    <t>68’ Germany – Hungary 1-2 (Schafer)</t>
  </si>
  <si>
    <t>84’ Germany – Hungary 2-2 (Goretzka)</t>
  </si>
  <si>
    <t>considering before matchday 3 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</si>
</sst>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  <diagonal/>
    </border>
  </borders>
  <cellStyleXfs count="3">
    <xf numFmtId="0" fontId="0" fillId="0" borderId="0"/>
    <xf numFmtId="0" fontId="3" fillId="8" borderId="10" applyNumberFormat="0" applyAlignment="0" applyProtection="0"/>
    <xf numFmtId="0" fontId="2" fillId="9" borderId="0" applyNumberFormat="0" applyBorder="0" applyAlignment="0" applyProtection="0"/>
  </cellStyleXfs>
  <cellXfs count="22">
    <xf numFmtId="0" fontId="0" fillId="0" borderId="0" xfId="0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5" borderId="0" xfId="0" applyFill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7" borderId="6" xfId="0" applyFill="1" applyBorder="1" applyAlignment="1">
      <alignment vertical="center" wrapText="1"/>
    </xf>
    <xf numFmtId="0" fontId="2" fillId="9" borderId="5" xfId="2" applyBorder="1" applyAlignment="1">
      <alignment vertical="center" wrapText="1"/>
    </xf>
    <xf numFmtId="0" fontId="3" fillId="8" borderId="10" xfId="1" applyAlignment="1">
      <alignment vertical="center" wrapText="1"/>
    </xf>
    <xf numFmtId="0" fontId="3" fillId="8" borderId="4" xfId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3" fillId="8" borderId="7" xfId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8" borderId="11" xfId="1" applyBorder="1" applyAlignment="1">
      <alignment vertical="center" wrapText="1"/>
    </xf>
  </cellXfs>
  <cellStyles count="3">
    <cellStyle name="20% - Accent6" xfId="2" builtinId="50"/>
    <cellStyle name="Input" xfId="1" builtinId="20"/>
    <cellStyle name="Normal" xfId="0" builtinId="0"/>
  </cellStyles>
  <dxfs count="252"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DD9F5D-BB06-4F4A-A00B-282828D54D99}" name="Table1" displayName="Table1" ref="A4:J8" totalsRowShown="0" headerRowDxfId="251" dataDxfId="249" headerRowBorderDxfId="250" tableBorderDxfId="248">
  <autoFilter ref="A4:J8" xr:uid="{BC795D6B-2F1C-47F6-8F18-33268A9CC9F1}"/>
  <tableColumns count="10">
    <tableColumn id="1" xr3:uid="{E5515606-2037-4B6A-8617-CBCDF1229F01}" name="Team" dataDxfId="247"/>
    <tableColumn id="2" xr3:uid="{10A68795-626B-42DC-B49A-FD75B99E01BE}" name="Pld" dataDxfId="246"/>
    <tableColumn id="3" xr3:uid="{F7E8A3F1-00A8-4BBD-B466-3D98C675F780}" name="W" dataDxfId="245"/>
    <tableColumn id="4" xr3:uid="{B873FC21-EFFE-4BE9-A0FD-A9A6CCC1136E}" name="D" dataDxfId="244"/>
    <tableColumn id="5" xr3:uid="{D8085B16-9001-486C-BF61-7F8FACFCD9EA}" name="L" dataDxfId="243"/>
    <tableColumn id="6" xr3:uid="{8FC55B80-E358-4E81-A5A5-25A059389447}" name="Gf" dataDxfId="242"/>
    <tableColumn id="7" xr3:uid="{9E0CD136-A8D7-407B-97E4-282312DD8258}" name="Ga" dataDxfId="241"/>
    <tableColumn id="8" xr3:uid="{EAC447C9-9771-48E1-92F7-A574EA0846A3}" name="Gol diff" dataDxfId="240">
      <calculatedColumnFormula>Table1[[#This Row],[Gf]]-Table1[[#This Row],[Ga]]</calculatedColumnFormula>
    </tableColumn>
    <tableColumn id="9" xr3:uid="{349AEB50-3040-4A46-A562-63EA28D841E5}" name="Pts" dataDxfId="239">
      <calculatedColumnFormula>Table1[[#This Row],[W]]*3 +Table1[[#This Row],[D]]</calculatedColumnFormula>
    </tableColumn>
    <tableColumn id="10" xr3:uid="{7093C39A-0F03-42F6-B889-8F402787A1DA}" name="standing" dataDxfId="238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28DF6E5-3DEC-4A83-82EB-9A37FD4EB408}" name="Table134567891011" displayName="Table134567891011" ref="A157:J161" totalsRowShown="0" headerRowDxfId="125" dataDxfId="123" headerRowBorderDxfId="124" tableBorderDxfId="122">
  <autoFilter ref="A157:J161" xr:uid="{51B33392-C805-4288-B1EC-5276D016038D}"/>
  <sortState xmlns:xlrd2="http://schemas.microsoft.com/office/spreadsheetml/2017/richdata2" ref="A158:J161">
    <sortCondition descending="1" ref="I138:I142"/>
  </sortState>
  <tableColumns count="10">
    <tableColumn id="1" xr3:uid="{4650D630-D419-4944-AA45-ACBCD35F4677}" name="Team" dataDxfId="121"/>
    <tableColumn id="2" xr3:uid="{B374D251-ECC0-4E76-9F40-036C912535B0}" name="Pld" dataDxfId="120"/>
    <tableColumn id="3" xr3:uid="{D4602AFC-0F9F-4ECA-933F-F9BEFE4A94AA}" name="W" dataDxfId="119"/>
    <tableColumn id="4" xr3:uid="{948CDDA7-791B-48F7-91CA-7EAE2E1C1D4F}" name="D" dataDxfId="118"/>
    <tableColumn id="5" xr3:uid="{DDD34473-689A-4E23-A89D-F522904C55B1}" name="L" dataDxfId="117"/>
    <tableColumn id="6" xr3:uid="{1F7496ED-1AD7-4D71-9536-F028997BDE1C}" name="Gf" dataDxfId="116"/>
    <tableColumn id="7" xr3:uid="{8D620ACC-8FA7-4E4A-A403-2B9E7E427B3C}" name="Ga" dataDxfId="115"/>
    <tableColumn id="8" xr3:uid="{0FCB95CC-92C3-4B68-8F51-97F207159946}" name="Gol diff" dataDxfId="114">
      <calculatedColumnFormula>Table134567891011[[#This Row],[Gf]]-Table134567891011[[#This Row],[Ga]]</calculatedColumnFormula>
    </tableColumn>
    <tableColumn id="9" xr3:uid="{E3908FA1-1905-47E7-B547-823FD0C9288E}" name="Pts" dataDxfId="113">
      <calculatedColumnFormula>Table134567891011[[#This Row],[W]]*3+Table134567891011[[#This Row],[D]]</calculatedColumnFormula>
    </tableColumn>
    <tableColumn id="10" xr3:uid="{A76E9F0B-4892-4292-BE7A-CCE3604FD650}" name="standing" dataDxfId="112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DAC64F2-482A-4F60-B2E6-57E3462A63AB}" name="Table112" displayName="Table112" ref="A4:J8" totalsRowShown="0" headerRowDxfId="111" dataDxfId="109" headerRowBorderDxfId="110" tableBorderDxfId="108">
  <autoFilter ref="A4:J8" xr:uid="{BC795D6B-2F1C-47F6-8F18-33268A9CC9F1}"/>
  <tableColumns count="10">
    <tableColumn id="1" xr3:uid="{1C1597CE-0872-426C-A38F-F6E20E5BDA9B}" name="Team" dataDxfId="107"/>
    <tableColumn id="2" xr3:uid="{D989D56A-D480-4AB9-A837-0F4B8E79619B}" name="Pld" dataDxfId="106">
      <calculatedColumnFormula>Table112[[#This Row],[W]]+Table112[[#This Row],[D]]+Table112[[#This Row],[L]]</calculatedColumnFormula>
    </tableColumn>
    <tableColumn id="3" xr3:uid="{4B94F231-7626-46CD-B777-3355F4CDD428}" name="W" dataDxfId="105"/>
    <tableColumn id="4" xr3:uid="{63C5C51F-67B5-4D72-A3B3-FCBEE2E13676}" name="D" dataDxfId="104"/>
    <tableColumn id="5" xr3:uid="{C5EA15B6-D163-4B3C-A274-04677DA8CDB6}" name="L" dataDxfId="103"/>
    <tableColumn id="6" xr3:uid="{DF2E18D6-1895-417D-B191-7AA6291103A8}" name="Gf" dataDxfId="102"/>
    <tableColumn id="7" xr3:uid="{1C19AB81-231F-4980-BFF9-57864953A42F}" name="Ga" dataDxfId="101"/>
    <tableColumn id="8" xr3:uid="{8B5156C6-0B72-46D6-9FE7-A58C60C467F0}" name="Gol diff" dataDxfId="100">
      <calculatedColumnFormula>Table112[[#This Row],[Gf]]-Table112[[#This Row],[Ga]]</calculatedColumnFormula>
    </tableColumn>
    <tableColumn id="9" xr3:uid="{354089E8-7545-441C-A838-1A4DDCA0F667}" name="Pts" dataDxfId="99">
      <calculatedColumnFormula>Table112[[#This Row],[W]]*3 +Table112[[#This Row],[D]]</calculatedColumnFormula>
    </tableColumn>
    <tableColumn id="10" xr3:uid="{887BE387-0217-46D5-BC0E-6FB33448F771}" name="standing" dataDxfId="98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2D67862-79ED-479F-8F79-FE739ACC47A6}" name="Table1313" displayName="Table1313" ref="A16:J20" totalsRowShown="0" headerRowDxfId="97" dataDxfId="95" headerRowBorderDxfId="96" tableBorderDxfId="94">
  <autoFilter ref="A16:J20" xr:uid="{F45FC70F-D0BA-437A-947E-C9142BE306D9}"/>
  <sortState xmlns:xlrd2="http://schemas.microsoft.com/office/spreadsheetml/2017/richdata2" ref="A17:J20">
    <sortCondition ref="J16:J20"/>
  </sortState>
  <tableColumns count="10">
    <tableColumn id="1" xr3:uid="{680E05DB-6CD0-438F-A300-B3F86C962CC5}" name="Team" dataDxfId="93"/>
    <tableColumn id="2" xr3:uid="{1BD107C3-331C-446B-A2EF-444F1A6439E9}" name="Pld" dataDxfId="92">
      <calculatedColumnFormula>Table1313[[#This Row],[W]]+Table1313[[#This Row],[D]]+Table1313[[#This Row],[L]]</calculatedColumnFormula>
    </tableColumn>
    <tableColumn id="3" xr3:uid="{65B5B7EA-F2D9-4979-B16F-0CD75E7D02E7}" name="W" dataDxfId="91"/>
    <tableColumn id="4" xr3:uid="{77882A3B-8990-43C7-A42B-869B8B842382}" name="D" dataDxfId="90"/>
    <tableColumn id="5" xr3:uid="{64093928-E0CD-4E1D-8651-43388608C55D}" name="L" dataDxfId="89"/>
    <tableColumn id="6" xr3:uid="{53F62282-2132-4A1F-97D1-50331A137421}" name="Gf" dataDxfId="88"/>
    <tableColumn id="7" xr3:uid="{50ADC421-ED8D-41EE-B736-E96704190707}" name="Ga" dataDxfId="87"/>
    <tableColumn id="8" xr3:uid="{BE4DEE6D-3A10-4F88-B2C8-81FF30BAFFCD}" name="Gdiff" dataDxfId="86">
      <calculatedColumnFormula>Table1313[[#This Row],[Gf]]-Table1313[[#This Row],[Ga]]</calculatedColumnFormula>
    </tableColumn>
    <tableColumn id="9" xr3:uid="{1C50E053-B86A-4F72-8204-F3939237E64C}" name="Pts" dataDxfId="85">
      <calculatedColumnFormula>Table1313[[#This Row],[W]]*3 +Table1313[[#This Row],[D]]</calculatedColumnFormula>
    </tableColumn>
    <tableColumn id="10" xr3:uid="{EDBE8A7B-0A76-42F5-842B-8B9E0179C4FA}" name="standing" dataDxfId="84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7FC4540-FC00-4812-9477-02B7EC1A2995}" name="Table131322" displayName="Table131322" ref="A36:J40" totalsRowShown="0" headerRowDxfId="83" dataDxfId="81" headerRowBorderDxfId="82" tableBorderDxfId="80">
  <autoFilter ref="A36:J40" xr:uid="{F7FC4540-FC00-4812-9477-02B7EC1A2995}"/>
  <sortState xmlns:xlrd2="http://schemas.microsoft.com/office/spreadsheetml/2017/richdata2" ref="A37:J40">
    <sortCondition descending="1" ref="I36:I40"/>
  </sortState>
  <tableColumns count="10">
    <tableColumn id="1" xr3:uid="{43D37D6D-1802-41B4-BA61-5803452403C6}" name="Team" dataDxfId="79"/>
    <tableColumn id="2" xr3:uid="{8948A072-78E3-4BFA-B2FA-E460FEEABA21}" name="Pld" dataDxfId="78">
      <calculatedColumnFormula>Table131322[[#This Row],[W]]+Table131322[[#This Row],[D]]+Table131322[[#This Row],[L]]</calculatedColumnFormula>
    </tableColumn>
    <tableColumn id="3" xr3:uid="{18D78855-2E82-4F78-A2C1-6DC2691964ED}" name="W" dataDxfId="77"/>
    <tableColumn id="4" xr3:uid="{F1433F4C-C36D-48AD-ADD2-F815342F598C}" name="D" dataDxfId="76"/>
    <tableColumn id="5" xr3:uid="{220D8A94-11F4-4199-A185-F39754BC2353}" name="L" dataDxfId="75"/>
    <tableColumn id="6" xr3:uid="{59266E75-A54D-4D03-997B-B797F91852E5}" name="Gf" dataDxfId="74"/>
    <tableColumn id="7" xr3:uid="{7F91E1C0-204D-4D53-B9DE-B308187401F2}" name="Ga" dataDxfId="73"/>
    <tableColumn id="8" xr3:uid="{12294049-750B-4C09-A3B3-73C2753AB000}" name="Gdiff" dataDxfId="72">
      <calculatedColumnFormula>Table131322[[#This Row],[Gf]]-Table131322[[#This Row],[Ga]]</calculatedColumnFormula>
    </tableColumn>
    <tableColumn id="9" xr3:uid="{AF2429B7-023C-4C93-8C02-6E9B4FF08D25}" name="Pts" dataDxfId="71">
      <calculatedColumnFormula>Table131322[[#This Row],[W]]*3 +Table131322[[#This Row],[D]]</calculatedColumnFormula>
    </tableColumn>
    <tableColumn id="10" xr3:uid="{85C644BF-7C53-4A08-A7B8-B44D6D3AFEF6}" name="standing" dataDxfId="70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2FF6538-CC86-418E-B1DE-3E36EFBA775E}" name="Table13132223" displayName="Table13132223" ref="A56:J60" totalsRowShown="0" headerRowDxfId="69" dataDxfId="67" headerRowBorderDxfId="68" tableBorderDxfId="66">
  <autoFilter ref="A56:J60" xr:uid="{22FF6538-CC86-418E-B1DE-3E36EFBA775E}"/>
  <sortState xmlns:xlrd2="http://schemas.microsoft.com/office/spreadsheetml/2017/richdata2" ref="A57:J60">
    <sortCondition descending="1" ref="I56:I60"/>
  </sortState>
  <tableColumns count="10">
    <tableColumn id="1" xr3:uid="{F6BB4EA8-A372-44CE-862F-170E0DBF86AD}" name="Team" dataDxfId="65"/>
    <tableColumn id="2" xr3:uid="{31B5A2B8-AFA7-474B-A96D-D222A7AD65EE}" name="Pld" dataDxfId="64">
      <calculatedColumnFormula>Table13132223[[#This Row],[W]]+Table13132223[[#This Row],[D]]+Table13132223[[#This Row],[L]]</calculatedColumnFormula>
    </tableColumn>
    <tableColumn id="3" xr3:uid="{8884AFE5-6E5B-453C-A987-20C52D5A02C9}" name="W" dataDxfId="63"/>
    <tableColumn id="4" xr3:uid="{28FBA300-8692-453D-9E92-EBC45D96C0C0}" name="D" dataDxfId="62"/>
    <tableColumn id="5" xr3:uid="{909058A9-CCA9-487D-A799-6C96FE67D13E}" name="L" dataDxfId="61"/>
    <tableColumn id="6" xr3:uid="{2249E664-4753-4ED5-8CDB-7612EBF6E63E}" name="Gf" dataDxfId="60"/>
    <tableColumn id="7" xr3:uid="{37E06E47-9E49-4796-BF4E-D8886B34F9CF}" name="Ga" dataDxfId="59"/>
    <tableColumn id="8" xr3:uid="{8A1209D2-9A3F-4A39-ABC8-D2FDB4C06340}" name="Gdiff" dataDxfId="58">
      <calculatedColumnFormula>Table13132223[[#This Row],[Gf]]-Table13132223[[#This Row],[Ga]]</calculatedColumnFormula>
    </tableColumn>
    <tableColumn id="9" xr3:uid="{0F05A3D5-A8C1-41DF-893B-DDBF37ECE10F}" name="Pts" dataDxfId="57">
      <calculatedColumnFormula>Table13132223[[#This Row],[W]]*3 +Table13132223[[#This Row],[D]]</calculatedColumnFormula>
    </tableColumn>
    <tableColumn id="10" xr3:uid="{A6D6D8A3-678C-42C3-B57B-19022693F9D4}" name="standing" dataDxfId="56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9BF89AB-144B-4A0A-9387-A5F123012BAE}" name="Table1313222324" displayName="Table1313222324" ref="A76:J80" totalsRowShown="0" headerRowDxfId="55" dataDxfId="53" headerRowBorderDxfId="54" tableBorderDxfId="52">
  <autoFilter ref="A76:J80" xr:uid="{29BF89AB-144B-4A0A-9387-A5F123012BAE}"/>
  <sortState xmlns:xlrd2="http://schemas.microsoft.com/office/spreadsheetml/2017/richdata2" ref="A77:J80">
    <sortCondition descending="1" ref="I76:I80"/>
  </sortState>
  <tableColumns count="10">
    <tableColumn id="1" xr3:uid="{8EA01C16-AF42-498A-994D-8496F6203CBC}" name="Team" dataDxfId="51"/>
    <tableColumn id="2" xr3:uid="{4E5F4474-38D4-4A4E-9401-6F3B144FD616}" name="Pld" dataDxfId="50">
      <calculatedColumnFormula>Table1313222324[[#This Row],[W]]+Table1313222324[[#This Row],[D]]+Table1313222324[[#This Row],[L]]</calculatedColumnFormula>
    </tableColumn>
    <tableColumn id="3" xr3:uid="{7642B2A0-1BD7-4435-BADC-1922F8CB68BB}" name="W" dataDxfId="49"/>
    <tableColumn id="4" xr3:uid="{BBF9072F-9465-4854-A352-F6DA5F075E34}" name="D" dataDxfId="48"/>
    <tableColumn id="5" xr3:uid="{B73EBBCC-7426-41D2-B6F5-078406CB95D1}" name="L" dataDxfId="47"/>
    <tableColumn id="6" xr3:uid="{E0A61D53-4B25-4F3F-897B-46BC5963DFF1}" name="Gf" dataDxfId="46"/>
    <tableColumn id="7" xr3:uid="{AEBA596B-4A39-4B12-B3E4-335AE00D9578}" name="Ga" dataDxfId="45"/>
    <tableColumn id="8" xr3:uid="{D9E7F5E3-BBB4-477E-8169-0B7632E87F46}" name="Gdiff" dataDxfId="44">
      <calculatedColumnFormula>Table1313222324[[#This Row],[Gf]]-Table1313222324[[#This Row],[Ga]]</calculatedColumnFormula>
    </tableColumn>
    <tableColumn id="9" xr3:uid="{5767D4FF-341D-4BE8-A0B0-408235BD1244}" name="Pts" dataDxfId="43">
      <calculatedColumnFormula>Table1313222324[[#This Row],[W]]*3 +Table1313222324[[#This Row],[D]]</calculatedColumnFormula>
    </tableColumn>
    <tableColumn id="10" xr3:uid="{336D6720-DC09-483A-8B75-8F218FF55BC5}" name="standing" dataDxfId="42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CD1AF56-6E6A-4078-93BD-0AF7A4861C58}" name="Table131322232425" displayName="Table131322232425" ref="A96:J100" totalsRowShown="0" headerRowDxfId="41" dataDxfId="39" headerRowBorderDxfId="40" tableBorderDxfId="38">
  <autoFilter ref="A96:J100" xr:uid="{FCD1AF56-6E6A-4078-93BD-0AF7A4861C58}"/>
  <sortState xmlns:xlrd2="http://schemas.microsoft.com/office/spreadsheetml/2017/richdata2" ref="A97:J100">
    <sortCondition descending="1" ref="I96:I100"/>
  </sortState>
  <tableColumns count="10">
    <tableColumn id="1" xr3:uid="{21568EB9-38AC-475F-AB46-A6491614F31A}" name="Team" dataDxfId="37"/>
    <tableColumn id="2" xr3:uid="{01EB9FA4-70F8-42A0-93F3-266B102B166F}" name="Pld" dataDxfId="36">
      <calculatedColumnFormula>Table131322232425[[#This Row],[W]]+Table131322232425[[#This Row],[D]]+Table131322232425[[#This Row],[L]]</calculatedColumnFormula>
    </tableColumn>
    <tableColumn id="3" xr3:uid="{9AAF6D03-6B5A-4C75-886E-32239F2914F0}" name="W" dataDxfId="35"/>
    <tableColumn id="4" xr3:uid="{2E03B5A1-F116-4168-90D3-D933562D740E}" name="D" dataDxfId="34"/>
    <tableColumn id="5" xr3:uid="{E38E9870-9F72-46D9-A9FB-CE0D4A056ED3}" name="L" dataDxfId="33"/>
    <tableColumn id="6" xr3:uid="{4044388C-D5EE-418E-8F68-C914DC2B60F4}" name="Gf" dataDxfId="32"/>
    <tableColumn id="7" xr3:uid="{49F04251-3029-4E6B-8DCD-D9B10A050C06}" name="Ga" dataDxfId="31"/>
    <tableColumn id="8" xr3:uid="{7CB5569B-CD86-4A93-B7AB-8ECE8BE51BFA}" name="Gdiff" dataDxfId="30">
      <calculatedColumnFormula>Table131322232425[[#This Row],[Gf]]-Table131322232425[[#This Row],[Ga]]</calculatedColumnFormula>
    </tableColumn>
    <tableColumn id="9" xr3:uid="{D968F557-8575-4604-A264-F61C6C597331}" name="Pts" dataDxfId="29">
      <calculatedColumnFormula>Table131322232425[[#This Row],[W]]*3 +Table131322232425[[#This Row],[D]]</calculatedColumnFormula>
    </tableColumn>
    <tableColumn id="10" xr3:uid="{174A68FA-BF5D-4C92-B529-45E6DACC48A6}" name="standing" dataDxfId="28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7593144-B244-422D-9189-96C0EA9952B7}" name="Table13132223242526" displayName="Table13132223242526" ref="A116:J120" totalsRowShown="0" headerRowDxfId="27" dataDxfId="25" headerRowBorderDxfId="26" tableBorderDxfId="24">
  <autoFilter ref="A116:J120" xr:uid="{A7593144-B244-422D-9189-96C0EA9952B7}"/>
  <sortState xmlns:xlrd2="http://schemas.microsoft.com/office/spreadsheetml/2017/richdata2" ref="A117:J120">
    <sortCondition ref="J116:J120"/>
  </sortState>
  <tableColumns count="10">
    <tableColumn id="1" xr3:uid="{20612054-7301-4874-A04B-ED327FC79A22}" name="Team" dataDxfId="23"/>
    <tableColumn id="2" xr3:uid="{7996FA84-8099-40A2-B67A-8A4DEA941519}" name="Pld" dataDxfId="22">
      <calculatedColumnFormula>Table13132223242526[[#This Row],[W]]+Table13132223242526[[#This Row],[D]]+Table13132223242526[[#This Row],[L]]</calculatedColumnFormula>
    </tableColumn>
    <tableColumn id="3" xr3:uid="{E3D4A02F-3CAB-4384-88E2-6A372823F42C}" name="W" dataDxfId="21"/>
    <tableColumn id="4" xr3:uid="{F9614837-2FF6-4AE4-A895-FA4CA73AD33F}" name="D" dataDxfId="20"/>
    <tableColumn id="5" xr3:uid="{A8C5AAFE-986C-4626-8AB5-34FA9BF352DF}" name="L" dataDxfId="19"/>
    <tableColumn id="6" xr3:uid="{17A19112-5172-4948-BE39-16E9143BF488}" name="Gf" dataDxfId="18"/>
    <tableColumn id="7" xr3:uid="{A544A5C0-2026-4D7B-B45D-1D2B73D3DED7}" name="Ga" dataDxfId="17"/>
    <tableColumn id="8" xr3:uid="{9F9DE7AD-C5F2-4CA7-AB17-BA3607411633}" name="Gdiff" dataDxfId="16">
      <calculatedColumnFormula>Table13132223242526[[#This Row],[Gf]]-Table13132223242526[[#This Row],[Ga]]</calculatedColumnFormula>
    </tableColumn>
    <tableColumn id="9" xr3:uid="{B3718D41-3885-4A07-A722-9F75EDBBD6DE}" name="Pts" dataDxfId="15">
      <calculatedColumnFormula>Table13132223242526[[#This Row],[W]]*3 +Table13132223242526[[#This Row],[D]]</calculatedColumnFormula>
    </tableColumn>
    <tableColumn id="10" xr3:uid="{DB14A884-A088-4F8E-B851-BEB5BDDE1E28}" name="standing" dataDxfId="14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1EA6E568-C5D5-4C93-B6EB-4A9940A7F7F0}" name="Table1313222324252627" displayName="Table1313222324252627" ref="A136:J140" totalsRowShown="0" headerRowDxfId="13" dataDxfId="11" headerRowBorderDxfId="12" tableBorderDxfId="10">
  <autoFilter ref="A136:J140" xr:uid="{1EA6E568-C5D5-4C93-B6EB-4A9940A7F7F0}"/>
  <sortState xmlns:xlrd2="http://schemas.microsoft.com/office/spreadsheetml/2017/richdata2" ref="A137:J140">
    <sortCondition descending="1" ref="I136:I140"/>
  </sortState>
  <tableColumns count="10">
    <tableColumn id="1" xr3:uid="{D0893EB2-7319-40B5-B304-F0B25E44B2D2}" name="Team" dataDxfId="9"/>
    <tableColumn id="2" xr3:uid="{C7E49AD9-256C-4443-81ED-46823797C0F2}" name="Pld" dataDxfId="8">
      <calculatedColumnFormula>Table1313222324252627[[#This Row],[W]]+Table1313222324252627[[#This Row],[D]]+Table1313222324252627[[#This Row],[L]]</calculatedColumnFormula>
    </tableColumn>
    <tableColumn id="3" xr3:uid="{997409DA-E747-410D-AFA7-2BE3F39DA595}" name="W" dataDxfId="7"/>
    <tableColumn id="4" xr3:uid="{386EBF43-8572-4D48-82E1-CAE4D773C0BA}" name="D" dataDxfId="6"/>
    <tableColumn id="5" xr3:uid="{E4252821-D32C-4387-9090-3606C2DEA559}" name="L" dataDxfId="5"/>
    <tableColumn id="6" xr3:uid="{DB76B39E-5324-45E0-A84D-B9228BCAD22B}" name="Gf" dataDxfId="4"/>
    <tableColumn id="7" xr3:uid="{D87DDE79-AFE9-4431-A152-2D3EEC4D9442}" name="Ga" dataDxfId="3"/>
    <tableColumn id="8" xr3:uid="{D6BB033B-1B3C-4636-8CB7-FE5CC3FB0AFB}" name="Gdiff" dataDxfId="2">
      <calculatedColumnFormula>Table1313222324252627[[#This Row],[Gf]]-Table1313222324252627[[#This Row],[Ga]]</calculatedColumnFormula>
    </tableColumn>
    <tableColumn id="9" xr3:uid="{E32C3238-E5A7-4BFE-904E-127C98827E93}" name="Pts" dataDxfId="1">
      <calculatedColumnFormula>Table1313222324252627[[#This Row],[W]]*3 +Table1313222324252627[[#This Row],[D]]</calculatedColumnFormula>
    </tableColumn>
    <tableColumn id="10" xr3:uid="{25A29D01-00FE-4BB4-AEA2-C52BDD18564E}" name="standing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3931E2-046B-4D50-B1BC-9EA32FBD7106}" name="Table13" displayName="Table13" ref="A13:J17" totalsRowShown="0" headerRowDxfId="237" dataDxfId="235" headerRowBorderDxfId="236" tableBorderDxfId="234">
  <autoFilter ref="A13:J17" xr:uid="{F45FC70F-D0BA-437A-947E-C9142BE306D9}"/>
  <sortState xmlns:xlrd2="http://schemas.microsoft.com/office/spreadsheetml/2017/richdata2" ref="A14:J17">
    <sortCondition descending="1" ref="F13:F17"/>
  </sortState>
  <tableColumns count="10">
    <tableColumn id="1" xr3:uid="{40609DCB-899A-490F-B919-F406994D67FF}" name="Team" dataDxfId="233"/>
    <tableColumn id="2" xr3:uid="{86F70E68-869E-40CE-B55C-78702053B792}" name="Pld" dataDxfId="232"/>
    <tableColumn id="3" xr3:uid="{8491058D-D181-4D58-BF55-64CC8008982F}" name="W" dataDxfId="231"/>
    <tableColumn id="4" xr3:uid="{5657CFB3-3E43-475E-BC35-D56E6A3AE142}" name="D" dataDxfId="230"/>
    <tableColumn id="5" xr3:uid="{31D07873-88A4-45C4-961F-6F24BC8BA25E}" name="L" dataDxfId="229"/>
    <tableColumn id="6" xr3:uid="{620D0413-AE72-4EE7-BCBD-BD42D3964211}" name="Gf" dataDxfId="228"/>
    <tableColumn id="7" xr3:uid="{3D4E7C3E-88F6-440B-9D6B-0A7569BE5458}" name="Ga" dataDxfId="227"/>
    <tableColumn id="8" xr3:uid="{AD7BDB99-74A6-4145-9DD2-E89E84D1CABB}" name="Gol diff" dataDxfId="226">
      <calculatedColumnFormula>Table13[[#This Row],[Gf]]-Table13[[#This Row],[Ga]]</calculatedColumnFormula>
    </tableColumn>
    <tableColumn id="9" xr3:uid="{9F831F12-61E6-4DCE-8B57-7EA804884F55}" name="Pts" dataDxfId="225">
      <calculatedColumnFormula>Table13[[#This Row],[W]]*3+Table13[[#This Row],[D]]</calculatedColumnFormula>
    </tableColumn>
    <tableColumn id="10" xr3:uid="{DF1F272F-A38F-4439-A720-FEEDEC2B3D3E}" name="standing" dataDxfId="22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6B27BB-F728-4459-B034-787139599CC1}" name="Table134" displayName="Table134" ref="A30:J34" totalsRowShown="0" headerRowDxfId="223" dataDxfId="221" headerRowBorderDxfId="222" tableBorderDxfId="220">
  <autoFilter ref="A30:J34" xr:uid="{D94111E6-929E-4302-873E-C2C002DDEE39}"/>
  <sortState xmlns:xlrd2="http://schemas.microsoft.com/office/spreadsheetml/2017/richdata2" ref="A31:J34">
    <sortCondition descending="1" ref="I30:I34"/>
  </sortState>
  <tableColumns count="10">
    <tableColumn id="1" xr3:uid="{AACA4D58-2859-4B86-9C55-90D3256ABCF5}" name="Team" dataDxfId="219"/>
    <tableColumn id="2" xr3:uid="{5ACE9E2D-6DDF-4E73-9488-58881D4CDFA5}" name="Pld" dataDxfId="218"/>
    <tableColumn id="3" xr3:uid="{03A1DB3D-BFB7-4348-B77E-79652BB04CDE}" name="W" dataDxfId="217"/>
    <tableColumn id="4" xr3:uid="{FC5FCFEE-CE62-4D69-977F-810688FA8FBE}" name="D" dataDxfId="216"/>
    <tableColumn id="5" xr3:uid="{59E1B49B-A2D7-427E-83E6-FFBD50419473}" name="L" dataDxfId="215"/>
    <tableColumn id="6" xr3:uid="{2BFA0A07-5D65-4D47-AFA8-D8D899924011}" name="Gf" dataDxfId="214"/>
    <tableColumn id="7" xr3:uid="{C4D01548-DACC-4187-9617-38946AB705C1}" name="Ga" dataDxfId="213"/>
    <tableColumn id="8" xr3:uid="{9FF75BA3-F499-478C-B4A1-575137BE5F49}" name="Gol diff" dataDxfId="212">
      <calculatedColumnFormula>Table134[[#This Row],[Gf]]-Table134[[#This Row],[Ga]]</calculatedColumnFormula>
    </tableColumn>
    <tableColumn id="9" xr3:uid="{38926F34-D78F-4459-B400-637CF9D07A20}" name="Pts" dataDxfId="211">
      <calculatedColumnFormula>Table134[[#This Row],[W]]*3+Table134[[#This Row],[D]]</calculatedColumnFormula>
    </tableColumn>
    <tableColumn id="10" xr3:uid="{3CBE9B7E-AF05-4073-8983-D059B176CB3E}" name="standing" dataDxfId="21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2F3B31-AC27-4AD4-B319-866DA305739C}" name="Table1345" displayName="Table1345" ref="A47:J51" totalsRowShown="0" headerRowDxfId="209" dataDxfId="207" headerRowBorderDxfId="208" tableBorderDxfId="206">
  <autoFilter ref="A47:J51" xr:uid="{8D9D481B-80FF-4FFC-9FEF-56D468DEA86E}"/>
  <sortState xmlns:xlrd2="http://schemas.microsoft.com/office/spreadsheetml/2017/richdata2" ref="A48:J51">
    <sortCondition ref="J47:J51"/>
  </sortState>
  <tableColumns count="10">
    <tableColumn id="1" xr3:uid="{0809FFCB-7E03-4EF1-9142-AB5EB5A59A10}" name="Team" dataDxfId="205"/>
    <tableColumn id="2" xr3:uid="{C7BB9E5B-3631-4CBC-9621-9CBDA80DEC79}" name="Pld" dataDxfId="204"/>
    <tableColumn id="3" xr3:uid="{8A4FCD39-B750-4E35-9C90-06F2DBE74B27}" name="W" dataDxfId="203"/>
    <tableColumn id="4" xr3:uid="{184B9BED-BB71-45D3-9C06-97DA23C518D5}" name="D" dataDxfId="202"/>
    <tableColumn id="5" xr3:uid="{1F4C8ED6-E009-420E-A19B-A2AC11D8ABDF}" name="L" dataDxfId="201"/>
    <tableColumn id="6" xr3:uid="{6297FC45-24C2-48EC-BE37-F61ABBF986D4}" name="Gf" dataDxfId="200"/>
    <tableColumn id="7" xr3:uid="{172E6122-396C-4D18-9DF1-A45536BA00AE}" name="Ga" dataDxfId="199"/>
    <tableColumn id="8" xr3:uid="{2F231F29-C84E-459C-94BC-CD72FCCC70D7}" name="Gol diff" dataDxfId="198">
      <calculatedColumnFormula>Table1345[[#This Row],[Gf]]-Table1345[[#This Row],[Ga]]</calculatedColumnFormula>
    </tableColumn>
    <tableColumn id="9" xr3:uid="{CAA5F8B6-CE02-47F5-BA72-B6F315676857}" name="Pts" dataDxfId="197">
      <calculatedColumnFormula>Table1345[[#This Row],[W]]*3+Table1345[[#This Row],[D]]</calculatedColumnFormula>
    </tableColumn>
    <tableColumn id="10" xr3:uid="{78725F90-2692-4B76-AA99-3FD5E4E4E249}" name="standing" dataDxfId="19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4CB53C-A3D1-4CF4-A163-AF8F49478C9E}" name="Table13456" displayName="Table13456" ref="A64:J68" totalsRowShown="0" headerRowDxfId="195" dataDxfId="193" headerRowBorderDxfId="194" tableBorderDxfId="192">
  <autoFilter ref="A64:J68" xr:uid="{85A02BED-98DD-4BFA-858D-898F632F9CC9}"/>
  <sortState xmlns:xlrd2="http://schemas.microsoft.com/office/spreadsheetml/2017/richdata2" ref="A65:J68">
    <sortCondition descending="1" ref="I64:I68"/>
  </sortState>
  <tableColumns count="10">
    <tableColumn id="1" xr3:uid="{0E6EF2D5-407B-430C-99F7-918980E2D4A5}" name="Team" dataDxfId="191"/>
    <tableColumn id="2" xr3:uid="{7A623A54-EABB-4093-9830-140F1F9F3010}" name="Pld" dataDxfId="190"/>
    <tableColumn id="3" xr3:uid="{CCF1A964-79A2-4FAA-AB50-03C4B327F628}" name="W" dataDxfId="189"/>
    <tableColumn id="4" xr3:uid="{5AA597C6-64E3-45FA-A23F-40C68EAB3292}" name="D" dataDxfId="188"/>
    <tableColumn id="5" xr3:uid="{E2CFB5CC-E60C-49C0-B786-4275DD07A1DB}" name="L" dataDxfId="187"/>
    <tableColumn id="6" xr3:uid="{4CE22E1E-8561-4C60-827D-D42728B39F5D}" name="Gf" dataDxfId="186"/>
    <tableColumn id="7" xr3:uid="{E70B4381-D450-4D46-B53A-E4DB4E0BBCB4}" name="Ga" dataDxfId="185"/>
    <tableColumn id="8" xr3:uid="{9241A45D-6A91-4B6D-82D7-7AEC2EEE0546}" name="Gol diff" dataDxfId="184">
      <calculatedColumnFormula>Table13456[[#This Row],[Gf]]-Table13456[[#This Row],[Ga]]</calculatedColumnFormula>
    </tableColumn>
    <tableColumn id="9" xr3:uid="{6608B9AA-E974-4673-AECB-E5800D03469D}" name="Pts" dataDxfId="183">
      <calculatedColumnFormula>Table13456[[#This Row],[W]]*3+Table13456[[#This Row],[D]]</calculatedColumnFormula>
    </tableColumn>
    <tableColumn id="10" xr3:uid="{CFDA3926-B052-4A57-92C9-6D1729E41E9D}" name="standing" dataDxfId="18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4EA4A4-943F-4626-86DB-BBC6AA392DAA}" name="Table134567" displayName="Table134567" ref="A83:J87" totalsRowShown="0" headerRowDxfId="181" dataDxfId="179" headerRowBorderDxfId="180" tableBorderDxfId="178">
  <autoFilter ref="A83:J87" xr:uid="{65578200-1A94-44DB-BD8D-4043ECE21CCC}"/>
  <sortState xmlns:xlrd2="http://schemas.microsoft.com/office/spreadsheetml/2017/richdata2" ref="A84:J87">
    <sortCondition descending="1" ref="I83:I87"/>
  </sortState>
  <tableColumns count="10">
    <tableColumn id="1" xr3:uid="{DC7ADC1B-3189-4199-AC6F-5A54B248F671}" name="Team" dataDxfId="177"/>
    <tableColumn id="2" xr3:uid="{011E4CF5-70C9-464D-B9AA-62C4A2F91AB1}" name="Pld" dataDxfId="176"/>
    <tableColumn id="3" xr3:uid="{48DD37B4-4CA5-47AF-8E3B-12F918326BB5}" name="W" dataDxfId="175"/>
    <tableColumn id="4" xr3:uid="{6743486D-8A57-4E2F-B746-B5CB0B274549}" name="D" dataDxfId="174"/>
    <tableColumn id="5" xr3:uid="{6699B371-E405-490D-A70E-C1B33AB41147}" name="L" dataDxfId="173"/>
    <tableColumn id="6" xr3:uid="{19BB3956-F3F2-4908-AF3A-F142009A9409}" name="Gf" dataDxfId="172"/>
    <tableColumn id="7" xr3:uid="{FB8BA8D0-8109-40F3-9331-889CC1510258}" name="Ga" dataDxfId="171"/>
    <tableColumn id="8" xr3:uid="{242C6C10-5906-40D6-A146-D82F29C7A7ED}" name="Gol diff" dataDxfId="170">
      <calculatedColumnFormula>Table134567[[#This Row],[Gf]]-Table134567[[#This Row],[Ga]]</calculatedColumnFormula>
    </tableColumn>
    <tableColumn id="9" xr3:uid="{BC606EBC-B9F3-4AB6-96E7-12A275A481E0}" name="Pts" dataDxfId="169">
      <calculatedColumnFormula>Table134567[[#This Row],[W]]*3+Table134567[[#This Row],[D]]</calculatedColumnFormula>
    </tableColumn>
    <tableColumn id="10" xr3:uid="{AC98B3FC-A240-42E6-BE10-AE24DF19D9D9}" name="standing" dataDxfId="168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220181-563D-4AFC-84EE-D86B04BF5ABC}" name="Table1345678" displayName="Table1345678" ref="A101:J105" totalsRowShown="0" headerRowDxfId="167" dataDxfId="165" headerRowBorderDxfId="166" tableBorderDxfId="164">
  <autoFilter ref="A101:J105" xr:uid="{1176C14F-7866-4163-B4B9-78F54400357D}"/>
  <sortState xmlns:xlrd2="http://schemas.microsoft.com/office/spreadsheetml/2017/richdata2" ref="A102:J105">
    <sortCondition descending="1" ref="I101:I105"/>
  </sortState>
  <tableColumns count="10">
    <tableColumn id="1" xr3:uid="{A6B6DFF9-76A4-49D1-B70F-F6C073D49B01}" name="Team" dataDxfId="163"/>
    <tableColumn id="2" xr3:uid="{19626A11-57B0-43CB-AB04-21BFF2C9B911}" name="Pld" dataDxfId="162"/>
    <tableColumn id="3" xr3:uid="{4836A7D3-EE98-481F-B75E-F0784E25A81C}" name="W" dataDxfId="161"/>
    <tableColumn id="4" xr3:uid="{6F80E711-160B-47F2-B39C-9713A741F98A}" name="D" dataDxfId="160"/>
    <tableColumn id="5" xr3:uid="{A03521C3-D9DA-49C9-9AC6-14A9A5ADE3E5}" name="L" dataDxfId="159"/>
    <tableColumn id="6" xr3:uid="{3090505B-54D3-41BE-8E18-324A0DBF2CB0}" name="Gf" dataDxfId="158"/>
    <tableColumn id="7" xr3:uid="{D4015E11-21C0-463B-BB04-FBAB1219FB60}" name="Ga" dataDxfId="157"/>
    <tableColumn id="8" xr3:uid="{339260C8-9237-446E-8695-7274D2315A3C}" name="Gol diff" dataDxfId="156">
      <calculatedColumnFormula>Table1345678[[#This Row],[Gf]]-Table1345678[[#This Row],[Ga]]</calculatedColumnFormula>
    </tableColumn>
    <tableColumn id="9" xr3:uid="{5ECC5703-806D-43DB-AD97-3C6DBD0B8B88}" name="Pts" dataDxfId="155">
      <calculatedColumnFormula>Table1345678[[#This Row],[W]]*3+Table1345678[[#This Row],[D]]</calculatedColumnFormula>
    </tableColumn>
    <tableColumn id="10" xr3:uid="{C1844325-637D-4158-A627-12A5FCD48AF2}" name="standing" dataDxfId="154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6AE4FE-D527-49C0-8EEB-AF0AECD02DB9}" name="Table13456789" displayName="Table13456789" ref="A119:J123" totalsRowShown="0" headerRowDxfId="153" dataDxfId="151" headerRowBorderDxfId="152" tableBorderDxfId="150">
  <autoFilter ref="A119:J123" xr:uid="{FD43E83C-6E6B-4285-8EE0-562E9B8ACF03}"/>
  <sortState xmlns:xlrd2="http://schemas.microsoft.com/office/spreadsheetml/2017/richdata2" ref="A120:J123">
    <sortCondition descending="1" ref="I119:I123"/>
  </sortState>
  <tableColumns count="10">
    <tableColumn id="1" xr3:uid="{0528957F-C3FA-47DD-8F67-6AA20EA377F4}" name="Team" dataDxfId="149"/>
    <tableColumn id="2" xr3:uid="{49CF2CC8-169B-4649-BEA7-6A04B57383B5}" name="Pld" dataDxfId="148"/>
    <tableColumn id="3" xr3:uid="{5CB04D0C-A801-47EF-9965-D7E5ABF97EBF}" name="W" dataDxfId="147"/>
    <tableColumn id="4" xr3:uid="{B367C2CF-E9C1-4F55-8611-E2E1D47D8FE8}" name="D" dataDxfId="146"/>
    <tableColumn id="5" xr3:uid="{9AB6D479-F7CE-4D48-87FA-7690E64FF19B}" name="L" dataDxfId="145"/>
    <tableColumn id="6" xr3:uid="{642FFE7D-D006-472A-96A6-F4997D95B31E}" name="Gf" dataDxfId="144"/>
    <tableColumn id="7" xr3:uid="{5E8B763E-A589-4DB3-B10F-D90FCD6D310A}" name="Ga" dataDxfId="143"/>
    <tableColumn id="8" xr3:uid="{DDD2BF03-5755-4A02-AE9C-1C500C23F396}" name="Gol diff" dataDxfId="142">
      <calculatedColumnFormula>Table13456789[[#This Row],[Gf]]-Table13456789[[#This Row],[Ga]]</calculatedColumnFormula>
    </tableColumn>
    <tableColumn id="9" xr3:uid="{5A4F9FA1-1B88-43C9-BC0C-94DD1032EBC7}" name="Pts" dataDxfId="141">
      <calculatedColumnFormula>Table13456789[[#This Row],[W]]*3+Table13456789[[#This Row],[D]]</calculatedColumnFormula>
    </tableColumn>
    <tableColumn id="10" xr3:uid="{ACEA6582-8291-43E2-A17C-C530DFA4E342}" name="standing" dataDxfId="140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97256C-FA52-4474-B96B-0C7989B74B6C}" name="Table1345678910" displayName="Table1345678910" ref="A138:J142" totalsRowShown="0" headerRowDxfId="139" dataDxfId="137" headerRowBorderDxfId="138" tableBorderDxfId="136">
  <autoFilter ref="A138:J142" xr:uid="{0DB1C75A-57C9-48C0-9706-0E77CA5619D4}"/>
  <sortState xmlns:xlrd2="http://schemas.microsoft.com/office/spreadsheetml/2017/richdata2" ref="A139:J142">
    <sortCondition descending="1" ref="I138:I142"/>
  </sortState>
  <tableColumns count="10">
    <tableColumn id="1" xr3:uid="{7BCB9264-2F90-4032-86B0-DB193E224E1B}" name="Team" dataDxfId="135"/>
    <tableColumn id="2" xr3:uid="{2D0DD818-FBBD-4DB4-BA9B-7FA06915592F}" name="Pld" dataDxfId="134"/>
    <tableColumn id="3" xr3:uid="{6AED3B7F-1B9D-4F2D-BB6B-8DFBDBD4D26A}" name="W" dataDxfId="133"/>
    <tableColumn id="4" xr3:uid="{959ACFAF-0D81-43BB-9013-F9F7413C9787}" name="D" dataDxfId="132"/>
    <tableColumn id="5" xr3:uid="{BAA9EEFF-43AD-4354-A1C0-9E19BB3DEC9C}" name="L" dataDxfId="131"/>
    <tableColumn id="6" xr3:uid="{3D3E85EA-D0A6-4207-97C4-56220FC600A3}" name="Gf" dataDxfId="130"/>
    <tableColumn id="7" xr3:uid="{1BCC0E71-9F98-4774-925E-83671D59E9D9}" name="Ga" dataDxfId="129"/>
    <tableColumn id="8" xr3:uid="{AC8A64B9-EEB0-45B1-A6E7-D2AC712156D1}" name="Gol diff" dataDxfId="128">
      <calculatedColumnFormula>Table1345678910[[#This Row],[Gf]]-Table1345678910[[#This Row],[Ga]]</calculatedColumnFormula>
    </tableColumn>
    <tableColumn id="9" xr3:uid="{0FCD2C89-7D9E-4631-8300-E5AA7AD351AC}" name="Pts" dataDxfId="127">
      <calculatedColumnFormula>Table1345678910[[#This Row],[W]]*3+Table1345678910[[#This Row],[D]]</calculatedColumnFormula>
    </tableColumn>
    <tableColumn id="10" xr3:uid="{62329440-1E66-4EBB-BC5B-7504B31DD99C}" name="standing" dataDxfId="12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0"/>
  <sheetViews>
    <sheetView tabSelected="1" topLeftCell="A158" workbookViewId="0">
      <selection activeCell="L184" sqref="L184"/>
    </sheetView>
  </sheetViews>
  <sheetFormatPr defaultRowHeight="15" x14ac:dyDescent="0.25"/>
  <cols>
    <col min="1" max="1" width="37" bestFit="1" customWidth="1"/>
    <col min="8" max="8" width="8.85546875" customWidth="1"/>
  </cols>
  <sheetData>
    <row r="1" spans="1:10" x14ac:dyDescent="0.25">
      <c r="A1" s="1" t="s">
        <v>0</v>
      </c>
    </row>
    <row r="2" spans="1:10" x14ac:dyDescent="0.25">
      <c r="A2" s="2" t="s">
        <v>1</v>
      </c>
    </row>
    <row r="4" spans="1:10" ht="15.75" thickBot="1" x14ac:dyDescent="0.3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5" t="s">
        <v>10</v>
      </c>
      <c r="J4" s="3" t="s">
        <v>16</v>
      </c>
    </row>
    <row r="5" spans="1:10" ht="15.75" thickBot="1" x14ac:dyDescent="0.3">
      <c r="A5" s="4" t="s">
        <v>11</v>
      </c>
      <c r="B5" s="4">
        <v>2</v>
      </c>
      <c r="C5" s="4">
        <v>1</v>
      </c>
      <c r="D5" s="4">
        <v>1</v>
      </c>
      <c r="E5" s="4">
        <v>0</v>
      </c>
      <c r="F5" s="4">
        <v>8</v>
      </c>
      <c r="G5" s="4">
        <v>1</v>
      </c>
      <c r="H5" s="4">
        <f>Table1[[#This Row],[Gf]]-Table1[[#This Row],[Ga]]</f>
        <v>7</v>
      </c>
      <c r="I5" s="5">
        <f>Table1[[#This Row],[W]]*3 +Table1[[#This Row],[D]]</f>
        <v>4</v>
      </c>
      <c r="J5" s="6">
        <v>1</v>
      </c>
    </row>
    <row r="6" spans="1:10" ht="15.75" thickBot="1" x14ac:dyDescent="0.3">
      <c r="A6" s="4" t="s">
        <v>12</v>
      </c>
      <c r="B6" s="4">
        <v>2</v>
      </c>
      <c r="C6" s="4">
        <v>1</v>
      </c>
      <c r="D6" s="4">
        <v>0</v>
      </c>
      <c r="E6" s="4">
        <v>1</v>
      </c>
      <c r="F6" s="4">
        <v>2</v>
      </c>
      <c r="G6" s="4">
        <v>2</v>
      </c>
      <c r="H6" s="4">
        <f>Table1[[#This Row],[Gf]]-Table1[[#This Row],[Ga]]</f>
        <v>0</v>
      </c>
      <c r="I6" s="5">
        <f>Table1[[#This Row],[W]]*3 +Table1[[#This Row],[D]]</f>
        <v>3</v>
      </c>
      <c r="J6" s="6">
        <v>2</v>
      </c>
    </row>
    <row r="7" spans="1:10" ht="15.75" thickBot="1" x14ac:dyDescent="0.3">
      <c r="A7" s="4" t="s">
        <v>13</v>
      </c>
      <c r="B7" s="4">
        <v>2</v>
      </c>
      <c r="C7" s="4">
        <v>1</v>
      </c>
      <c r="D7" s="4">
        <v>0</v>
      </c>
      <c r="E7" s="4">
        <v>1</v>
      </c>
      <c r="F7" s="4">
        <v>1</v>
      </c>
      <c r="G7" s="4">
        <v>7</v>
      </c>
      <c r="H7" s="4">
        <f>Table1[[#This Row],[Gf]]-Table1[[#This Row],[Ga]]</f>
        <v>-6</v>
      </c>
      <c r="I7" s="5">
        <f>Table1[[#This Row],[W]]*3 +Table1[[#This Row],[D]]</f>
        <v>3</v>
      </c>
      <c r="J7" s="6">
        <v>3</v>
      </c>
    </row>
    <row r="8" spans="1:10" ht="15.75" thickBot="1" x14ac:dyDescent="0.3">
      <c r="A8" s="6" t="s">
        <v>14</v>
      </c>
      <c r="B8" s="6">
        <v>2</v>
      </c>
      <c r="C8" s="6">
        <v>0</v>
      </c>
      <c r="D8" s="6">
        <v>1</v>
      </c>
      <c r="E8" s="6">
        <v>0</v>
      </c>
      <c r="F8" s="6">
        <v>2</v>
      </c>
      <c r="G8" s="6">
        <v>3</v>
      </c>
      <c r="H8" s="4">
        <f>Table1[[#This Row],[Gf]]-Table1[[#This Row],[Ga]]</f>
        <v>-1</v>
      </c>
      <c r="I8" s="5">
        <f>Table1[[#This Row],[W]]*3 +Table1[[#This Row],[D]]</f>
        <v>1</v>
      </c>
      <c r="J8" s="6">
        <v>4</v>
      </c>
    </row>
    <row r="10" spans="1:10" x14ac:dyDescent="0.25">
      <c r="A10" s="2" t="s">
        <v>15</v>
      </c>
    </row>
    <row r="11" spans="1:10" x14ac:dyDescent="0.25">
      <c r="A11" s="7" t="s">
        <v>23</v>
      </c>
    </row>
    <row r="13" spans="1:10" ht="15.75" thickBot="1" x14ac:dyDescent="0.3">
      <c r="A13" s="4" t="s">
        <v>2</v>
      </c>
      <c r="B13" s="4" t="s">
        <v>3</v>
      </c>
      <c r="C13" s="4" t="s">
        <v>4</v>
      </c>
      <c r="D13" s="4" t="s">
        <v>5</v>
      </c>
      <c r="E13" s="4" t="s">
        <v>6</v>
      </c>
      <c r="F13" s="4" t="s">
        <v>7</v>
      </c>
      <c r="G13" s="4" t="s">
        <v>8</v>
      </c>
      <c r="H13" s="4" t="s">
        <v>9</v>
      </c>
      <c r="I13" s="5" t="s">
        <v>10</v>
      </c>
      <c r="J13" s="3" t="s">
        <v>16</v>
      </c>
    </row>
    <row r="14" spans="1:10" ht="15.75" thickBot="1" x14ac:dyDescent="0.3">
      <c r="A14" s="4" t="s">
        <v>11</v>
      </c>
      <c r="B14" s="4">
        <v>3</v>
      </c>
      <c r="C14" s="4">
        <v>1</v>
      </c>
      <c r="D14" s="4">
        <v>2</v>
      </c>
      <c r="E14" s="4">
        <v>0</v>
      </c>
      <c r="F14" s="4">
        <v>8</v>
      </c>
      <c r="G14" s="4">
        <v>1</v>
      </c>
      <c r="H14" s="4">
        <f>Table13[[#This Row],[Gf]]-Table13[[#This Row],[Ga]]</f>
        <v>7</v>
      </c>
      <c r="I14" s="5">
        <f>Table13[[#This Row],[W]]*3+Table13[[#This Row],[D]]</f>
        <v>5</v>
      </c>
      <c r="J14" s="6">
        <v>1</v>
      </c>
    </row>
    <row r="15" spans="1:10" ht="15.75" thickBot="1" x14ac:dyDescent="0.3">
      <c r="A15" s="4" t="s">
        <v>14</v>
      </c>
      <c r="B15" s="4">
        <v>3</v>
      </c>
      <c r="C15" s="4">
        <v>1</v>
      </c>
      <c r="D15" s="4">
        <v>1</v>
      </c>
      <c r="E15" s="4">
        <v>1</v>
      </c>
      <c r="F15" s="4">
        <v>3</v>
      </c>
      <c r="G15" s="4">
        <v>3</v>
      </c>
      <c r="H15" s="4">
        <f>Table13[[#This Row],[Gf]]-Table13[[#This Row],[Ga]]</f>
        <v>0</v>
      </c>
      <c r="I15" s="5">
        <f>Table13[[#This Row],[W]]*3+Table13[[#This Row],[D]]</f>
        <v>4</v>
      </c>
      <c r="J15" s="13">
        <v>2</v>
      </c>
    </row>
    <row r="16" spans="1:10" ht="15.75" thickBot="1" x14ac:dyDescent="0.3">
      <c r="A16" s="4" t="s">
        <v>12</v>
      </c>
      <c r="B16" s="4">
        <v>3</v>
      </c>
      <c r="C16" s="4">
        <v>1</v>
      </c>
      <c r="D16" s="4">
        <v>1</v>
      </c>
      <c r="E16" s="4">
        <v>1</v>
      </c>
      <c r="F16" s="4">
        <v>2</v>
      </c>
      <c r="G16" s="4">
        <v>2</v>
      </c>
      <c r="H16" s="4">
        <f>Table13[[#This Row],[Gf]]-Table13[[#This Row],[Ga]]</f>
        <v>0</v>
      </c>
      <c r="I16" s="5">
        <f>Table13[[#This Row],[W]]*3+Table13[[#This Row],[D]]</f>
        <v>4</v>
      </c>
      <c r="J16" s="13">
        <v>3</v>
      </c>
    </row>
    <row r="17" spans="1:12" ht="15.75" thickBot="1" x14ac:dyDescent="0.3">
      <c r="A17" s="6" t="s">
        <v>13</v>
      </c>
      <c r="B17" s="4">
        <v>3</v>
      </c>
      <c r="C17" s="6">
        <v>1</v>
      </c>
      <c r="D17" s="6">
        <v>0</v>
      </c>
      <c r="E17" s="6">
        <v>2</v>
      </c>
      <c r="F17" s="6">
        <v>1</v>
      </c>
      <c r="G17" s="6">
        <v>8</v>
      </c>
      <c r="H17" s="4">
        <f>Table13[[#This Row],[Gf]]-Table13[[#This Row],[Ga]]</f>
        <v>-7</v>
      </c>
      <c r="I17" s="5">
        <f>Table13[[#This Row],[W]]*3+Table13[[#This Row],[D]]</f>
        <v>3</v>
      </c>
      <c r="J17" s="13">
        <v>4</v>
      </c>
    </row>
    <row r="19" spans="1:12" ht="15.75" thickBot="1" x14ac:dyDescent="0.3"/>
    <row r="20" spans="1:12" ht="15.75" thickBot="1" x14ac:dyDescent="0.3">
      <c r="A20" s="8" t="s">
        <v>2</v>
      </c>
      <c r="B20" s="10" t="s">
        <v>17</v>
      </c>
      <c r="C20" s="10" t="s">
        <v>18</v>
      </c>
      <c r="D20" s="10" t="s">
        <v>19</v>
      </c>
      <c r="E20" s="10" t="s">
        <v>20</v>
      </c>
      <c r="F20" s="10" t="s">
        <v>21</v>
      </c>
    </row>
    <row r="21" spans="1:12" ht="15.75" thickBot="1" x14ac:dyDescent="0.3">
      <c r="A21" s="9" t="s">
        <v>11</v>
      </c>
      <c r="B21" s="11">
        <f>SUM(C21:F21)</f>
        <v>0</v>
      </c>
      <c r="C21" s="11">
        <v>0</v>
      </c>
      <c r="D21" s="11">
        <v>0</v>
      </c>
      <c r="E21" s="11">
        <v>0</v>
      </c>
      <c r="F21" s="11">
        <v>0</v>
      </c>
    </row>
    <row r="22" spans="1:12" ht="15.75" thickBot="1" x14ac:dyDescent="0.3">
      <c r="A22" s="9" t="s">
        <v>14</v>
      </c>
      <c r="B22" s="11">
        <f t="shared" ref="B22:B24" si="0">SUM(C22:F22)</f>
        <v>1</v>
      </c>
      <c r="C22" s="11">
        <v>0</v>
      </c>
      <c r="D22" s="11">
        <v>1</v>
      </c>
      <c r="E22" s="11">
        <v>0</v>
      </c>
      <c r="F22" s="11">
        <v>0</v>
      </c>
      <c r="H22" t="s">
        <v>22</v>
      </c>
    </row>
    <row r="23" spans="1:12" ht="15.75" thickBot="1" x14ac:dyDescent="0.3">
      <c r="A23" s="9" t="s">
        <v>12</v>
      </c>
      <c r="B23" s="11">
        <f t="shared" si="0"/>
        <v>1</v>
      </c>
      <c r="C23" s="11">
        <v>0</v>
      </c>
      <c r="D23" s="11">
        <v>0</v>
      </c>
      <c r="E23" s="11">
        <v>1</v>
      </c>
      <c r="F23" s="11">
        <v>0</v>
      </c>
    </row>
    <row r="24" spans="1:12" ht="15.75" thickBot="1" x14ac:dyDescent="0.3">
      <c r="A24" s="9" t="s">
        <v>13</v>
      </c>
      <c r="B24" s="11">
        <f t="shared" si="0"/>
        <v>1</v>
      </c>
      <c r="C24" s="11">
        <v>0</v>
      </c>
      <c r="D24" s="11">
        <v>0</v>
      </c>
      <c r="E24" s="11">
        <v>0</v>
      </c>
      <c r="F24" s="11">
        <v>1</v>
      </c>
    </row>
    <row r="25" spans="1:12" x14ac:dyDescent="0.25">
      <c r="A25" s="12" t="s">
        <v>28</v>
      </c>
      <c r="B25" s="13">
        <f>SUM(B21:B24)</f>
        <v>3</v>
      </c>
    </row>
    <row r="27" spans="1:12" x14ac:dyDescent="0.25">
      <c r="A27" s="2" t="s">
        <v>15</v>
      </c>
    </row>
    <row r="28" spans="1:12" x14ac:dyDescent="0.25">
      <c r="A28" s="7" t="s">
        <v>24</v>
      </c>
    </row>
    <row r="30" spans="1:12" ht="15.75" thickBot="1" x14ac:dyDescent="0.3">
      <c r="A30" s="4" t="s">
        <v>2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9</v>
      </c>
      <c r="I30" s="5" t="s">
        <v>10</v>
      </c>
      <c r="J30" s="3" t="s">
        <v>16</v>
      </c>
    </row>
    <row r="31" spans="1:12" ht="15.75" thickBot="1" x14ac:dyDescent="0.3">
      <c r="A31" s="4" t="s">
        <v>11</v>
      </c>
      <c r="B31" s="4">
        <v>3</v>
      </c>
      <c r="C31" s="4">
        <v>2</v>
      </c>
      <c r="D31" s="4">
        <v>1</v>
      </c>
      <c r="E31" s="4">
        <v>0</v>
      </c>
      <c r="F31" s="4">
        <v>9</v>
      </c>
      <c r="G31" s="4">
        <v>1</v>
      </c>
      <c r="H31" s="4">
        <f>Table134[[#This Row],[Gf]]-Table134[[#This Row],[Ga]]</f>
        <v>8</v>
      </c>
      <c r="I31" s="5">
        <f>Table134[[#This Row],[W]]*3+Table134[[#This Row],[D]]</f>
        <v>7</v>
      </c>
      <c r="J31" s="6">
        <v>1</v>
      </c>
    </row>
    <row r="32" spans="1:12" ht="15.75" thickBot="1" x14ac:dyDescent="0.3">
      <c r="A32" s="4" t="s">
        <v>14</v>
      </c>
      <c r="B32" s="4">
        <v>3</v>
      </c>
      <c r="C32" s="4">
        <v>1</v>
      </c>
      <c r="D32" s="4">
        <v>1</v>
      </c>
      <c r="E32" s="4">
        <v>1</v>
      </c>
      <c r="F32" s="4">
        <v>3</v>
      </c>
      <c r="G32" s="4">
        <v>3</v>
      </c>
      <c r="H32" s="4">
        <f>Table134[[#This Row],[Gf]]-Table134[[#This Row],[Ga]]</f>
        <v>0</v>
      </c>
      <c r="I32" s="5">
        <f>Table134[[#This Row],[W]]*3+Table134[[#This Row],[D]]</f>
        <v>4</v>
      </c>
      <c r="J32" s="6">
        <v>2</v>
      </c>
      <c r="L32" t="s">
        <v>30</v>
      </c>
    </row>
    <row r="33" spans="1:10" ht="15.75" thickBot="1" x14ac:dyDescent="0.3">
      <c r="A33" s="4" t="s">
        <v>12</v>
      </c>
      <c r="B33" s="4">
        <v>3</v>
      </c>
      <c r="C33" s="4">
        <v>1</v>
      </c>
      <c r="D33" s="4">
        <v>0</v>
      </c>
      <c r="E33" s="4">
        <v>2</v>
      </c>
      <c r="F33" s="4">
        <v>2</v>
      </c>
      <c r="G33" s="4">
        <v>3</v>
      </c>
      <c r="H33" s="4">
        <f>Table134[[#This Row],[Gf]]-Table134[[#This Row],[Ga]]</f>
        <v>-1</v>
      </c>
      <c r="I33" s="5">
        <f>Table134[[#This Row],[W]]*3+Table134[[#This Row],[D]]</f>
        <v>3</v>
      </c>
      <c r="J33" s="6">
        <v>3</v>
      </c>
    </row>
    <row r="34" spans="1:10" ht="15.75" thickBot="1" x14ac:dyDescent="0.3">
      <c r="A34" s="6" t="s">
        <v>13</v>
      </c>
      <c r="B34" s="4">
        <v>3</v>
      </c>
      <c r="C34" s="6">
        <v>1</v>
      </c>
      <c r="D34" s="6">
        <v>0</v>
      </c>
      <c r="E34" s="6">
        <v>2</v>
      </c>
      <c r="F34" s="6">
        <v>1</v>
      </c>
      <c r="G34" s="6">
        <v>8</v>
      </c>
      <c r="H34" s="4">
        <f>Table134[[#This Row],[Gf]]-Table134[[#This Row],[Ga]]</f>
        <v>-7</v>
      </c>
      <c r="I34" s="5">
        <f>Table134[[#This Row],[W]]*3+Table134[[#This Row],[D]]</f>
        <v>3</v>
      </c>
      <c r="J34" s="6">
        <v>4</v>
      </c>
    </row>
    <row r="36" spans="1:10" ht="15.75" thickBot="1" x14ac:dyDescent="0.3"/>
    <row r="37" spans="1:10" ht="15.75" thickBot="1" x14ac:dyDescent="0.3">
      <c r="A37" s="8" t="s">
        <v>2</v>
      </c>
      <c r="B37" s="10" t="s">
        <v>17</v>
      </c>
      <c r="C37" s="10" t="s">
        <v>18</v>
      </c>
      <c r="D37" s="10" t="s">
        <v>19</v>
      </c>
      <c r="E37" s="10" t="s">
        <v>20</v>
      </c>
      <c r="F37" s="10" t="s">
        <v>21</v>
      </c>
    </row>
    <row r="38" spans="1:10" ht="15.75" thickBot="1" x14ac:dyDescent="0.3">
      <c r="A38" s="9" t="s">
        <v>11</v>
      </c>
      <c r="B38" s="11">
        <f>SUM(C38:F38)</f>
        <v>0</v>
      </c>
      <c r="C38" s="11">
        <v>0</v>
      </c>
      <c r="D38" s="11">
        <v>0</v>
      </c>
      <c r="E38" s="11">
        <v>0</v>
      </c>
      <c r="F38" s="11">
        <v>0</v>
      </c>
    </row>
    <row r="39" spans="1:10" ht="15.75" thickBot="1" x14ac:dyDescent="0.3">
      <c r="A39" s="9" t="s">
        <v>14</v>
      </c>
      <c r="B39" s="11">
        <f t="shared" ref="B39:B41" si="1">SUM(C39:F39)</f>
        <v>1</v>
      </c>
      <c r="C39" s="11">
        <v>0</v>
      </c>
      <c r="D39" s="11">
        <v>1</v>
      </c>
      <c r="E39" s="11">
        <v>0</v>
      </c>
      <c r="F39" s="11">
        <v>0</v>
      </c>
    </row>
    <row r="40" spans="1:10" ht="15.75" thickBot="1" x14ac:dyDescent="0.3">
      <c r="A40" s="9" t="s">
        <v>12</v>
      </c>
      <c r="B40" s="11">
        <f t="shared" si="1"/>
        <v>1</v>
      </c>
      <c r="C40" s="11">
        <v>0</v>
      </c>
      <c r="D40" s="11">
        <v>0</v>
      </c>
      <c r="E40" s="11">
        <v>1</v>
      </c>
      <c r="F40" s="11">
        <v>0</v>
      </c>
    </row>
    <row r="41" spans="1:10" ht="15.75" thickBot="1" x14ac:dyDescent="0.3">
      <c r="A41" s="9" t="s">
        <v>13</v>
      </c>
      <c r="B41" s="11">
        <f t="shared" si="1"/>
        <v>1</v>
      </c>
      <c r="C41" s="11">
        <v>0</v>
      </c>
      <c r="D41" s="11">
        <v>0</v>
      </c>
      <c r="E41" s="11">
        <v>0</v>
      </c>
      <c r="F41" s="11">
        <v>1</v>
      </c>
    </row>
    <row r="42" spans="1:10" x14ac:dyDescent="0.25">
      <c r="A42" s="12" t="s">
        <v>28</v>
      </c>
      <c r="B42" s="13">
        <f>SUM(B38:B41)</f>
        <v>3</v>
      </c>
    </row>
    <row r="44" spans="1:10" x14ac:dyDescent="0.25">
      <c r="A44" s="2" t="s">
        <v>15</v>
      </c>
    </row>
    <row r="45" spans="1:10" x14ac:dyDescent="0.25">
      <c r="A45" s="7" t="s">
        <v>25</v>
      </c>
    </row>
    <row r="47" spans="1:10" ht="15.75" thickBot="1" x14ac:dyDescent="0.3">
      <c r="A47" s="4" t="s">
        <v>2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4" t="s">
        <v>9</v>
      </c>
      <c r="I47" s="5" t="s">
        <v>10</v>
      </c>
      <c r="J47" s="3" t="s">
        <v>16</v>
      </c>
    </row>
    <row r="48" spans="1:10" ht="15.75" thickBot="1" x14ac:dyDescent="0.3">
      <c r="A48" s="4" t="s">
        <v>11</v>
      </c>
      <c r="B48" s="4">
        <v>3</v>
      </c>
      <c r="C48" s="4">
        <v>1</v>
      </c>
      <c r="D48" s="4">
        <v>2</v>
      </c>
      <c r="E48" s="4">
        <v>0</v>
      </c>
      <c r="F48" s="4">
        <v>9</v>
      </c>
      <c r="G48" s="4">
        <v>2</v>
      </c>
      <c r="H48" s="4">
        <f>Table1345[[#This Row],[Gf]]-Table1345[[#This Row],[Ga]]</f>
        <v>7</v>
      </c>
      <c r="I48" s="5">
        <f>Table1345[[#This Row],[W]]*3+Table1345[[#This Row],[D]]</f>
        <v>5</v>
      </c>
      <c r="J48" s="6">
        <v>1</v>
      </c>
    </row>
    <row r="49" spans="1:12" ht="15.75" thickBot="1" x14ac:dyDescent="0.3">
      <c r="A49" s="4" t="s">
        <v>12</v>
      </c>
      <c r="B49" s="4">
        <v>3</v>
      </c>
      <c r="C49" s="4">
        <v>1</v>
      </c>
      <c r="D49" s="4">
        <v>1</v>
      </c>
      <c r="E49" s="4">
        <v>1</v>
      </c>
      <c r="F49" s="4">
        <v>3</v>
      </c>
      <c r="G49" s="4">
        <v>3</v>
      </c>
      <c r="H49" s="4">
        <f>Table1345[[#This Row],[Gf]]-Table1345[[#This Row],[Ga]]</f>
        <v>0</v>
      </c>
      <c r="I49" s="5">
        <f>Table1345[[#This Row],[W]]*3+Table1345[[#This Row],[D]]</f>
        <v>4</v>
      </c>
      <c r="J49" s="13">
        <v>2</v>
      </c>
    </row>
    <row r="50" spans="1:12" ht="15.75" thickBot="1" x14ac:dyDescent="0.3">
      <c r="A50" s="4" t="s">
        <v>14</v>
      </c>
      <c r="B50" s="4">
        <v>3</v>
      </c>
      <c r="C50" s="4">
        <v>1</v>
      </c>
      <c r="D50" s="4">
        <v>1</v>
      </c>
      <c r="E50" s="4">
        <v>1</v>
      </c>
      <c r="F50" s="4">
        <v>3</v>
      </c>
      <c r="G50" s="4">
        <v>3</v>
      </c>
      <c r="H50" s="4">
        <f>Table1345[[#This Row],[Gf]]-Table1345[[#This Row],[Ga]]</f>
        <v>0</v>
      </c>
      <c r="I50" s="5">
        <f>Table1345[[#This Row],[W]]*3+Table1345[[#This Row],[D]]</f>
        <v>4</v>
      </c>
      <c r="J50" s="13">
        <v>3</v>
      </c>
      <c r="L50" t="s">
        <v>26</v>
      </c>
    </row>
    <row r="51" spans="1:12" ht="15.75" thickBot="1" x14ac:dyDescent="0.3">
      <c r="A51" s="6" t="s">
        <v>13</v>
      </c>
      <c r="B51" s="4">
        <v>3</v>
      </c>
      <c r="C51" s="6">
        <v>1</v>
      </c>
      <c r="D51" s="6">
        <v>0</v>
      </c>
      <c r="E51" s="6">
        <v>2</v>
      </c>
      <c r="F51" s="6">
        <v>1</v>
      </c>
      <c r="G51" s="6">
        <v>8</v>
      </c>
      <c r="H51" s="4">
        <f>Table1345[[#This Row],[Gf]]-Table1345[[#This Row],[Ga]]</f>
        <v>-7</v>
      </c>
      <c r="I51" s="5">
        <f>Table1345[[#This Row],[W]]*3+Table1345[[#This Row],[D]]</f>
        <v>3</v>
      </c>
      <c r="J51" s="6">
        <v>4</v>
      </c>
    </row>
    <row r="53" spans="1:12" ht="15.75" thickBot="1" x14ac:dyDescent="0.3"/>
    <row r="54" spans="1:12" ht="15.75" thickBot="1" x14ac:dyDescent="0.3">
      <c r="A54" s="8" t="s">
        <v>2</v>
      </c>
      <c r="B54" s="10" t="s">
        <v>17</v>
      </c>
      <c r="C54" s="10" t="s">
        <v>18</v>
      </c>
      <c r="D54" s="10" t="s">
        <v>19</v>
      </c>
      <c r="E54" s="10" t="s">
        <v>20</v>
      </c>
      <c r="F54" s="10" t="s">
        <v>21</v>
      </c>
    </row>
    <row r="55" spans="1:12" ht="15.75" thickBot="1" x14ac:dyDescent="0.3">
      <c r="A55" s="9" t="s">
        <v>11</v>
      </c>
      <c r="B55" s="11">
        <f>SUM(C55:F55)</f>
        <v>0</v>
      </c>
      <c r="C55" s="11">
        <v>0</v>
      </c>
      <c r="D55" s="11">
        <v>0</v>
      </c>
      <c r="E55" s="11">
        <v>0</v>
      </c>
      <c r="F55" s="11">
        <v>0</v>
      </c>
    </row>
    <row r="56" spans="1:12" ht="15.75" thickBot="1" x14ac:dyDescent="0.3">
      <c r="A56" s="9" t="s">
        <v>14</v>
      </c>
      <c r="B56" s="11">
        <f t="shared" ref="B56:B58" si="2">SUM(C56:F56)</f>
        <v>2</v>
      </c>
      <c r="C56" s="11">
        <v>0</v>
      </c>
      <c r="D56" s="11">
        <v>1</v>
      </c>
      <c r="E56" s="11">
        <v>1</v>
      </c>
      <c r="F56" s="11">
        <v>0</v>
      </c>
    </row>
    <row r="57" spans="1:12" ht="15.75" thickBot="1" x14ac:dyDescent="0.3">
      <c r="A57" s="9" t="s">
        <v>12</v>
      </c>
      <c r="B57" s="11">
        <f t="shared" si="2"/>
        <v>2</v>
      </c>
      <c r="C57" s="11">
        <v>0</v>
      </c>
      <c r="D57" s="11">
        <v>1</v>
      </c>
      <c r="E57" s="11">
        <v>1</v>
      </c>
      <c r="F57" s="11">
        <v>0</v>
      </c>
    </row>
    <row r="58" spans="1:12" ht="15.75" thickBot="1" x14ac:dyDescent="0.3">
      <c r="A58" s="9" t="s">
        <v>13</v>
      </c>
      <c r="B58" s="11">
        <f t="shared" si="2"/>
        <v>1</v>
      </c>
      <c r="C58" s="11">
        <v>0</v>
      </c>
      <c r="D58" s="11">
        <v>0</v>
      </c>
      <c r="E58" s="11">
        <v>0</v>
      </c>
      <c r="F58" s="11">
        <v>1</v>
      </c>
    </row>
    <row r="59" spans="1:12" x14ac:dyDescent="0.25">
      <c r="A59" s="12" t="s">
        <v>28</v>
      </c>
      <c r="B59" s="13">
        <f>SUM(B55:B58)</f>
        <v>5</v>
      </c>
    </row>
    <row r="61" spans="1:12" x14ac:dyDescent="0.25">
      <c r="A61" s="2" t="s">
        <v>15</v>
      </c>
    </row>
    <row r="62" spans="1:12" x14ac:dyDescent="0.25">
      <c r="A62" s="7" t="s">
        <v>27</v>
      </c>
    </row>
    <row r="64" spans="1:12" ht="15.75" thickBot="1" x14ac:dyDescent="0.3">
      <c r="A64" s="4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4" t="s">
        <v>9</v>
      </c>
      <c r="I64" s="5" t="s">
        <v>10</v>
      </c>
      <c r="J64" s="3" t="s">
        <v>16</v>
      </c>
    </row>
    <row r="65" spans="1:10" ht="15.75" thickBot="1" x14ac:dyDescent="0.3">
      <c r="A65" s="4" t="s">
        <v>12</v>
      </c>
      <c r="B65" s="4">
        <v>3</v>
      </c>
      <c r="C65" s="4">
        <v>2</v>
      </c>
      <c r="D65" s="4">
        <v>0</v>
      </c>
      <c r="E65" s="4">
        <v>1</v>
      </c>
      <c r="F65" s="4">
        <v>4</v>
      </c>
      <c r="G65" s="4">
        <v>3</v>
      </c>
      <c r="H65" s="4">
        <f>Table13456[[#This Row],[Gf]]-Table13456[[#This Row],[Ga]]</f>
        <v>1</v>
      </c>
      <c r="I65" s="5">
        <f>Table13456[[#This Row],[W]]*3+Table13456[[#This Row],[D]]</f>
        <v>6</v>
      </c>
      <c r="J65" s="13">
        <v>1</v>
      </c>
    </row>
    <row r="66" spans="1:10" ht="15.75" thickBot="1" x14ac:dyDescent="0.3">
      <c r="A66" s="4" t="s">
        <v>11</v>
      </c>
      <c r="B66" s="4">
        <v>3</v>
      </c>
      <c r="C66" s="4">
        <v>1</v>
      </c>
      <c r="D66" s="4">
        <v>1</v>
      </c>
      <c r="E66" s="4">
        <v>1</v>
      </c>
      <c r="F66" s="4">
        <v>9</v>
      </c>
      <c r="G66" s="4">
        <v>3</v>
      </c>
      <c r="H66" s="4">
        <f>Table13456[[#This Row],[Gf]]-Table13456[[#This Row],[Ga]]</f>
        <v>6</v>
      </c>
      <c r="I66" s="5">
        <f>Table13456[[#This Row],[W]]*3+Table13456[[#This Row],[D]]</f>
        <v>4</v>
      </c>
      <c r="J66" s="13">
        <v>2</v>
      </c>
    </row>
    <row r="67" spans="1:10" ht="15.75" thickBot="1" x14ac:dyDescent="0.3">
      <c r="A67" s="4" t="s">
        <v>14</v>
      </c>
      <c r="B67" s="4">
        <v>3</v>
      </c>
      <c r="C67" s="4">
        <v>1</v>
      </c>
      <c r="D67" s="4">
        <v>1</v>
      </c>
      <c r="E67" s="4">
        <v>1</v>
      </c>
      <c r="F67" s="4">
        <v>3</v>
      </c>
      <c r="G67" s="4">
        <v>3</v>
      </c>
      <c r="H67" s="4">
        <f>Table13456[[#This Row],[Gf]]-Table13456[[#This Row],[Ga]]</f>
        <v>0</v>
      </c>
      <c r="I67" s="5">
        <f>Table13456[[#This Row],[W]]*3+Table13456[[#This Row],[D]]</f>
        <v>4</v>
      </c>
      <c r="J67" s="6">
        <v>3</v>
      </c>
    </row>
    <row r="68" spans="1:10" ht="15.75" thickBot="1" x14ac:dyDescent="0.3">
      <c r="A68" s="6" t="s">
        <v>13</v>
      </c>
      <c r="B68" s="4">
        <v>3</v>
      </c>
      <c r="C68" s="6">
        <v>1</v>
      </c>
      <c r="D68" s="6">
        <v>0</v>
      </c>
      <c r="E68" s="6">
        <v>2</v>
      </c>
      <c r="F68" s="6">
        <v>1</v>
      </c>
      <c r="G68" s="6">
        <v>8</v>
      </c>
      <c r="H68" s="4">
        <f>Table13456[[#This Row],[Gf]]-Table13456[[#This Row],[Ga]]</f>
        <v>-7</v>
      </c>
      <c r="I68" s="5">
        <f>Table13456[[#This Row],[W]]*3+Table13456[[#This Row],[D]]</f>
        <v>3</v>
      </c>
      <c r="J68" s="6">
        <v>4</v>
      </c>
    </row>
    <row r="70" spans="1:10" ht="15.75" thickBot="1" x14ac:dyDescent="0.3"/>
    <row r="71" spans="1:10" ht="15.75" thickBot="1" x14ac:dyDescent="0.3">
      <c r="A71" s="8" t="s">
        <v>2</v>
      </c>
      <c r="B71" s="10" t="s">
        <v>17</v>
      </c>
      <c r="C71" s="10" t="s">
        <v>18</v>
      </c>
      <c r="D71" s="10" t="s">
        <v>19</v>
      </c>
      <c r="E71" s="10" t="s">
        <v>20</v>
      </c>
      <c r="F71" s="10" t="s">
        <v>21</v>
      </c>
    </row>
    <row r="72" spans="1:10" ht="15.75" thickBot="1" x14ac:dyDescent="0.3">
      <c r="A72" s="9" t="s">
        <v>11</v>
      </c>
      <c r="B72" s="11">
        <f>SUM(C72:F72)</f>
        <v>1</v>
      </c>
      <c r="C72" s="11">
        <v>0</v>
      </c>
      <c r="D72" s="11">
        <v>1</v>
      </c>
      <c r="E72" s="11">
        <v>0</v>
      </c>
      <c r="F72" s="11">
        <v>0</v>
      </c>
    </row>
    <row r="73" spans="1:10" ht="15.75" thickBot="1" x14ac:dyDescent="0.3">
      <c r="A73" s="9" t="s">
        <v>14</v>
      </c>
      <c r="B73" s="11">
        <f t="shared" ref="B73:B75" si="3">SUM(C73:F73)</f>
        <v>2</v>
      </c>
      <c r="C73" s="11">
        <v>0</v>
      </c>
      <c r="D73" s="11">
        <v>1</v>
      </c>
      <c r="E73" s="11">
        <v>1</v>
      </c>
      <c r="F73" s="11">
        <v>0</v>
      </c>
      <c r="H73" t="s">
        <v>29</v>
      </c>
    </row>
    <row r="74" spans="1:10" ht="15.75" thickBot="1" x14ac:dyDescent="0.3">
      <c r="A74" s="9" t="s">
        <v>12</v>
      </c>
      <c r="B74" s="11">
        <f t="shared" si="3"/>
        <v>3</v>
      </c>
      <c r="C74" s="11">
        <v>1</v>
      </c>
      <c r="D74" s="11">
        <v>1</v>
      </c>
      <c r="E74" s="11">
        <v>1</v>
      </c>
      <c r="F74" s="11">
        <v>0</v>
      </c>
    </row>
    <row r="75" spans="1:10" ht="15.75" thickBot="1" x14ac:dyDescent="0.3">
      <c r="A75" s="9" t="s">
        <v>13</v>
      </c>
      <c r="B75" s="11">
        <f t="shared" si="3"/>
        <v>1</v>
      </c>
      <c r="C75" s="11">
        <v>0</v>
      </c>
      <c r="D75" s="11">
        <v>0</v>
      </c>
      <c r="E75" s="11">
        <v>0</v>
      </c>
      <c r="F75" s="11">
        <v>1</v>
      </c>
    </row>
    <row r="76" spans="1:10" x14ac:dyDescent="0.25">
      <c r="A76" s="12" t="s">
        <v>28</v>
      </c>
      <c r="B76" s="13">
        <f>SUM(B72:B75)</f>
        <v>7</v>
      </c>
    </row>
    <row r="80" spans="1:10" x14ac:dyDescent="0.25">
      <c r="A80" s="2" t="s">
        <v>15</v>
      </c>
    </row>
    <row r="81" spans="1:10" x14ac:dyDescent="0.25">
      <c r="A81" s="7" t="s">
        <v>31</v>
      </c>
    </row>
    <row r="83" spans="1:10" ht="15.75" thickBot="1" x14ac:dyDescent="0.3">
      <c r="A83" s="4" t="s">
        <v>2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9</v>
      </c>
      <c r="I83" s="5" t="s">
        <v>10</v>
      </c>
      <c r="J83" s="3" t="s">
        <v>16</v>
      </c>
    </row>
    <row r="84" spans="1:10" ht="15.75" thickBot="1" x14ac:dyDescent="0.3">
      <c r="A84" s="4" t="s">
        <v>12</v>
      </c>
      <c r="B84" s="4">
        <v>3</v>
      </c>
      <c r="C84" s="4">
        <v>2</v>
      </c>
      <c r="D84" s="4">
        <v>0</v>
      </c>
      <c r="E84" s="4">
        <v>1</v>
      </c>
      <c r="F84" s="4">
        <v>4</v>
      </c>
      <c r="G84" s="4">
        <v>3</v>
      </c>
      <c r="H84" s="4">
        <f>Table134567[[#This Row],[Gf]]-Table134567[[#This Row],[Ga]]</f>
        <v>1</v>
      </c>
      <c r="I84" s="5">
        <f>Table134567[[#This Row],[W]]*3+Table134567[[#This Row],[D]]</f>
        <v>6</v>
      </c>
      <c r="J84" s="14">
        <v>1</v>
      </c>
    </row>
    <row r="85" spans="1:10" ht="15.75" thickBot="1" x14ac:dyDescent="0.3">
      <c r="A85" s="4" t="s">
        <v>11</v>
      </c>
      <c r="B85" s="4">
        <v>3</v>
      </c>
      <c r="C85" s="4">
        <v>1</v>
      </c>
      <c r="D85" s="4">
        <v>1</v>
      </c>
      <c r="E85" s="4">
        <v>1</v>
      </c>
      <c r="F85" s="4">
        <v>9</v>
      </c>
      <c r="G85" s="4">
        <v>3</v>
      </c>
      <c r="H85" s="4">
        <f>Table134567[[#This Row],[Gf]]-Table134567[[#This Row],[Ga]]</f>
        <v>6</v>
      </c>
      <c r="I85" s="5">
        <f>Table134567[[#This Row],[W]]*3+Table134567[[#This Row],[D]]</f>
        <v>4</v>
      </c>
      <c r="J85" s="14">
        <v>2</v>
      </c>
    </row>
    <row r="86" spans="1:10" ht="15.75" thickBot="1" x14ac:dyDescent="0.3">
      <c r="A86" s="4" t="s">
        <v>13</v>
      </c>
      <c r="B86" s="4">
        <v>3</v>
      </c>
      <c r="C86" s="4">
        <v>1</v>
      </c>
      <c r="D86" s="4">
        <v>1</v>
      </c>
      <c r="E86" s="4">
        <v>1</v>
      </c>
      <c r="F86" s="4">
        <v>2</v>
      </c>
      <c r="G86" s="4">
        <v>8</v>
      </c>
      <c r="H86" s="4">
        <f>Table134567[[#This Row],[Gf]]-Table134567[[#This Row],[Ga]]</f>
        <v>-6</v>
      </c>
      <c r="I86" s="5">
        <f>Table134567[[#This Row],[W]]*3+Table134567[[#This Row],[D]]</f>
        <v>4</v>
      </c>
      <c r="J86" s="13">
        <v>3</v>
      </c>
    </row>
    <row r="87" spans="1:10" ht="15.75" thickBot="1" x14ac:dyDescent="0.3">
      <c r="A87" s="6" t="s">
        <v>14</v>
      </c>
      <c r="B87" s="4">
        <v>3</v>
      </c>
      <c r="C87" s="6">
        <v>0</v>
      </c>
      <c r="D87" s="6">
        <v>2</v>
      </c>
      <c r="E87" s="6">
        <v>1</v>
      </c>
      <c r="F87" s="6">
        <v>3</v>
      </c>
      <c r="G87" s="6">
        <v>4</v>
      </c>
      <c r="H87" s="4">
        <f>Table134567[[#This Row],[Gf]]-Table134567[[#This Row],[Ga]]</f>
        <v>-1</v>
      </c>
      <c r="I87" s="5">
        <f>Table134567[[#This Row],[W]]*3+Table134567[[#This Row],[D]]</f>
        <v>2</v>
      </c>
      <c r="J87" s="13">
        <v>4</v>
      </c>
    </row>
    <row r="89" spans="1:10" ht="15.75" thickBot="1" x14ac:dyDescent="0.3"/>
    <row r="90" spans="1:10" ht="15.75" thickBot="1" x14ac:dyDescent="0.3">
      <c r="A90" s="8" t="s">
        <v>2</v>
      </c>
      <c r="B90" s="10" t="s">
        <v>17</v>
      </c>
      <c r="C90" s="10" t="s">
        <v>18</v>
      </c>
      <c r="D90" s="10" t="s">
        <v>19</v>
      </c>
      <c r="E90" s="10" t="s">
        <v>20</v>
      </c>
      <c r="F90" s="10" t="s">
        <v>21</v>
      </c>
    </row>
    <row r="91" spans="1:10" ht="15.75" thickBot="1" x14ac:dyDescent="0.3">
      <c r="A91" s="9" t="s">
        <v>11</v>
      </c>
      <c r="B91" s="11">
        <f>SUM(C91:F91)</f>
        <v>1</v>
      </c>
      <c r="C91" s="11">
        <v>0</v>
      </c>
      <c r="D91" s="11">
        <v>1</v>
      </c>
      <c r="E91" s="11">
        <v>0</v>
      </c>
      <c r="F91" s="11">
        <v>0</v>
      </c>
    </row>
    <row r="92" spans="1:10" ht="15.75" thickBot="1" x14ac:dyDescent="0.3">
      <c r="A92" s="9" t="s">
        <v>14</v>
      </c>
      <c r="B92" s="11">
        <f t="shared" ref="B92:B94" si="4">SUM(C92:F92)</f>
        <v>3</v>
      </c>
      <c r="C92" s="11">
        <v>0</v>
      </c>
      <c r="D92" s="11">
        <v>1</v>
      </c>
      <c r="E92" s="11">
        <v>1</v>
      </c>
      <c r="F92" s="11">
        <v>1</v>
      </c>
      <c r="H92" t="s">
        <v>32</v>
      </c>
    </row>
    <row r="93" spans="1:10" ht="15.75" thickBot="1" x14ac:dyDescent="0.3">
      <c r="A93" s="9" t="s">
        <v>12</v>
      </c>
      <c r="B93" s="11">
        <f t="shared" si="4"/>
        <v>3</v>
      </c>
      <c r="C93" s="11">
        <v>1</v>
      </c>
      <c r="D93" s="11">
        <v>1</v>
      </c>
      <c r="E93" s="11">
        <v>1</v>
      </c>
      <c r="F93" s="11">
        <v>0</v>
      </c>
    </row>
    <row r="94" spans="1:10" ht="15.75" thickBot="1" x14ac:dyDescent="0.3">
      <c r="A94" s="9" t="s">
        <v>13</v>
      </c>
      <c r="B94" s="11">
        <f t="shared" si="4"/>
        <v>2</v>
      </c>
      <c r="C94" s="11">
        <v>0</v>
      </c>
      <c r="D94" s="11">
        <v>0</v>
      </c>
      <c r="E94" s="11">
        <v>1</v>
      </c>
      <c r="F94" s="11">
        <v>1</v>
      </c>
    </row>
    <row r="95" spans="1:10" x14ac:dyDescent="0.25">
      <c r="A95" s="12" t="s">
        <v>28</v>
      </c>
      <c r="B95" s="13">
        <f>SUM(B91:B94)</f>
        <v>9</v>
      </c>
    </row>
    <row r="98" spans="1:10" x14ac:dyDescent="0.25">
      <c r="A98" s="2" t="s">
        <v>15</v>
      </c>
    </row>
    <row r="99" spans="1:10" x14ac:dyDescent="0.25">
      <c r="A99" s="7" t="s">
        <v>33</v>
      </c>
    </row>
    <row r="101" spans="1:10" ht="15.75" thickBot="1" x14ac:dyDescent="0.3">
      <c r="A101" s="4" t="s">
        <v>2</v>
      </c>
      <c r="B101" s="4" t="s">
        <v>3</v>
      </c>
      <c r="C101" s="4" t="s">
        <v>4</v>
      </c>
      <c r="D101" s="4" t="s">
        <v>5</v>
      </c>
      <c r="E101" s="4" t="s">
        <v>6</v>
      </c>
      <c r="F101" s="4" t="s">
        <v>7</v>
      </c>
      <c r="G101" s="4" t="s">
        <v>8</v>
      </c>
      <c r="H101" s="4" t="s">
        <v>9</v>
      </c>
      <c r="I101" s="5" t="s">
        <v>10</v>
      </c>
      <c r="J101" s="3" t="s">
        <v>16</v>
      </c>
    </row>
    <row r="102" spans="1:10" ht="15.75" thickBot="1" x14ac:dyDescent="0.3">
      <c r="A102" s="4" t="s">
        <v>12</v>
      </c>
      <c r="B102" s="4">
        <v>3</v>
      </c>
      <c r="C102" s="4">
        <v>2</v>
      </c>
      <c r="D102" s="4">
        <v>0</v>
      </c>
      <c r="E102" s="4">
        <v>1</v>
      </c>
      <c r="F102" s="4">
        <v>4</v>
      </c>
      <c r="G102" s="4">
        <v>3</v>
      </c>
      <c r="H102" s="4">
        <f>Table1345678[[#This Row],[Gf]]-Table1345678[[#This Row],[Ga]]</f>
        <v>1</v>
      </c>
      <c r="I102" s="5">
        <f>Table1345678[[#This Row],[W]]*3+Table1345678[[#This Row],[D]]</f>
        <v>6</v>
      </c>
      <c r="J102" s="14">
        <v>1</v>
      </c>
    </row>
    <row r="103" spans="1:10" ht="15.75" thickBot="1" x14ac:dyDescent="0.3">
      <c r="A103" s="4" t="s">
        <v>13</v>
      </c>
      <c r="B103" s="4">
        <v>3</v>
      </c>
      <c r="C103" s="4">
        <v>2</v>
      </c>
      <c r="D103" s="4">
        <v>0</v>
      </c>
      <c r="E103" s="4">
        <v>1</v>
      </c>
      <c r="F103" s="4">
        <v>3</v>
      </c>
      <c r="G103" s="4">
        <v>8</v>
      </c>
      <c r="H103" s="4">
        <f>Table1345678[[#This Row],[Gf]]-Table1345678[[#This Row],[Ga]]</f>
        <v>-5</v>
      </c>
      <c r="I103" s="5">
        <f>Table1345678[[#This Row],[W]]*3+Table1345678[[#This Row],[D]]</f>
        <v>6</v>
      </c>
      <c r="J103" s="13">
        <v>2</v>
      </c>
    </row>
    <row r="104" spans="1:10" ht="15.75" thickBot="1" x14ac:dyDescent="0.3">
      <c r="A104" s="4" t="s">
        <v>11</v>
      </c>
      <c r="B104" s="4">
        <v>3</v>
      </c>
      <c r="C104" s="4">
        <v>1</v>
      </c>
      <c r="D104" s="4">
        <v>1</v>
      </c>
      <c r="E104" s="4">
        <v>1</v>
      </c>
      <c r="F104" s="4">
        <v>9</v>
      </c>
      <c r="G104" s="4">
        <v>3</v>
      </c>
      <c r="H104" s="4">
        <f>Table1345678[[#This Row],[Gf]]-Table1345678[[#This Row],[Ga]]</f>
        <v>6</v>
      </c>
      <c r="I104" s="5">
        <f>Table1345678[[#This Row],[W]]*3+Table1345678[[#This Row],[D]]</f>
        <v>4</v>
      </c>
      <c r="J104" s="13">
        <v>3</v>
      </c>
    </row>
    <row r="105" spans="1:10" ht="15.75" thickBot="1" x14ac:dyDescent="0.3">
      <c r="A105" s="6" t="s">
        <v>14</v>
      </c>
      <c r="B105" s="4">
        <v>3</v>
      </c>
      <c r="C105" s="6">
        <v>0</v>
      </c>
      <c r="D105" s="6">
        <v>2</v>
      </c>
      <c r="E105" s="6">
        <v>1</v>
      </c>
      <c r="F105" s="6">
        <v>3</v>
      </c>
      <c r="G105" s="6">
        <v>5</v>
      </c>
      <c r="H105" s="4">
        <f>Table1345678[[#This Row],[Gf]]-Table1345678[[#This Row],[Ga]]</f>
        <v>-2</v>
      </c>
      <c r="I105" s="5">
        <f>Table1345678[[#This Row],[W]]*3+Table1345678[[#This Row],[D]]</f>
        <v>2</v>
      </c>
      <c r="J105" s="14">
        <v>4</v>
      </c>
    </row>
    <row r="107" spans="1:10" ht="15.75" thickBot="1" x14ac:dyDescent="0.3"/>
    <row r="108" spans="1:10" ht="15.75" thickBot="1" x14ac:dyDescent="0.3">
      <c r="A108" s="8" t="s">
        <v>2</v>
      </c>
      <c r="B108" s="10" t="s">
        <v>17</v>
      </c>
      <c r="C108" s="10" t="s">
        <v>18</v>
      </c>
      <c r="D108" s="10" t="s">
        <v>19</v>
      </c>
      <c r="E108" s="10" t="s">
        <v>20</v>
      </c>
      <c r="F108" s="10" t="s">
        <v>21</v>
      </c>
    </row>
    <row r="109" spans="1:10" ht="15.75" thickBot="1" x14ac:dyDescent="0.3">
      <c r="A109" s="9" t="s">
        <v>11</v>
      </c>
      <c r="B109" s="11">
        <f>SUM(C109:F109)</f>
        <v>2</v>
      </c>
      <c r="C109" s="11">
        <v>0</v>
      </c>
      <c r="D109" s="11">
        <v>1</v>
      </c>
      <c r="E109" s="11">
        <v>1</v>
      </c>
      <c r="F109" s="11">
        <v>0</v>
      </c>
    </row>
    <row r="110" spans="1:10" ht="15.75" thickBot="1" x14ac:dyDescent="0.3">
      <c r="A110" s="9" t="s">
        <v>14</v>
      </c>
      <c r="B110" s="11">
        <f t="shared" ref="B110:B112" si="5">SUM(C110:F110)</f>
        <v>3</v>
      </c>
      <c r="C110" s="11">
        <v>0</v>
      </c>
      <c r="D110" s="11">
        <v>1</v>
      </c>
      <c r="E110" s="11">
        <v>1</v>
      </c>
      <c r="F110" s="11">
        <v>1</v>
      </c>
    </row>
    <row r="111" spans="1:10" ht="15.75" thickBot="1" x14ac:dyDescent="0.3">
      <c r="A111" s="9" t="s">
        <v>12</v>
      </c>
      <c r="B111" s="11">
        <f t="shared" si="5"/>
        <v>3</v>
      </c>
      <c r="C111" s="11">
        <v>1</v>
      </c>
      <c r="D111" s="11">
        <v>1</v>
      </c>
      <c r="E111" s="11">
        <v>1</v>
      </c>
      <c r="F111" s="11">
        <v>0</v>
      </c>
    </row>
    <row r="112" spans="1:10" ht="15.75" thickBot="1" x14ac:dyDescent="0.3">
      <c r="A112" s="9" t="s">
        <v>13</v>
      </c>
      <c r="B112" s="11">
        <f t="shared" si="5"/>
        <v>3</v>
      </c>
      <c r="C112" s="11">
        <v>0</v>
      </c>
      <c r="D112" s="11">
        <v>1</v>
      </c>
      <c r="E112" s="11">
        <v>1</v>
      </c>
      <c r="F112" s="11">
        <v>1</v>
      </c>
    </row>
    <row r="113" spans="1:10" x14ac:dyDescent="0.25">
      <c r="A113" s="12" t="s">
        <v>28</v>
      </c>
      <c r="B113" s="13">
        <f>SUM(B109:B112)</f>
        <v>11</v>
      </c>
    </row>
    <row r="116" spans="1:10" x14ac:dyDescent="0.25">
      <c r="A116" s="2" t="s">
        <v>15</v>
      </c>
    </row>
    <row r="117" spans="1:10" x14ac:dyDescent="0.25">
      <c r="A117" s="7" t="s">
        <v>34</v>
      </c>
    </row>
    <row r="119" spans="1:10" ht="15.75" thickBot="1" x14ac:dyDescent="0.3">
      <c r="A119" s="4" t="s">
        <v>2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7</v>
      </c>
      <c r="G119" s="4" t="s">
        <v>8</v>
      </c>
      <c r="H119" s="4" t="s">
        <v>9</v>
      </c>
      <c r="I119" s="5" t="s">
        <v>10</v>
      </c>
      <c r="J119" s="3" t="s">
        <v>16</v>
      </c>
    </row>
    <row r="120" spans="1:10" ht="15.75" thickBot="1" x14ac:dyDescent="0.3">
      <c r="A120" s="4" t="s">
        <v>12</v>
      </c>
      <c r="B120" s="4">
        <v>3</v>
      </c>
      <c r="C120" s="4">
        <v>2</v>
      </c>
      <c r="D120" s="4">
        <v>0</v>
      </c>
      <c r="E120" s="4">
        <v>1</v>
      </c>
      <c r="F120" s="4">
        <v>4</v>
      </c>
      <c r="G120" s="4">
        <v>3</v>
      </c>
      <c r="H120" s="4">
        <f>Table13456789[[#This Row],[Gf]]-Table13456789[[#This Row],[Ga]]</f>
        <v>1</v>
      </c>
      <c r="I120" s="5">
        <f>Table13456789[[#This Row],[W]]*3+Table13456789[[#This Row],[D]]</f>
        <v>6</v>
      </c>
      <c r="J120" s="14">
        <v>1</v>
      </c>
    </row>
    <row r="121" spans="1:10" ht="15.75" thickBot="1" x14ac:dyDescent="0.3">
      <c r="A121" s="4" t="s">
        <v>11</v>
      </c>
      <c r="B121" s="4">
        <v>3</v>
      </c>
      <c r="C121" s="4">
        <v>1</v>
      </c>
      <c r="D121" s="4">
        <v>1</v>
      </c>
      <c r="E121" s="4">
        <v>1</v>
      </c>
      <c r="F121" s="4">
        <v>9</v>
      </c>
      <c r="G121" s="4">
        <v>3</v>
      </c>
      <c r="H121" s="4">
        <f>Table13456789[[#This Row],[Gf]]-Table13456789[[#This Row],[Ga]]</f>
        <v>6</v>
      </c>
      <c r="I121" s="5">
        <f>Table13456789[[#This Row],[W]]*3+Table13456789[[#This Row],[D]]</f>
        <v>4</v>
      </c>
      <c r="J121" s="13">
        <v>2</v>
      </c>
    </row>
    <row r="122" spans="1:10" ht="15.75" thickBot="1" x14ac:dyDescent="0.3">
      <c r="A122" s="4" t="s">
        <v>13</v>
      </c>
      <c r="B122" s="4">
        <v>3</v>
      </c>
      <c r="C122" s="4">
        <v>1</v>
      </c>
      <c r="D122" s="4">
        <v>1</v>
      </c>
      <c r="E122" s="4">
        <v>1</v>
      </c>
      <c r="F122" s="4">
        <v>3</v>
      </c>
      <c r="G122" s="4">
        <v>9</v>
      </c>
      <c r="H122" s="4">
        <f>Table13456789[[#This Row],[Gf]]-Table13456789[[#This Row],[Ga]]</f>
        <v>-6</v>
      </c>
      <c r="I122" s="5">
        <f>Table13456789[[#This Row],[W]]*3+Table13456789[[#This Row],[D]]</f>
        <v>4</v>
      </c>
      <c r="J122" s="13">
        <v>3</v>
      </c>
    </row>
    <row r="123" spans="1:10" ht="15.75" thickBot="1" x14ac:dyDescent="0.3">
      <c r="A123" s="6" t="s">
        <v>14</v>
      </c>
      <c r="B123" s="4">
        <v>3</v>
      </c>
      <c r="C123" s="6">
        <v>0</v>
      </c>
      <c r="D123" s="6">
        <v>2</v>
      </c>
      <c r="E123" s="6">
        <v>0</v>
      </c>
      <c r="F123" s="6">
        <v>4</v>
      </c>
      <c r="G123" s="6">
        <v>5</v>
      </c>
      <c r="H123" s="4">
        <f>Table13456789[[#This Row],[Gf]]-Table13456789[[#This Row],[Ga]]</f>
        <v>-1</v>
      </c>
      <c r="I123" s="5">
        <f>Table13456789[[#This Row],[W]]*3+Table13456789[[#This Row],[D]]</f>
        <v>2</v>
      </c>
      <c r="J123" s="14">
        <v>4</v>
      </c>
    </row>
    <row r="125" spans="1:10" ht="15.75" thickBot="1" x14ac:dyDescent="0.3"/>
    <row r="126" spans="1:10" ht="15.75" thickBot="1" x14ac:dyDescent="0.3">
      <c r="A126" s="8" t="s">
        <v>2</v>
      </c>
      <c r="B126" s="10" t="s">
        <v>17</v>
      </c>
      <c r="C126" s="10" t="s">
        <v>18</v>
      </c>
      <c r="D126" s="10" t="s">
        <v>19</v>
      </c>
      <c r="E126" s="10" t="s">
        <v>20</v>
      </c>
      <c r="F126" s="10" t="s">
        <v>21</v>
      </c>
    </row>
    <row r="127" spans="1:10" ht="15.75" thickBot="1" x14ac:dyDescent="0.3">
      <c r="A127" s="9" t="s">
        <v>11</v>
      </c>
      <c r="B127" s="11">
        <f>SUM(C127:F127)</f>
        <v>3</v>
      </c>
      <c r="C127" s="11">
        <v>0</v>
      </c>
      <c r="D127" s="11">
        <v>2</v>
      </c>
      <c r="E127" s="11">
        <v>1</v>
      </c>
      <c r="F127" s="11">
        <v>0</v>
      </c>
    </row>
    <row r="128" spans="1:10" ht="15.75" thickBot="1" x14ac:dyDescent="0.3">
      <c r="A128" s="9" t="s">
        <v>14</v>
      </c>
      <c r="B128" s="11">
        <f t="shared" ref="B128:B130" si="6">SUM(C128:F128)</f>
        <v>3</v>
      </c>
      <c r="C128" s="11">
        <v>0</v>
      </c>
      <c r="D128" s="11">
        <v>1</v>
      </c>
      <c r="E128" s="11">
        <v>1</v>
      </c>
      <c r="F128" s="11">
        <v>1</v>
      </c>
    </row>
    <row r="129" spans="1:10" ht="15.75" thickBot="1" x14ac:dyDescent="0.3">
      <c r="A129" s="9" t="s">
        <v>12</v>
      </c>
      <c r="B129" s="11">
        <f t="shared" si="6"/>
        <v>3</v>
      </c>
      <c r="C129" s="11">
        <v>1</v>
      </c>
      <c r="D129" s="11">
        <v>1</v>
      </c>
      <c r="E129" s="11">
        <v>1</v>
      </c>
      <c r="F129" s="11">
        <v>0</v>
      </c>
    </row>
    <row r="130" spans="1:10" ht="15.75" thickBot="1" x14ac:dyDescent="0.3">
      <c r="A130" s="9" t="s">
        <v>13</v>
      </c>
      <c r="B130" s="11">
        <f t="shared" si="6"/>
        <v>4</v>
      </c>
      <c r="C130" s="11">
        <v>0</v>
      </c>
      <c r="D130" s="11">
        <v>1</v>
      </c>
      <c r="E130" s="11">
        <v>2</v>
      </c>
      <c r="F130" s="11">
        <v>1</v>
      </c>
    </row>
    <row r="131" spans="1:10" x14ac:dyDescent="0.25">
      <c r="A131" s="12" t="s">
        <v>28</v>
      </c>
      <c r="B131" s="13">
        <f>SUM(B127:B130)</f>
        <v>13</v>
      </c>
    </row>
    <row r="135" spans="1:10" x14ac:dyDescent="0.25">
      <c r="A135" s="2" t="s">
        <v>15</v>
      </c>
    </row>
    <row r="136" spans="1:10" x14ac:dyDescent="0.25">
      <c r="A136" s="7" t="s">
        <v>35</v>
      </c>
    </row>
    <row r="138" spans="1:10" ht="15.75" thickBot="1" x14ac:dyDescent="0.3">
      <c r="A138" s="4" t="s">
        <v>2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7</v>
      </c>
      <c r="G138" s="4" t="s">
        <v>8</v>
      </c>
      <c r="H138" s="4" t="s">
        <v>9</v>
      </c>
      <c r="I138" s="5" t="s">
        <v>10</v>
      </c>
      <c r="J138" s="3" t="s">
        <v>16</v>
      </c>
    </row>
    <row r="139" spans="1:10" ht="15.75" thickBot="1" x14ac:dyDescent="0.3">
      <c r="A139" s="4" t="s">
        <v>12</v>
      </c>
      <c r="B139" s="4">
        <v>3</v>
      </c>
      <c r="C139" s="4">
        <v>2</v>
      </c>
      <c r="D139" s="4">
        <v>0</v>
      </c>
      <c r="E139" s="4">
        <v>1</v>
      </c>
      <c r="F139" s="4">
        <v>4</v>
      </c>
      <c r="G139" s="4">
        <v>3</v>
      </c>
      <c r="H139" s="4">
        <f>Table1345678910[[#This Row],[Gf]]-Table1345678910[[#This Row],[Ga]]</f>
        <v>1</v>
      </c>
      <c r="I139" s="5">
        <f>Table1345678910[[#This Row],[W]]*3+Table1345678910[[#This Row],[D]]</f>
        <v>6</v>
      </c>
      <c r="J139" s="14">
        <v>1</v>
      </c>
    </row>
    <row r="140" spans="1:10" ht="15.75" thickBot="1" x14ac:dyDescent="0.3">
      <c r="A140" s="4" t="s">
        <v>11</v>
      </c>
      <c r="B140" s="4">
        <v>3</v>
      </c>
      <c r="C140" s="4">
        <v>1</v>
      </c>
      <c r="D140" s="4">
        <v>1</v>
      </c>
      <c r="E140" s="4">
        <v>1</v>
      </c>
      <c r="F140" s="4">
        <v>9</v>
      </c>
      <c r="G140" s="4">
        <v>3</v>
      </c>
      <c r="H140" s="4">
        <f>Table1345678910[[#This Row],[Gf]]-Table1345678910[[#This Row],[Ga]]</f>
        <v>6</v>
      </c>
      <c r="I140" s="5">
        <f>Table1345678910[[#This Row],[W]]*3+Table1345678910[[#This Row],[D]]</f>
        <v>4</v>
      </c>
      <c r="J140" s="13">
        <v>2</v>
      </c>
    </row>
    <row r="141" spans="1:10" ht="15.75" thickBot="1" x14ac:dyDescent="0.3">
      <c r="A141" s="4" t="s">
        <v>14</v>
      </c>
      <c r="B141" s="4">
        <v>3</v>
      </c>
      <c r="C141" s="4">
        <v>1</v>
      </c>
      <c r="D141" s="4">
        <v>1</v>
      </c>
      <c r="E141" s="4">
        <v>1</v>
      </c>
      <c r="F141" s="4">
        <v>5</v>
      </c>
      <c r="G141" s="4">
        <v>5</v>
      </c>
      <c r="H141" s="4">
        <f>Table1345678910[[#This Row],[Gf]]-Table1345678910[[#This Row],[Ga]]</f>
        <v>0</v>
      </c>
      <c r="I141" s="5">
        <f>Table1345678910[[#This Row],[W]]*3+Table1345678910[[#This Row],[D]]</f>
        <v>4</v>
      </c>
      <c r="J141" s="13">
        <v>3</v>
      </c>
    </row>
    <row r="142" spans="1:10" ht="15.75" thickBot="1" x14ac:dyDescent="0.3">
      <c r="A142" s="6" t="s">
        <v>13</v>
      </c>
      <c r="B142" s="4">
        <v>3</v>
      </c>
      <c r="C142" s="6">
        <v>1</v>
      </c>
      <c r="D142" s="6">
        <v>0</v>
      </c>
      <c r="E142" s="6">
        <v>2</v>
      </c>
      <c r="F142" s="6">
        <v>3</v>
      </c>
      <c r="G142" s="6">
        <v>10</v>
      </c>
      <c r="H142" s="4">
        <f>Table1345678910[[#This Row],[Gf]]-Table1345678910[[#This Row],[Ga]]</f>
        <v>-7</v>
      </c>
      <c r="I142" s="5">
        <f>Table1345678910[[#This Row],[W]]*3+Table1345678910[[#This Row],[D]]</f>
        <v>3</v>
      </c>
      <c r="J142" s="13">
        <v>4</v>
      </c>
    </row>
    <row r="144" spans="1:10" ht="15.75" thickBot="1" x14ac:dyDescent="0.3"/>
    <row r="145" spans="1:10" ht="15.75" thickBot="1" x14ac:dyDescent="0.3">
      <c r="A145" s="8" t="s">
        <v>2</v>
      </c>
      <c r="B145" s="10" t="s">
        <v>17</v>
      </c>
      <c r="C145" s="10" t="s">
        <v>18</v>
      </c>
      <c r="D145" s="10" t="s">
        <v>19</v>
      </c>
      <c r="E145" s="10" t="s">
        <v>20</v>
      </c>
      <c r="F145" s="10" t="s">
        <v>21</v>
      </c>
    </row>
    <row r="146" spans="1:10" ht="15.75" thickBot="1" x14ac:dyDescent="0.3">
      <c r="A146" s="9" t="s">
        <v>11</v>
      </c>
      <c r="B146" s="11">
        <f>SUM(C146:F146)</f>
        <v>3</v>
      </c>
      <c r="C146" s="11">
        <v>0</v>
      </c>
      <c r="D146" s="11">
        <v>2</v>
      </c>
      <c r="E146" s="11">
        <v>1</v>
      </c>
      <c r="F146" s="11">
        <v>0</v>
      </c>
    </row>
    <row r="147" spans="1:10" ht="15.75" thickBot="1" x14ac:dyDescent="0.3">
      <c r="A147" s="9" t="s">
        <v>14</v>
      </c>
      <c r="B147" s="11">
        <f t="shared" ref="B147:B149" si="7">SUM(C147:F147)</f>
        <v>5</v>
      </c>
      <c r="C147" s="11">
        <v>0</v>
      </c>
      <c r="D147" s="11">
        <v>1</v>
      </c>
      <c r="E147" s="11">
        <v>2</v>
      </c>
      <c r="F147" s="11">
        <v>2</v>
      </c>
    </row>
    <row r="148" spans="1:10" ht="15.75" thickBot="1" x14ac:dyDescent="0.3">
      <c r="A148" s="9" t="s">
        <v>12</v>
      </c>
      <c r="B148" s="11">
        <f t="shared" si="7"/>
        <v>3</v>
      </c>
      <c r="C148" s="11">
        <v>1</v>
      </c>
      <c r="D148" s="11">
        <v>1</v>
      </c>
      <c r="E148" s="11">
        <v>1</v>
      </c>
      <c r="F148" s="11">
        <v>0</v>
      </c>
    </row>
    <row r="149" spans="1:10" ht="15.75" thickBot="1" x14ac:dyDescent="0.3">
      <c r="A149" s="9" t="s">
        <v>13</v>
      </c>
      <c r="B149" s="11">
        <f t="shared" si="7"/>
        <v>5</v>
      </c>
      <c r="C149" s="11">
        <v>0</v>
      </c>
      <c r="D149" s="11">
        <v>1</v>
      </c>
      <c r="E149" s="11">
        <v>2</v>
      </c>
      <c r="F149" s="11">
        <v>2</v>
      </c>
    </row>
    <row r="150" spans="1:10" x14ac:dyDescent="0.25">
      <c r="A150" s="12" t="s">
        <v>28</v>
      </c>
      <c r="B150" s="13">
        <f>SUM(B146:B149)</f>
        <v>16</v>
      </c>
    </row>
    <row r="154" spans="1:10" x14ac:dyDescent="0.25">
      <c r="A154" s="2" t="s">
        <v>15</v>
      </c>
    </row>
    <row r="155" spans="1:10" x14ac:dyDescent="0.25">
      <c r="A155" s="7" t="s">
        <v>36</v>
      </c>
    </row>
    <row r="157" spans="1:10" ht="15.75" thickBot="1" x14ac:dyDescent="0.3">
      <c r="A157" s="4" t="s">
        <v>2</v>
      </c>
      <c r="B157" s="4" t="s">
        <v>3</v>
      </c>
      <c r="C157" s="4" t="s">
        <v>4</v>
      </c>
      <c r="D157" s="4" t="s">
        <v>5</v>
      </c>
      <c r="E157" s="4" t="s">
        <v>6</v>
      </c>
      <c r="F157" s="4" t="s">
        <v>7</v>
      </c>
      <c r="G157" s="4" t="s">
        <v>8</v>
      </c>
      <c r="H157" s="4" t="s">
        <v>9</v>
      </c>
      <c r="I157" s="5" t="s">
        <v>10</v>
      </c>
      <c r="J157" s="3" t="s">
        <v>16</v>
      </c>
    </row>
    <row r="158" spans="1:10" ht="15.75" thickBot="1" x14ac:dyDescent="0.3">
      <c r="A158" s="4" t="s">
        <v>12</v>
      </c>
      <c r="B158" s="4">
        <v>3</v>
      </c>
      <c r="C158" s="4">
        <v>2</v>
      </c>
      <c r="D158" s="4">
        <v>0</v>
      </c>
      <c r="E158" s="4">
        <v>1</v>
      </c>
      <c r="F158" s="4">
        <v>4</v>
      </c>
      <c r="G158" s="4">
        <v>3</v>
      </c>
      <c r="H158" s="4">
        <f>Table134567891011[[#This Row],[Gf]]-Table134567891011[[#This Row],[Ga]]</f>
        <v>1</v>
      </c>
      <c r="I158" s="5">
        <f>Table134567891011[[#This Row],[W]]*3+Table134567891011[[#This Row],[D]]</f>
        <v>6</v>
      </c>
      <c r="J158" s="14">
        <v>1</v>
      </c>
    </row>
    <row r="159" spans="1:10" ht="15.75" thickBot="1" x14ac:dyDescent="0.3">
      <c r="A159" s="4" t="s">
        <v>11</v>
      </c>
      <c r="B159" s="4">
        <v>3</v>
      </c>
      <c r="C159" s="4">
        <v>1</v>
      </c>
      <c r="D159" s="4">
        <v>1</v>
      </c>
      <c r="E159" s="4">
        <v>1</v>
      </c>
      <c r="F159" s="4">
        <v>9</v>
      </c>
      <c r="G159" s="4">
        <v>3</v>
      </c>
      <c r="H159" s="4">
        <f>Table134567891011[[#This Row],[Gf]]-Table134567891011[[#This Row],[Ga]]</f>
        <v>6</v>
      </c>
      <c r="I159" s="5">
        <f>Table134567891011[[#This Row],[W]]*3+Table134567891011[[#This Row],[D]]</f>
        <v>4</v>
      </c>
      <c r="J159" s="14">
        <v>2</v>
      </c>
    </row>
    <row r="160" spans="1:10" ht="15.75" thickBot="1" x14ac:dyDescent="0.3">
      <c r="A160" s="4" t="s">
        <v>14</v>
      </c>
      <c r="B160" s="4">
        <v>3</v>
      </c>
      <c r="C160" s="4">
        <v>1</v>
      </c>
      <c r="D160" s="4">
        <v>1</v>
      </c>
      <c r="E160" s="4">
        <v>1</v>
      </c>
      <c r="F160" s="4">
        <v>6</v>
      </c>
      <c r="G160" s="4">
        <v>5</v>
      </c>
      <c r="H160" s="4">
        <f>Table134567891011[[#This Row],[Gf]]-Table134567891011[[#This Row],[Ga]]</f>
        <v>1</v>
      </c>
      <c r="I160" s="5">
        <f>Table134567891011[[#This Row],[W]]*3+Table134567891011[[#This Row],[D]]</f>
        <v>4</v>
      </c>
      <c r="J160" s="14">
        <v>3</v>
      </c>
    </row>
    <row r="161" spans="1:10" ht="15.75" thickBot="1" x14ac:dyDescent="0.3">
      <c r="A161" s="6" t="s">
        <v>13</v>
      </c>
      <c r="B161" s="4">
        <v>3</v>
      </c>
      <c r="C161" s="6">
        <v>1</v>
      </c>
      <c r="D161" s="6">
        <v>0</v>
      </c>
      <c r="E161" s="6">
        <v>2</v>
      </c>
      <c r="F161" s="6">
        <v>3</v>
      </c>
      <c r="G161" s="6">
        <v>11</v>
      </c>
      <c r="H161" s="4">
        <f>Table134567891011[[#This Row],[Gf]]-Table134567891011[[#This Row],[Ga]]</f>
        <v>-8</v>
      </c>
      <c r="I161" s="5">
        <f>Table134567891011[[#This Row],[W]]*3+Table134567891011[[#This Row],[D]]</f>
        <v>3</v>
      </c>
      <c r="J161" s="14">
        <v>4</v>
      </c>
    </row>
    <row r="163" spans="1:10" ht="15.75" thickBot="1" x14ac:dyDescent="0.3"/>
    <row r="164" spans="1:10" ht="15.75" thickBot="1" x14ac:dyDescent="0.3">
      <c r="A164" s="8" t="s">
        <v>2</v>
      </c>
      <c r="B164" s="10" t="s">
        <v>17</v>
      </c>
      <c r="C164" s="10" t="s">
        <v>18</v>
      </c>
      <c r="D164" s="10" t="s">
        <v>19</v>
      </c>
      <c r="E164" s="10" t="s">
        <v>20</v>
      </c>
      <c r="F164" s="10" t="s">
        <v>21</v>
      </c>
    </row>
    <row r="165" spans="1:10" ht="15.75" thickBot="1" x14ac:dyDescent="0.3">
      <c r="A165" s="9" t="s">
        <v>11</v>
      </c>
      <c r="B165" s="11">
        <f>SUM(C165:F165)</f>
        <v>3</v>
      </c>
      <c r="C165" s="11">
        <v>0</v>
      </c>
      <c r="D165" s="11">
        <v>2</v>
      </c>
      <c r="E165" s="11">
        <v>1</v>
      </c>
      <c r="F165" s="11">
        <v>0</v>
      </c>
    </row>
    <row r="166" spans="1:10" ht="15.75" thickBot="1" x14ac:dyDescent="0.3">
      <c r="A166" s="9" t="s">
        <v>14</v>
      </c>
      <c r="B166" s="11">
        <f t="shared" ref="B166:B168" si="8">SUM(C166:F166)</f>
        <v>4</v>
      </c>
      <c r="C166" s="11">
        <v>0</v>
      </c>
      <c r="D166" s="11">
        <v>1</v>
      </c>
      <c r="E166" s="11">
        <v>2</v>
      </c>
      <c r="F166" s="11">
        <v>1</v>
      </c>
    </row>
    <row r="167" spans="1:10" ht="15.75" thickBot="1" x14ac:dyDescent="0.3">
      <c r="A167" s="9" t="s">
        <v>12</v>
      </c>
      <c r="B167" s="11">
        <f t="shared" si="8"/>
        <v>3</v>
      </c>
      <c r="C167" s="11">
        <v>1</v>
      </c>
      <c r="D167" s="11">
        <v>1</v>
      </c>
      <c r="E167" s="11">
        <v>1</v>
      </c>
      <c r="F167" s="11">
        <v>0</v>
      </c>
    </row>
    <row r="168" spans="1:10" ht="15.75" thickBot="1" x14ac:dyDescent="0.3">
      <c r="A168" s="9" t="s">
        <v>13</v>
      </c>
      <c r="B168" s="11">
        <f t="shared" si="8"/>
        <v>5</v>
      </c>
      <c r="C168" s="11">
        <v>0</v>
      </c>
      <c r="D168" s="11">
        <v>1</v>
      </c>
      <c r="E168" s="11">
        <v>2</v>
      </c>
      <c r="F168" s="11">
        <v>2</v>
      </c>
    </row>
    <row r="169" spans="1:10" x14ac:dyDescent="0.25">
      <c r="A169" s="12" t="s">
        <v>28</v>
      </c>
      <c r="B169" s="13">
        <f>SUM(B165:B168)</f>
        <v>15</v>
      </c>
    </row>
    <row r="174" spans="1:10" ht="15.75" thickBot="1" x14ac:dyDescent="0.3">
      <c r="A174" s="2" t="s">
        <v>53</v>
      </c>
    </row>
    <row r="175" spans="1:10" ht="15.75" thickBot="1" x14ac:dyDescent="0.3">
      <c r="A175" s="8" t="s">
        <v>2</v>
      </c>
      <c r="B175" s="10" t="s">
        <v>17</v>
      </c>
      <c r="C175" s="10" t="s">
        <v>18</v>
      </c>
      <c r="D175" s="10" t="s">
        <v>19</v>
      </c>
      <c r="E175" s="10" t="s">
        <v>20</v>
      </c>
      <c r="F175" s="10" t="s">
        <v>21</v>
      </c>
    </row>
    <row r="176" spans="1:10" ht="15.75" thickBot="1" x14ac:dyDescent="0.3">
      <c r="A176" s="9" t="s">
        <v>11</v>
      </c>
      <c r="B176" s="11">
        <f>SUM(C176:F176)</f>
        <v>4</v>
      </c>
      <c r="C176" s="11">
        <v>1</v>
      </c>
      <c r="D176" s="11">
        <v>2</v>
      </c>
      <c r="E176" s="11">
        <v>1</v>
      </c>
      <c r="F176" s="11">
        <v>0</v>
      </c>
    </row>
    <row r="177" spans="1:6" ht="15.75" thickBot="1" x14ac:dyDescent="0.3">
      <c r="A177" s="9" t="s">
        <v>14</v>
      </c>
      <c r="B177" s="11">
        <f t="shared" ref="B177:B179" si="9">SUM(C177:F177)</f>
        <v>5</v>
      </c>
      <c r="C177" s="11">
        <v>0</v>
      </c>
      <c r="D177" s="11">
        <v>1</v>
      </c>
      <c r="E177" s="11">
        <v>2</v>
      </c>
      <c r="F177" s="11">
        <v>2</v>
      </c>
    </row>
    <row r="178" spans="1:6" ht="15.75" thickBot="1" x14ac:dyDescent="0.3">
      <c r="A178" s="9" t="s">
        <v>12</v>
      </c>
      <c r="B178" s="11">
        <f t="shared" si="9"/>
        <v>4</v>
      </c>
      <c r="C178" s="11">
        <v>1</v>
      </c>
      <c r="D178" s="11">
        <v>2</v>
      </c>
      <c r="E178" s="11">
        <v>1</v>
      </c>
      <c r="F178" s="11">
        <v>0</v>
      </c>
    </row>
    <row r="179" spans="1:6" ht="15.75" thickBot="1" x14ac:dyDescent="0.3">
      <c r="A179" s="9" t="s">
        <v>13</v>
      </c>
      <c r="B179" s="11">
        <f t="shared" si="9"/>
        <v>6</v>
      </c>
      <c r="C179" s="11">
        <v>0</v>
      </c>
      <c r="D179" s="11">
        <v>1</v>
      </c>
      <c r="E179" s="11">
        <v>3</v>
      </c>
      <c r="F179" s="11">
        <v>2</v>
      </c>
    </row>
    <row r="180" spans="1:6" x14ac:dyDescent="0.25">
      <c r="A180" s="12" t="s">
        <v>28</v>
      </c>
      <c r="B180" s="13">
        <f>SUM(B176:B179)</f>
        <v>19</v>
      </c>
    </row>
  </sheetData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9524-7474-4E0A-8662-F151FF23C2C5}">
  <dimension ref="A1:L148"/>
  <sheetViews>
    <sheetView topLeftCell="A176" workbookViewId="0">
      <selection activeCell="D153" sqref="D153"/>
    </sheetView>
  </sheetViews>
  <sheetFormatPr defaultRowHeight="15" x14ac:dyDescent="0.25"/>
  <cols>
    <col min="1" max="1" width="33" bestFit="1" customWidth="1"/>
    <col min="8" max="8" width="8.85546875" customWidth="1"/>
  </cols>
  <sheetData>
    <row r="1" spans="1:12" x14ac:dyDescent="0.25">
      <c r="A1" s="1" t="s">
        <v>37</v>
      </c>
    </row>
    <row r="2" spans="1:12" x14ac:dyDescent="0.25">
      <c r="A2" s="2" t="s">
        <v>1</v>
      </c>
    </row>
    <row r="4" spans="1:12" ht="15.75" thickBot="1" x14ac:dyDescent="0.3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5" t="s">
        <v>10</v>
      </c>
      <c r="J4" s="3" t="s">
        <v>16</v>
      </c>
    </row>
    <row r="5" spans="1:12" ht="15.75" thickBot="1" x14ac:dyDescent="0.3">
      <c r="A5" s="4" t="s">
        <v>38</v>
      </c>
      <c r="B5" s="4">
        <f>Table112[[#This Row],[W]]+Table112[[#This Row],[D]]+Table112[[#This Row],[L]]</f>
        <v>2</v>
      </c>
      <c r="C5" s="4">
        <v>1</v>
      </c>
      <c r="D5" s="4">
        <v>1</v>
      </c>
      <c r="E5" s="4">
        <v>0</v>
      </c>
      <c r="F5" s="4">
        <v>2</v>
      </c>
      <c r="G5" s="4">
        <v>1</v>
      </c>
      <c r="H5" s="4">
        <f>Table112[[#This Row],[Gf]]-Table112[[#This Row],[Ga]]</f>
        <v>1</v>
      </c>
      <c r="I5" s="5">
        <f>Table112[[#This Row],[W]]*3 +Table112[[#This Row],[D]]</f>
        <v>4</v>
      </c>
      <c r="J5" s="6">
        <v>1</v>
      </c>
    </row>
    <row r="6" spans="1:12" ht="15.75" thickBot="1" x14ac:dyDescent="0.3">
      <c r="A6" s="4" t="s">
        <v>14</v>
      </c>
      <c r="B6" s="4">
        <f>Table112[[#This Row],[W]]+Table112[[#This Row],[D]]+Table112[[#This Row],[L]]</f>
        <v>2</v>
      </c>
      <c r="C6" s="4">
        <v>1</v>
      </c>
      <c r="D6" s="4">
        <v>0</v>
      </c>
      <c r="E6" s="4">
        <v>1</v>
      </c>
      <c r="F6" s="4">
        <v>4</v>
      </c>
      <c r="G6" s="4">
        <v>3</v>
      </c>
      <c r="H6" s="4">
        <f>Table112[[#This Row],[Gf]]-Table112[[#This Row],[Ga]]</f>
        <v>1</v>
      </c>
      <c r="I6" s="15">
        <f>Table112[[#This Row],[W]]*3 +Table112[[#This Row],[D]]</f>
        <v>3</v>
      </c>
      <c r="J6" s="6">
        <v>2</v>
      </c>
      <c r="L6" t="s">
        <v>45</v>
      </c>
    </row>
    <row r="7" spans="1:12" ht="15.75" thickBot="1" x14ac:dyDescent="0.3">
      <c r="A7" s="4" t="s">
        <v>39</v>
      </c>
      <c r="B7" s="4">
        <f>Table112[[#This Row],[W]]+Table112[[#This Row],[D]]+Table112[[#This Row],[L]]</f>
        <v>2</v>
      </c>
      <c r="C7" s="4">
        <v>1</v>
      </c>
      <c r="D7" s="4">
        <v>0</v>
      </c>
      <c r="E7" s="4">
        <v>1</v>
      </c>
      <c r="F7" s="4">
        <v>5</v>
      </c>
      <c r="G7" s="4">
        <v>4</v>
      </c>
      <c r="H7" s="4">
        <f>Table112[[#This Row],[Gf]]-Table112[[#This Row],[Ga]]</f>
        <v>1</v>
      </c>
      <c r="I7" s="15">
        <f>Table112[[#This Row],[W]]*3 +Table112[[#This Row],[D]]</f>
        <v>3</v>
      </c>
      <c r="J7" s="6">
        <v>3</v>
      </c>
    </row>
    <row r="8" spans="1:12" ht="15.75" thickBot="1" x14ac:dyDescent="0.3">
      <c r="A8" s="6" t="s">
        <v>40</v>
      </c>
      <c r="B8" s="4">
        <f>Table112[[#This Row],[W]]+Table112[[#This Row],[D]]+Table112[[#This Row],[L]]</f>
        <v>2</v>
      </c>
      <c r="C8" s="6">
        <v>0</v>
      </c>
      <c r="D8" s="6">
        <v>1</v>
      </c>
      <c r="E8" s="6">
        <v>1</v>
      </c>
      <c r="F8" s="6">
        <v>1</v>
      </c>
      <c r="G8" s="6">
        <v>4</v>
      </c>
      <c r="H8" s="4">
        <f>Table112[[#This Row],[Gf]]-Table112[[#This Row],[Ga]]</f>
        <v>-3</v>
      </c>
      <c r="I8" s="5">
        <f>Table112[[#This Row],[W]]*3 +Table112[[#This Row],[D]]</f>
        <v>1</v>
      </c>
      <c r="J8" s="6">
        <v>4</v>
      </c>
    </row>
    <row r="9" spans="1:12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</row>
    <row r="10" spans="1:12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</row>
    <row r="11" spans="1:12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</row>
    <row r="13" spans="1:12" x14ac:dyDescent="0.25">
      <c r="A13" s="2" t="s">
        <v>15</v>
      </c>
    </row>
    <row r="14" spans="1:12" x14ac:dyDescent="0.25">
      <c r="A14" s="7" t="s">
        <v>41</v>
      </c>
    </row>
    <row r="16" spans="1:12" ht="15.75" thickBot="1" x14ac:dyDescent="0.3">
      <c r="A16" s="4" t="s">
        <v>2</v>
      </c>
      <c r="B16" s="4" t="s">
        <v>3</v>
      </c>
      <c r="C16" s="4" t="s">
        <v>4</v>
      </c>
      <c r="D16" s="4" t="s">
        <v>5</v>
      </c>
      <c r="E16" s="4" t="s">
        <v>6</v>
      </c>
      <c r="F16" s="4" t="s">
        <v>7</v>
      </c>
      <c r="G16" s="4" t="s">
        <v>8</v>
      </c>
      <c r="H16" s="4" t="s">
        <v>43</v>
      </c>
      <c r="I16" s="5" t="s">
        <v>10</v>
      </c>
      <c r="J16" s="3" t="s">
        <v>16</v>
      </c>
    </row>
    <row r="17" spans="1:12" ht="15.75" thickBot="1" x14ac:dyDescent="0.3">
      <c r="A17" s="4" t="s">
        <v>38</v>
      </c>
      <c r="B17" s="4">
        <f>Table1313[[#This Row],[W]]+Table1313[[#This Row],[D]]+Table1313[[#This Row],[L]]</f>
        <v>3</v>
      </c>
      <c r="C17" s="4">
        <v>1</v>
      </c>
      <c r="D17" s="4">
        <v>2</v>
      </c>
      <c r="E17" s="4">
        <v>0</v>
      </c>
      <c r="F17" s="4">
        <v>2</v>
      </c>
      <c r="G17" s="4">
        <v>1</v>
      </c>
      <c r="H17" s="4">
        <f>Table1313[[#This Row],[Gf]]-Table1313[[#This Row],[Ga]]</f>
        <v>1</v>
      </c>
      <c r="I17" s="5">
        <f>Table1313[[#This Row],[W]]*3 +Table1313[[#This Row],[D]]</f>
        <v>5</v>
      </c>
      <c r="J17" s="6">
        <v>1</v>
      </c>
    </row>
    <row r="18" spans="1:12" ht="15.75" thickBot="1" x14ac:dyDescent="0.3">
      <c r="A18" s="4" t="s">
        <v>39</v>
      </c>
      <c r="B18" s="4">
        <f>Table1313[[#This Row],[W]]+Table1313[[#This Row],[D]]+Table1313[[#This Row],[L]]</f>
        <v>3</v>
      </c>
      <c r="C18" s="4">
        <v>1</v>
      </c>
      <c r="D18" s="4">
        <v>1</v>
      </c>
      <c r="E18" s="4">
        <v>1</v>
      </c>
      <c r="F18" s="4">
        <v>5</v>
      </c>
      <c r="G18" s="4">
        <v>4</v>
      </c>
      <c r="H18" s="4">
        <f>Table1313[[#This Row],[Gf]]-Table1313[[#This Row],[Ga]]</f>
        <v>1</v>
      </c>
      <c r="I18" s="15">
        <f>Table1313[[#This Row],[W]]*3 +Table1313[[#This Row],[D]]</f>
        <v>4</v>
      </c>
      <c r="J18" s="13">
        <v>2</v>
      </c>
      <c r="L18" t="s">
        <v>47</v>
      </c>
    </row>
    <row r="19" spans="1:12" ht="15.75" thickBot="1" x14ac:dyDescent="0.3">
      <c r="A19" s="4" t="s">
        <v>40</v>
      </c>
      <c r="B19" s="4">
        <f>Table1313[[#This Row],[W]]+Table1313[[#This Row],[D]]+Table1313[[#This Row],[L]]</f>
        <v>3</v>
      </c>
      <c r="C19" s="16">
        <v>1</v>
      </c>
      <c r="D19" s="4">
        <v>1</v>
      </c>
      <c r="E19" s="4">
        <v>1</v>
      </c>
      <c r="F19" s="16">
        <v>2</v>
      </c>
      <c r="G19" s="4">
        <v>4</v>
      </c>
      <c r="H19" s="4">
        <f>Table1313[[#This Row],[Gf]]-Table1313[[#This Row],[Ga]]</f>
        <v>-2</v>
      </c>
      <c r="I19" s="15">
        <f>Table1313[[#This Row],[W]]*3 +Table1313[[#This Row],[D]]</f>
        <v>4</v>
      </c>
      <c r="J19" s="13">
        <v>3</v>
      </c>
    </row>
    <row r="20" spans="1:12" ht="15.75" thickBot="1" x14ac:dyDescent="0.3">
      <c r="A20" s="6" t="s">
        <v>14</v>
      </c>
      <c r="B20" s="4">
        <f>Table1313[[#This Row],[W]]+Table1313[[#This Row],[D]]+Table1313[[#This Row],[L]]</f>
        <v>3</v>
      </c>
      <c r="C20" s="6">
        <v>1</v>
      </c>
      <c r="D20" s="6">
        <v>0</v>
      </c>
      <c r="E20" s="16">
        <v>2</v>
      </c>
      <c r="F20" s="6">
        <v>4</v>
      </c>
      <c r="G20" s="16">
        <v>4</v>
      </c>
      <c r="H20" s="4">
        <f>Table1313[[#This Row],[Gf]]-Table1313[[#This Row],[Ga]]</f>
        <v>0</v>
      </c>
      <c r="I20" s="5">
        <f>Table1313[[#This Row],[W]]*3 +Table1313[[#This Row],[D]]</f>
        <v>3</v>
      </c>
      <c r="J20" s="13">
        <v>4</v>
      </c>
    </row>
    <row r="22" spans="1:12" ht="15.75" thickBot="1" x14ac:dyDescent="0.3"/>
    <row r="23" spans="1:12" ht="15.75" thickBot="1" x14ac:dyDescent="0.3">
      <c r="A23" s="8" t="s">
        <v>2</v>
      </c>
      <c r="B23" s="10" t="s">
        <v>17</v>
      </c>
      <c r="C23" s="10" t="s">
        <v>18</v>
      </c>
      <c r="D23" s="10" t="s">
        <v>19</v>
      </c>
      <c r="E23" s="10" t="s">
        <v>20</v>
      </c>
      <c r="F23" s="10" t="s">
        <v>21</v>
      </c>
    </row>
    <row r="24" spans="1:12" ht="15.75" thickBot="1" x14ac:dyDescent="0.3">
      <c r="A24" s="9" t="s">
        <v>38</v>
      </c>
      <c r="B24" s="11">
        <f>SUM(C24:F24)</f>
        <v>0</v>
      </c>
      <c r="C24" s="11">
        <v>0</v>
      </c>
      <c r="D24" s="11">
        <v>0</v>
      </c>
      <c r="E24" s="11">
        <v>0</v>
      </c>
      <c r="F24" s="11">
        <v>0</v>
      </c>
    </row>
    <row r="25" spans="1:12" ht="15.75" thickBot="1" x14ac:dyDescent="0.3">
      <c r="A25" s="9" t="s">
        <v>14</v>
      </c>
      <c r="B25" s="11">
        <f t="shared" ref="B25:B27" si="0">SUM(C25:F25)</f>
        <v>1</v>
      </c>
      <c r="C25" s="11">
        <v>0</v>
      </c>
      <c r="D25" s="11">
        <v>0</v>
      </c>
      <c r="E25" s="11">
        <v>0</v>
      </c>
      <c r="F25" s="16">
        <v>1</v>
      </c>
    </row>
    <row r="26" spans="1:12" ht="15.75" thickBot="1" x14ac:dyDescent="0.3">
      <c r="A26" s="9" t="s">
        <v>39</v>
      </c>
      <c r="B26" s="11">
        <f t="shared" si="0"/>
        <v>1</v>
      </c>
      <c r="C26" s="11">
        <v>0</v>
      </c>
      <c r="D26" s="16">
        <v>1</v>
      </c>
      <c r="E26" s="11">
        <v>0</v>
      </c>
      <c r="F26" s="11">
        <v>0</v>
      </c>
    </row>
    <row r="27" spans="1:12" ht="15.75" thickBot="1" x14ac:dyDescent="0.3">
      <c r="A27" s="9" t="s">
        <v>40</v>
      </c>
      <c r="B27" s="11">
        <f t="shared" si="0"/>
        <v>1</v>
      </c>
      <c r="C27" s="11">
        <v>0</v>
      </c>
      <c r="D27" s="11">
        <v>0</v>
      </c>
      <c r="E27" s="16">
        <v>1</v>
      </c>
      <c r="F27" s="11"/>
    </row>
    <row r="28" spans="1:12" x14ac:dyDescent="0.25">
      <c r="A28" s="12" t="s">
        <v>28</v>
      </c>
      <c r="B28" s="13">
        <f>SUM(B24:B27)</f>
        <v>3</v>
      </c>
    </row>
    <row r="33" spans="1:12" x14ac:dyDescent="0.25">
      <c r="A33" s="2" t="s">
        <v>15</v>
      </c>
    </row>
    <row r="34" spans="1:12" x14ac:dyDescent="0.25">
      <c r="A34" s="7" t="s">
        <v>42</v>
      </c>
    </row>
    <row r="36" spans="1:12" ht="15.75" thickBot="1" x14ac:dyDescent="0.3">
      <c r="A36" s="4" t="s">
        <v>2</v>
      </c>
      <c r="B36" s="4" t="s">
        <v>3</v>
      </c>
      <c r="C36" s="4" t="s">
        <v>4</v>
      </c>
      <c r="D36" s="4" t="s">
        <v>5</v>
      </c>
      <c r="E36" s="4" t="s">
        <v>6</v>
      </c>
      <c r="F36" s="4" t="s">
        <v>7</v>
      </c>
      <c r="G36" s="4" t="s">
        <v>8</v>
      </c>
      <c r="H36" s="4" t="s">
        <v>43</v>
      </c>
      <c r="I36" s="5" t="s">
        <v>10</v>
      </c>
      <c r="J36" s="3" t="s">
        <v>16</v>
      </c>
    </row>
    <row r="37" spans="1:12" ht="15.75" thickBot="1" x14ac:dyDescent="0.3">
      <c r="A37" s="4" t="s">
        <v>39</v>
      </c>
      <c r="B37" s="4">
        <f>Table131322[[#This Row],[W]]+Table131322[[#This Row],[D]]+Table131322[[#This Row],[L]]</f>
        <v>3</v>
      </c>
      <c r="C37" s="16">
        <v>2</v>
      </c>
      <c r="D37" s="4">
        <v>0</v>
      </c>
      <c r="E37" s="4">
        <v>1</v>
      </c>
      <c r="F37" s="16">
        <v>6</v>
      </c>
      <c r="G37" s="4">
        <v>4</v>
      </c>
      <c r="H37" s="4">
        <f>Table131322[[#This Row],[Gf]]-Table131322[[#This Row],[Ga]]</f>
        <v>2</v>
      </c>
      <c r="I37" s="5">
        <f>Table131322[[#This Row],[W]]*3 +Table131322[[#This Row],[D]]</f>
        <v>6</v>
      </c>
      <c r="J37" s="13">
        <v>1</v>
      </c>
    </row>
    <row r="38" spans="1:12" ht="15.75" thickBot="1" x14ac:dyDescent="0.3">
      <c r="A38" s="4" t="s">
        <v>38</v>
      </c>
      <c r="B38" s="4">
        <f>Table131322[[#This Row],[W]]+Table131322[[#This Row],[D]]+Table131322[[#This Row],[L]]</f>
        <v>3</v>
      </c>
      <c r="C38" s="4">
        <v>1</v>
      </c>
      <c r="D38" s="4">
        <v>1</v>
      </c>
      <c r="E38" s="16">
        <v>1</v>
      </c>
      <c r="F38" s="4">
        <v>2</v>
      </c>
      <c r="G38" s="16">
        <v>2</v>
      </c>
      <c r="H38" s="4">
        <f>Table131322[[#This Row],[Gf]]-Table131322[[#This Row],[Ga]]</f>
        <v>0</v>
      </c>
      <c r="I38" s="15">
        <f>Table131322[[#This Row],[W]]*3 +Table131322[[#This Row],[D]]</f>
        <v>4</v>
      </c>
      <c r="J38" s="13">
        <v>2</v>
      </c>
      <c r="L38" t="s">
        <v>44</v>
      </c>
    </row>
    <row r="39" spans="1:12" ht="15.75" thickBot="1" x14ac:dyDescent="0.3">
      <c r="A39" s="4" t="s">
        <v>40</v>
      </c>
      <c r="B39" s="4">
        <f>Table131322[[#This Row],[W]]+Table131322[[#This Row],[D]]+Table131322[[#This Row],[L]]</f>
        <v>3</v>
      </c>
      <c r="C39" s="4">
        <v>1</v>
      </c>
      <c r="D39" s="4">
        <v>1</v>
      </c>
      <c r="E39" s="4">
        <v>1</v>
      </c>
      <c r="F39" s="4">
        <v>2</v>
      </c>
      <c r="G39" s="4">
        <v>4</v>
      </c>
      <c r="H39" s="4">
        <f>Table131322[[#This Row],[Gf]]-Table131322[[#This Row],[Ga]]</f>
        <v>-2</v>
      </c>
      <c r="I39" s="15">
        <f>Table131322[[#This Row],[W]]*3 +Table131322[[#This Row],[D]]</f>
        <v>4</v>
      </c>
      <c r="J39" s="6">
        <v>3</v>
      </c>
    </row>
    <row r="40" spans="1:12" ht="15.75" thickBot="1" x14ac:dyDescent="0.3">
      <c r="A40" s="6" t="s">
        <v>14</v>
      </c>
      <c r="B40" s="4">
        <f>Table131322[[#This Row],[W]]+Table131322[[#This Row],[D]]+Table131322[[#This Row],[L]]</f>
        <v>3</v>
      </c>
      <c r="C40" s="6">
        <v>1</v>
      </c>
      <c r="D40" s="6">
        <v>0</v>
      </c>
      <c r="E40" s="6">
        <v>2</v>
      </c>
      <c r="F40" s="6">
        <v>4</v>
      </c>
      <c r="G40" s="6">
        <v>4</v>
      </c>
      <c r="H40" s="4">
        <f>Table131322[[#This Row],[Gf]]-Table131322[[#This Row],[Ga]]</f>
        <v>0</v>
      </c>
      <c r="I40" s="5">
        <f>Table131322[[#This Row],[W]]*3 +Table131322[[#This Row],[D]]</f>
        <v>3</v>
      </c>
      <c r="J40" s="6">
        <v>4</v>
      </c>
    </row>
    <row r="42" spans="1:12" ht="15.75" thickBot="1" x14ac:dyDescent="0.3"/>
    <row r="43" spans="1:12" ht="15.75" thickBot="1" x14ac:dyDescent="0.3">
      <c r="A43" s="8" t="s">
        <v>2</v>
      </c>
      <c r="B43" s="10" t="s">
        <v>17</v>
      </c>
      <c r="C43" s="10" t="s">
        <v>18</v>
      </c>
      <c r="D43" s="10" t="s">
        <v>19</v>
      </c>
      <c r="E43" s="10" t="s">
        <v>20</v>
      </c>
      <c r="F43" s="10" t="s">
        <v>21</v>
      </c>
    </row>
    <row r="44" spans="1:12" ht="15.75" thickBot="1" x14ac:dyDescent="0.3">
      <c r="A44" s="9" t="s">
        <v>38</v>
      </c>
      <c r="B44" s="11">
        <f>SUM(C44:F44)</f>
        <v>1</v>
      </c>
      <c r="C44" s="11">
        <v>0</v>
      </c>
      <c r="D44" s="16">
        <v>1</v>
      </c>
      <c r="E44" s="11">
        <v>0</v>
      </c>
      <c r="F44" s="11">
        <v>0</v>
      </c>
    </row>
    <row r="45" spans="1:12" ht="15.75" thickBot="1" x14ac:dyDescent="0.3">
      <c r="A45" s="9" t="s">
        <v>14</v>
      </c>
      <c r="B45" s="11">
        <f t="shared" ref="B45:B47" si="1">SUM(C45:F45)</f>
        <v>1</v>
      </c>
      <c r="C45" s="11">
        <v>0</v>
      </c>
      <c r="D45" s="11">
        <v>0</v>
      </c>
      <c r="E45" s="11">
        <v>0</v>
      </c>
      <c r="F45" s="11">
        <v>1</v>
      </c>
    </row>
    <row r="46" spans="1:12" ht="15.75" thickBot="1" x14ac:dyDescent="0.3">
      <c r="A46" s="9" t="s">
        <v>39</v>
      </c>
      <c r="B46" s="11">
        <f t="shared" si="1"/>
        <v>2</v>
      </c>
      <c r="C46" s="16">
        <v>1</v>
      </c>
      <c r="D46" s="11">
        <v>1</v>
      </c>
      <c r="E46" s="11">
        <v>0</v>
      </c>
      <c r="F46" s="11">
        <v>0</v>
      </c>
    </row>
    <row r="47" spans="1:12" ht="15.75" thickBot="1" x14ac:dyDescent="0.3">
      <c r="A47" s="9" t="s">
        <v>40</v>
      </c>
      <c r="B47" s="11">
        <f t="shared" si="1"/>
        <v>1</v>
      </c>
      <c r="C47" s="11">
        <v>0</v>
      </c>
      <c r="D47" s="11">
        <v>0</v>
      </c>
      <c r="E47" s="11">
        <v>1</v>
      </c>
      <c r="F47" s="11">
        <v>0</v>
      </c>
    </row>
    <row r="48" spans="1:12" x14ac:dyDescent="0.25">
      <c r="A48" s="12" t="s">
        <v>28</v>
      </c>
      <c r="B48" s="13">
        <f>SUM(B44:B47)</f>
        <v>5</v>
      </c>
    </row>
    <row r="53" spans="1:12" x14ac:dyDescent="0.25">
      <c r="A53" s="2" t="s">
        <v>15</v>
      </c>
    </row>
    <row r="54" spans="1:12" x14ac:dyDescent="0.25">
      <c r="A54" s="7" t="s">
        <v>46</v>
      </c>
    </row>
    <row r="56" spans="1:12" ht="15.75" thickBot="1" x14ac:dyDescent="0.3">
      <c r="A56" s="4" t="s">
        <v>2</v>
      </c>
      <c r="B56" s="4" t="s">
        <v>3</v>
      </c>
      <c r="C56" s="4" t="s">
        <v>4</v>
      </c>
      <c r="D56" s="4" t="s">
        <v>5</v>
      </c>
      <c r="E56" s="4" t="s">
        <v>6</v>
      </c>
      <c r="F56" s="4" t="s">
        <v>7</v>
      </c>
      <c r="G56" s="4" t="s">
        <v>8</v>
      </c>
      <c r="H56" s="4" t="s">
        <v>43</v>
      </c>
      <c r="I56" s="5" t="s">
        <v>10</v>
      </c>
      <c r="J56" s="3" t="s">
        <v>16</v>
      </c>
    </row>
    <row r="57" spans="1:12" ht="15.75" thickBot="1" x14ac:dyDescent="0.3">
      <c r="A57" s="4" t="s">
        <v>38</v>
      </c>
      <c r="B57" s="4">
        <f>Table13132223[[#This Row],[W]]+Table13132223[[#This Row],[D]]+Table13132223[[#This Row],[L]]</f>
        <v>3</v>
      </c>
      <c r="C57" s="4">
        <v>1</v>
      </c>
      <c r="D57" s="16">
        <v>2</v>
      </c>
      <c r="E57" s="4">
        <v>0</v>
      </c>
      <c r="F57" s="17">
        <v>3</v>
      </c>
      <c r="G57" s="4">
        <v>2</v>
      </c>
      <c r="H57" s="4">
        <f>Table13132223[[#This Row],[Gf]]-Table13132223[[#This Row],[Ga]]</f>
        <v>1</v>
      </c>
      <c r="I57" s="4">
        <f>Table13132223[[#This Row],[W]]*3 +Table13132223[[#This Row],[D]]</f>
        <v>5</v>
      </c>
      <c r="J57" s="13">
        <v>1</v>
      </c>
    </row>
    <row r="58" spans="1:12" ht="15.75" thickBot="1" x14ac:dyDescent="0.3">
      <c r="A58" s="4" t="s">
        <v>39</v>
      </c>
      <c r="B58" s="4">
        <f>Table13132223[[#This Row],[W]]+Table13132223[[#This Row],[D]]+Table13132223[[#This Row],[L]]</f>
        <v>3</v>
      </c>
      <c r="C58" s="4">
        <v>1</v>
      </c>
      <c r="D58" s="16">
        <v>1</v>
      </c>
      <c r="E58" s="4">
        <v>1</v>
      </c>
      <c r="F58" s="18">
        <v>6</v>
      </c>
      <c r="G58" s="17">
        <v>5</v>
      </c>
      <c r="H58" s="4">
        <f>Table13132223[[#This Row],[Gf]]-Table13132223[[#This Row],[Ga]]</f>
        <v>1</v>
      </c>
      <c r="I58" s="15">
        <f>Table13132223[[#This Row],[W]]*3 +Table13132223[[#This Row],[D]]</f>
        <v>4</v>
      </c>
      <c r="J58" s="13">
        <v>2</v>
      </c>
      <c r="L58" t="s">
        <v>47</v>
      </c>
    </row>
    <row r="59" spans="1:12" ht="15.75" thickBot="1" x14ac:dyDescent="0.3">
      <c r="A59" s="4" t="s">
        <v>40</v>
      </c>
      <c r="B59" s="4">
        <f>Table13132223[[#This Row],[W]]+Table13132223[[#This Row],[D]]+Table13132223[[#This Row],[L]]</f>
        <v>3</v>
      </c>
      <c r="C59" s="4">
        <v>1</v>
      </c>
      <c r="D59" s="4">
        <v>1</v>
      </c>
      <c r="E59" s="4">
        <v>1</v>
      </c>
      <c r="F59" s="4">
        <v>2</v>
      </c>
      <c r="G59" s="4">
        <v>4</v>
      </c>
      <c r="H59" s="4">
        <f>Table13132223[[#This Row],[Gf]]-Table13132223[[#This Row],[Ga]]</f>
        <v>-2</v>
      </c>
      <c r="I59" s="15">
        <f>Table13132223[[#This Row],[W]]*3 +Table13132223[[#This Row],[D]]</f>
        <v>4</v>
      </c>
      <c r="J59" s="6">
        <v>3</v>
      </c>
    </row>
    <row r="60" spans="1:12" ht="15.75" thickBot="1" x14ac:dyDescent="0.3">
      <c r="A60" s="6" t="s">
        <v>14</v>
      </c>
      <c r="B60" s="4">
        <f>Table13132223[[#This Row],[W]]+Table13132223[[#This Row],[D]]+Table13132223[[#This Row],[L]]</f>
        <v>3</v>
      </c>
      <c r="C60" s="6">
        <v>1</v>
      </c>
      <c r="D60" s="6">
        <v>0</v>
      </c>
      <c r="E60" s="6">
        <v>2</v>
      </c>
      <c r="F60" s="6">
        <v>4</v>
      </c>
      <c r="G60" s="6">
        <v>4</v>
      </c>
      <c r="H60" s="4">
        <f>Table13132223[[#This Row],[Gf]]-Table13132223[[#This Row],[Ga]]</f>
        <v>0</v>
      </c>
      <c r="I60" s="4">
        <f>Table13132223[[#This Row],[W]]*3 +Table13132223[[#This Row],[D]]</f>
        <v>3</v>
      </c>
      <c r="J60" s="6">
        <v>4</v>
      </c>
    </row>
    <row r="62" spans="1:12" ht="15.75" thickBot="1" x14ac:dyDescent="0.3"/>
    <row r="63" spans="1:12" ht="15.75" thickBot="1" x14ac:dyDescent="0.3">
      <c r="A63" s="8" t="s">
        <v>2</v>
      </c>
      <c r="B63" s="10" t="s">
        <v>17</v>
      </c>
      <c r="C63" s="10" t="s">
        <v>18</v>
      </c>
      <c r="D63" s="10" t="s">
        <v>19</v>
      </c>
      <c r="E63" s="10" t="s">
        <v>20</v>
      </c>
      <c r="F63" s="10" t="s">
        <v>21</v>
      </c>
    </row>
    <row r="64" spans="1:12" ht="15.75" thickBot="1" x14ac:dyDescent="0.3">
      <c r="A64" s="9" t="s">
        <v>38</v>
      </c>
      <c r="B64" s="11">
        <f>SUM(C64:F64)</f>
        <v>2</v>
      </c>
      <c r="C64" s="16">
        <v>1</v>
      </c>
      <c r="D64" s="11">
        <v>1</v>
      </c>
      <c r="E64" s="11">
        <v>0</v>
      </c>
      <c r="F64" s="11">
        <v>0</v>
      </c>
    </row>
    <row r="65" spans="1:12" ht="15.75" thickBot="1" x14ac:dyDescent="0.3">
      <c r="A65" s="9" t="s">
        <v>14</v>
      </c>
      <c r="B65" s="11">
        <f t="shared" ref="B65:B67" si="2">SUM(C65:F65)</f>
        <v>1</v>
      </c>
      <c r="C65" s="11">
        <v>0</v>
      </c>
      <c r="D65" s="11">
        <v>0</v>
      </c>
      <c r="E65" s="11">
        <v>0</v>
      </c>
      <c r="F65" s="11">
        <v>1</v>
      </c>
    </row>
    <row r="66" spans="1:12" ht="15.75" thickBot="1" x14ac:dyDescent="0.3">
      <c r="A66" s="9" t="s">
        <v>39</v>
      </c>
      <c r="B66" s="11">
        <f t="shared" si="2"/>
        <v>3</v>
      </c>
      <c r="C66" s="11">
        <v>1</v>
      </c>
      <c r="D66" s="16">
        <v>2</v>
      </c>
      <c r="E66" s="11">
        <v>0</v>
      </c>
      <c r="F66" s="11">
        <v>0</v>
      </c>
    </row>
    <row r="67" spans="1:12" ht="15.75" thickBot="1" x14ac:dyDescent="0.3">
      <c r="A67" s="9" t="s">
        <v>40</v>
      </c>
      <c r="B67" s="11">
        <f t="shared" si="2"/>
        <v>1</v>
      </c>
      <c r="C67" s="11">
        <v>0</v>
      </c>
      <c r="D67" s="11">
        <v>0</v>
      </c>
      <c r="E67" s="11">
        <v>1</v>
      </c>
      <c r="F67" s="11">
        <v>0</v>
      </c>
    </row>
    <row r="68" spans="1:12" x14ac:dyDescent="0.25">
      <c r="A68" s="12" t="s">
        <v>28</v>
      </c>
      <c r="B68" s="13">
        <f>SUM(B64:B67)</f>
        <v>7</v>
      </c>
    </row>
    <row r="73" spans="1:12" x14ac:dyDescent="0.25">
      <c r="A73" s="2" t="s">
        <v>15</v>
      </c>
    </row>
    <row r="74" spans="1:12" x14ac:dyDescent="0.25">
      <c r="A74" s="7" t="s">
        <v>48</v>
      </c>
    </row>
    <row r="76" spans="1:12" ht="15.75" thickBot="1" x14ac:dyDescent="0.3">
      <c r="A76" s="4" t="s">
        <v>2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7</v>
      </c>
      <c r="G76" s="4" t="s">
        <v>8</v>
      </c>
      <c r="H76" s="4" t="s">
        <v>43</v>
      </c>
      <c r="I76" s="5" t="s">
        <v>10</v>
      </c>
      <c r="J76" s="3" t="s">
        <v>16</v>
      </c>
    </row>
    <row r="77" spans="1:12" ht="15.75" thickBot="1" x14ac:dyDescent="0.3">
      <c r="A77" s="4" t="s">
        <v>39</v>
      </c>
      <c r="B77" s="4">
        <f>Table1313222324[[#This Row],[W]]+Table1313222324[[#This Row],[D]]+Table1313222324[[#This Row],[L]]</f>
        <v>3</v>
      </c>
      <c r="C77" s="17">
        <v>2</v>
      </c>
      <c r="D77" s="4">
        <v>0</v>
      </c>
      <c r="E77" s="18">
        <v>1</v>
      </c>
      <c r="F77" s="17">
        <v>7</v>
      </c>
      <c r="G77" s="18">
        <v>5</v>
      </c>
      <c r="H77" s="4">
        <f>Table1313222324[[#This Row],[Gf]]-Table1313222324[[#This Row],[Ga]]</f>
        <v>2</v>
      </c>
      <c r="I77" s="5">
        <f>Table1313222324[[#This Row],[W]]*3 +Table1313222324[[#This Row],[D]]</f>
        <v>6</v>
      </c>
      <c r="J77" s="13">
        <v>1</v>
      </c>
    </row>
    <row r="78" spans="1:12" ht="15.75" thickBot="1" x14ac:dyDescent="0.3">
      <c r="A78" s="4" t="s">
        <v>38</v>
      </c>
      <c r="B78" s="4">
        <f>Table1313222324[[#This Row],[W]]+Table1313222324[[#This Row],[D]]+Table1313222324[[#This Row],[L]]</f>
        <v>3</v>
      </c>
      <c r="C78" s="18">
        <v>1</v>
      </c>
      <c r="D78" s="4">
        <v>1</v>
      </c>
      <c r="E78" s="17">
        <v>1</v>
      </c>
      <c r="F78" s="18">
        <v>3</v>
      </c>
      <c r="G78" s="17">
        <v>3</v>
      </c>
      <c r="H78" s="4">
        <f>Table1313222324[[#This Row],[Gf]]-Table1313222324[[#This Row],[Ga]]</f>
        <v>0</v>
      </c>
      <c r="I78" s="15">
        <f>Table1313222324[[#This Row],[W]]*3 +Table1313222324[[#This Row],[D]]</f>
        <v>4</v>
      </c>
      <c r="J78" s="13">
        <v>2</v>
      </c>
      <c r="L78" t="s">
        <v>44</v>
      </c>
    </row>
    <row r="79" spans="1:12" ht="15.75" thickBot="1" x14ac:dyDescent="0.3">
      <c r="A79" s="4" t="s">
        <v>40</v>
      </c>
      <c r="B79" s="4">
        <f>Table1313222324[[#This Row],[W]]+Table1313222324[[#This Row],[D]]+Table1313222324[[#This Row],[L]]</f>
        <v>3</v>
      </c>
      <c r="C79" s="4">
        <v>1</v>
      </c>
      <c r="D79" s="4">
        <v>1</v>
      </c>
      <c r="E79" s="4">
        <v>1</v>
      </c>
      <c r="F79" s="4">
        <v>2</v>
      </c>
      <c r="G79" s="4">
        <v>4</v>
      </c>
      <c r="H79" s="4">
        <f>Table1313222324[[#This Row],[Gf]]-Table1313222324[[#This Row],[Ga]]</f>
        <v>-2</v>
      </c>
      <c r="I79" s="15">
        <f>Table1313222324[[#This Row],[W]]*3 +Table1313222324[[#This Row],[D]]</f>
        <v>4</v>
      </c>
      <c r="J79" s="6">
        <v>3</v>
      </c>
    </row>
    <row r="80" spans="1:12" ht="15.75" thickBot="1" x14ac:dyDescent="0.3">
      <c r="A80" s="6" t="s">
        <v>14</v>
      </c>
      <c r="B80" s="4">
        <f>Table1313222324[[#This Row],[W]]+Table1313222324[[#This Row],[D]]+Table1313222324[[#This Row],[L]]</f>
        <v>3</v>
      </c>
      <c r="C80" s="6">
        <v>1</v>
      </c>
      <c r="D80" s="6">
        <v>0</v>
      </c>
      <c r="E80" s="6">
        <v>2</v>
      </c>
      <c r="F80" s="6">
        <v>4</v>
      </c>
      <c r="G80" s="6">
        <v>4</v>
      </c>
      <c r="H80" s="4">
        <f>Table1313222324[[#This Row],[Gf]]-Table1313222324[[#This Row],[Ga]]</f>
        <v>0</v>
      </c>
      <c r="I80" s="5">
        <f>Table1313222324[[#This Row],[W]]*3 +Table1313222324[[#This Row],[D]]</f>
        <v>3</v>
      </c>
      <c r="J80" s="6">
        <v>4</v>
      </c>
    </row>
    <row r="82" spans="1:10" ht="15.75" thickBot="1" x14ac:dyDescent="0.3"/>
    <row r="83" spans="1:10" ht="15.75" thickBot="1" x14ac:dyDescent="0.3">
      <c r="A83" s="8" t="s">
        <v>2</v>
      </c>
      <c r="B83" s="10" t="s">
        <v>17</v>
      </c>
      <c r="C83" s="10" t="s">
        <v>18</v>
      </c>
      <c r="D83" s="10" t="s">
        <v>19</v>
      </c>
      <c r="E83" s="10" t="s">
        <v>20</v>
      </c>
      <c r="F83" s="10" t="s">
        <v>21</v>
      </c>
    </row>
    <row r="84" spans="1:10" ht="15.75" thickBot="1" x14ac:dyDescent="0.3">
      <c r="A84" s="9" t="s">
        <v>38</v>
      </c>
      <c r="B84" s="11">
        <f>SUM(C84:F84)</f>
        <v>3</v>
      </c>
      <c r="C84" s="11">
        <v>1</v>
      </c>
      <c r="D84" s="19">
        <v>2</v>
      </c>
      <c r="E84" s="11">
        <v>0</v>
      </c>
      <c r="F84" s="11">
        <v>0</v>
      </c>
    </row>
    <row r="85" spans="1:10" ht="15.75" thickBot="1" x14ac:dyDescent="0.3">
      <c r="A85" s="9" t="s">
        <v>14</v>
      </c>
      <c r="B85" s="11">
        <f t="shared" ref="B85:B87" si="3">SUM(C85:F85)</f>
        <v>1</v>
      </c>
      <c r="C85" s="11">
        <v>0</v>
      </c>
      <c r="D85" s="11">
        <v>0</v>
      </c>
      <c r="E85" s="11">
        <v>0</v>
      </c>
      <c r="F85" s="11">
        <v>1</v>
      </c>
    </row>
    <row r="86" spans="1:10" ht="15.75" thickBot="1" x14ac:dyDescent="0.3">
      <c r="A86" s="9" t="s">
        <v>39</v>
      </c>
      <c r="B86" s="11">
        <f t="shared" si="3"/>
        <v>4</v>
      </c>
      <c r="C86" s="19">
        <v>2</v>
      </c>
      <c r="D86" s="11">
        <v>2</v>
      </c>
      <c r="E86" s="11">
        <v>0</v>
      </c>
      <c r="F86" s="11">
        <v>0</v>
      </c>
    </row>
    <row r="87" spans="1:10" ht="15.75" thickBot="1" x14ac:dyDescent="0.3">
      <c r="A87" s="9" t="s">
        <v>40</v>
      </c>
      <c r="B87" s="11">
        <f t="shared" si="3"/>
        <v>1</v>
      </c>
      <c r="C87" s="11">
        <v>0</v>
      </c>
      <c r="D87" s="11">
        <v>0</v>
      </c>
      <c r="E87" s="11">
        <v>1</v>
      </c>
      <c r="F87" s="11">
        <v>0</v>
      </c>
    </row>
    <row r="88" spans="1:10" x14ac:dyDescent="0.25">
      <c r="A88" s="12" t="s">
        <v>28</v>
      </c>
      <c r="B88" s="13">
        <f>SUM(B84:B87)</f>
        <v>9</v>
      </c>
    </row>
    <row r="93" spans="1:10" x14ac:dyDescent="0.25">
      <c r="A93" s="2" t="s">
        <v>15</v>
      </c>
    </row>
    <row r="94" spans="1:10" x14ac:dyDescent="0.25">
      <c r="A94" s="7" t="s">
        <v>49</v>
      </c>
    </row>
    <row r="96" spans="1:10" ht="15.75" thickBot="1" x14ac:dyDescent="0.3">
      <c r="A96" s="4" t="s">
        <v>2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7</v>
      </c>
      <c r="G96" s="4" t="s">
        <v>8</v>
      </c>
      <c r="H96" s="4" t="s">
        <v>43</v>
      </c>
      <c r="I96" s="5" t="s">
        <v>10</v>
      </c>
      <c r="J96" s="3" t="s">
        <v>16</v>
      </c>
    </row>
    <row r="97" spans="1:12" ht="15.75" thickBot="1" x14ac:dyDescent="0.3">
      <c r="A97" s="4" t="s">
        <v>39</v>
      </c>
      <c r="B97" s="4">
        <f>Table131322232425[[#This Row],[W]]+Table131322232425[[#This Row],[D]]+Table131322232425[[#This Row],[L]]</f>
        <v>3</v>
      </c>
      <c r="C97" s="4">
        <v>2</v>
      </c>
      <c r="D97" s="4">
        <v>0</v>
      </c>
      <c r="E97" s="4">
        <v>1</v>
      </c>
      <c r="F97" s="4">
        <v>7</v>
      </c>
      <c r="G97" s="4">
        <v>5</v>
      </c>
      <c r="H97" s="4">
        <f>Table131322232425[[#This Row],[Gf]]-Table131322232425[[#This Row],[Ga]]</f>
        <v>2</v>
      </c>
      <c r="I97" s="4">
        <f>Table131322232425[[#This Row],[W]]*3 +Table131322232425[[#This Row],[D]]</f>
        <v>6</v>
      </c>
      <c r="J97" s="4">
        <v>1</v>
      </c>
    </row>
    <row r="98" spans="1:12" ht="15.75" thickBot="1" x14ac:dyDescent="0.3">
      <c r="A98" s="4" t="s">
        <v>38</v>
      </c>
      <c r="B98" s="4">
        <f>Table131322232425[[#This Row],[W]]+Table131322232425[[#This Row],[D]]+Table131322232425[[#This Row],[L]]</f>
        <v>3</v>
      </c>
      <c r="C98" s="4">
        <v>1</v>
      </c>
      <c r="D98" s="4">
        <v>1</v>
      </c>
      <c r="E98" s="4">
        <v>1</v>
      </c>
      <c r="F98" s="4">
        <v>3</v>
      </c>
      <c r="G98" s="4">
        <v>3</v>
      </c>
      <c r="H98" s="4">
        <f>Table131322232425[[#This Row],[Gf]]-Table131322232425[[#This Row],[Ga]]</f>
        <v>0</v>
      </c>
      <c r="I98" s="15">
        <f>Table131322232425[[#This Row],[W]]*3 +Table131322232425[[#This Row],[D]]</f>
        <v>4</v>
      </c>
      <c r="J98" s="4">
        <v>2</v>
      </c>
      <c r="L98" t="s">
        <v>50</v>
      </c>
    </row>
    <row r="99" spans="1:12" ht="15.75" thickBot="1" x14ac:dyDescent="0.3">
      <c r="A99" s="4" t="s">
        <v>14</v>
      </c>
      <c r="B99" s="4">
        <f>Table131322232425[[#This Row],[W]]+Table131322232425[[#This Row],[D]]+Table131322232425[[#This Row],[L]]</f>
        <v>3</v>
      </c>
      <c r="C99" s="4">
        <v>1</v>
      </c>
      <c r="D99" s="16">
        <v>1</v>
      </c>
      <c r="E99" s="4">
        <v>1</v>
      </c>
      <c r="F99" s="17">
        <v>5</v>
      </c>
      <c r="G99" s="18">
        <v>4</v>
      </c>
      <c r="H99" s="4">
        <f>Table131322232425[[#This Row],[Gf]]-Table131322232425[[#This Row],[Ga]]</f>
        <v>1</v>
      </c>
      <c r="I99" s="15">
        <f>Table131322232425[[#This Row],[W]]*3 +Table131322232425[[#This Row],[D]]</f>
        <v>4</v>
      </c>
      <c r="J99" s="13">
        <v>3</v>
      </c>
    </row>
    <row r="100" spans="1:12" ht="15.75" thickBot="1" x14ac:dyDescent="0.3">
      <c r="A100" s="6" t="s">
        <v>40</v>
      </c>
      <c r="B100" s="4">
        <f>Table131322232425[[#This Row],[W]]+Table131322232425[[#This Row],[D]]+Table131322232425[[#This Row],[L]]</f>
        <v>3</v>
      </c>
      <c r="C100" s="4">
        <v>0</v>
      </c>
      <c r="D100" s="16">
        <v>2</v>
      </c>
      <c r="E100" s="4">
        <v>1</v>
      </c>
      <c r="F100" s="18">
        <v>2</v>
      </c>
      <c r="G100" s="17">
        <v>5</v>
      </c>
      <c r="H100" s="4">
        <f>Table131322232425[[#This Row],[Gf]]-Table131322232425[[#This Row],[Ga]]</f>
        <v>-3</v>
      </c>
      <c r="I100" s="4">
        <f>Table131322232425[[#This Row],[W]]*3 +Table131322232425[[#This Row],[D]]</f>
        <v>2</v>
      </c>
      <c r="J100" s="13">
        <v>4</v>
      </c>
    </row>
    <row r="102" spans="1:12" ht="15.75" thickBot="1" x14ac:dyDescent="0.3"/>
    <row r="103" spans="1:12" ht="15.75" thickBot="1" x14ac:dyDescent="0.3">
      <c r="A103" s="8" t="s">
        <v>2</v>
      </c>
      <c r="B103" s="10" t="s">
        <v>17</v>
      </c>
      <c r="C103" s="10" t="s">
        <v>18</v>
      </c>
      <c r="D103" s="10" t="s">
        <v>19</v>
      </c>
      <c r="E103" s="10" t="s">
        <v>20</v>
      </c>
      <c r="F103" s="10" t="s">
        <v>21</v>
      </c>
    </row>
    <row r="104" spans="1:12" ht="15.75" thickBot="1" x14ac:dyDescent="0.3">
      <c r="A104" s="9" t="s">
        <v>38</v>
      </c>
      <c r="B104" s="11">
        <f>SUM(C104:F104)</f>
        <v>3</v>
      </c>
      <c r="C104" s="11">
        <v>1</v>
      </c>
      <c r="D104" s="11">
        <v>2</v>
      </c>
      <c r="E104" s="11">
        <v>0</v>
      </c>
      <c r="F104" s="11">
        <v>0</v>
      </c>
    </row>
    <row r="105" spans="1:12" ht="15.75" thickBot="1" x14ac:dyDescent="0.3">
      <c r="A105" s="9" t="s">
        <v>14</v>
      </c>
      <c r="B105" s="11">
        <f t="shared" ref="B105:B107" si="4">SUM(C105:F105)</f>
        <v>2</v>
      </c>
      <c r="C105" s="11">
        <v>0</v>
      </c>
      <c r="D105" s="11">
        <v>0</v>
      </c>
      <c r="E105" s="16">
        <v>1</v>
      </c>
      <c r="F105" s="11">
        <v>1</v>
      </c>
    </row>
    <row r="106" spans="1:12" ht="15.75" thickBot="1" x14ac:dyDescent="0.3">
      <c r="A106" s="9" t="s">
        <v>39</v>
      </c>
      <c r="B106" s="11">
        <f t="shared" si="4"/>
        <v>4</v>
      </c>
      <c r="C106" s="11">
        <v>2</v>
      </c>
      <c r="D106" s="11">
        <v>2</v>
      </c>
      <c r="E106" s="11">
        <v>0</v>
      </c>
      <c r="F106" s="11">
        <v>0</v>
      </c>
    </row>
    <row r="107" spans="1:12" ht="15.75" thickBot="1" x14ac:dyDescent="0.3">
      <c r="A107" s="9" t="s">
        <v>40</v>
      </c>
      <c r="B107" s="11">
        <f t="shared" si="4"/>
        <v>2</v>
      </c>
      <c r="C107" s="11">
        <v>0</v>
      </c>
      <c r="D107" s="11">
        <v>0</v>
      </c>
      <c r="E107" s="11">
        <v>1</v>
      </c>
      <c r="F107" s="16">
        <v>1</v>
      </c>
    </row>
    <row r="108" spans="1:12" x14ac:dyDescent="0.25">
      <c r="A108" s="12" t="s">
        <v>28</v>
      </c>
      <c r="B108" s="13">
        <f>SUM(B104:B107)</f>
        <v>11</v>
      </c>
    </row>
    <row r="113" spans="1:12" x14ac:dyDescent="0.25">
      <c r="A113" s="2" t="s">
        <v>15</v>
      </c>
    </row>
    <row r="114" spans="1:12" x14ac:dyDescent="0.25">
      <c r="A114" s="7" t="s">
        <v>51</v>
      </c>
    </row>
    <row r="116" spans="1:12" ht="15.75" thickBot="1" x14ac:dyDescent="0.3">
      <c r="A116" s="4" t="s">
        <v>2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43</v>
      </c>
      <c r="I116" s="5" t="s">
        <v>10</v>
      </c>
      <c r="J116" s="3" t="s">
        <v>16</v>
      </c>
    </row>
    <row r="117" spans="1:12" ht="15.75" thickBot="1" x14ac:dyDescent="0.3">
      <c r="A117" s="4" t="s">
        <v>39</v>
      </c>
      <c r="B117" s="4">
        <f>Table13132223242526[[#This Row],[W]]+Table13132223242526[[#This Row],[D]]+Table13132223242526[[#This Row],[L]]</f>
        <v>3</v>
      </c>
      <c r="C117" s="4">
        <v>2</v>
      </c>
      <c r="D117" s="4">
        <v>0</v>
      </c>
      <c r="E117" s="4">
        <v>1</v>
      </c>
      <c r="F117" s="4">
        <v>7</v>
      </c>
      <c r="G117" s="4">
        <v>5</v>
      </c>
      <c r="H117" s="4">
        <f>Table13132223242526[[#This Row],[Gf]]-Table13132223242526[[#This Row],[Ga]]</f>
        <v>2</v>
      </c>
      <c r="I117" s="4">
        <f>Table13132223242526[[#This Row],[W]]*3 +Table13132223242526[[#This Row],[D]]</f>
        <v>6</v>
      </c>
      <c r="J117" s="4">
        <v>1</v>
      </c>
    </row>
    <row r="118" spans="1:12" ht="15.75" thickBot="1" x14ac:dyDescent="0.3">
      <c r="A118" s="4" t="s">
        <v>38</v>
      </c>
      <c r="B118" s="4">
        <f>Table13132223242526[[#This Row],[W]]+Table13132223242526[[#This Row],[D]]+Table13132223242526[[#This Row],[L]]</f>
        <v>3</v>
      </c>
      <c r="C118" s="4">
        <v>1</v>
      </c>
      <c r="D118" s="4">
        <v>1</v>
      </c>
      <c r="E118" s="4">
        <v>1</v>
      </c>
      <c r="F118" s="4">
        <v>3</v>
      </c>
      <c r="G118" s="4">
        <v>3</v>
      </c>
      <c r="H118" s="4">
        <f>Table13132223242526[[#This Row],[Gf]]-Table13132223242526[[#This Row],[Ga]]</f>
        <v>0</v>
      </c>
      <c r="I118" s="15">
        <f>Table13132223242526[[#This Row],[W]]*3 +Table13132223242526[[#This Row],[D]]</f>
        <v>4</v>
      </c>
      <c r="J118" s="4">
        <v>2</v>
      </c>
      <c r="L118" t="s">
        <v>44</v>
      </c>
    </row>
    <row r="119" spans="1:12" ht="15.75" thickBot="1" x14ac:dyDescent="0.3">
      <c r="A119" s="4" t="s">
        <v>40</v>
      </c>
      <c r="B119" s="4">
        <f>Table13132223242526[[#This Row],[W]]+Table13132223242526[[#This Row],[D]]+Table13132223242526[[#This Row],[L]]</f>
        <v>3</v>
      </c>
      <c r="C119" s="17">
        <v>1</v>
      </c>
      <c r="D119" s="4">
        <v>1</v>
      </c>
      <c r="E119" s="18">
        <v>1</v>
      </c>
      <c r="F119" s="17">
        <v>3</v>
      </c>
      <c r="G119" s="18">
        <v>5</v>
      </c>
      <c r="H119" s="4">
        <f>Table13132223242526[[#This Row],[Gf]]-Table13132223242526[[#This Row],[Ga]]</f>
        <v>-2</v>
      </c>
      <c r="I119" s="15">
        <f>Table13132223242526[[#This Row],[W]]*3 +Table13132223242526[[#This Row],[D]]</f>
        <v>4</v>
      </c>
      <c r="J119" s="13">
        <v>3</v>
      </c>
    </row>
    <row r="120" spans="1:12" ht="15.75" thickBot="1" x14ac:dyDescent="0.3">
      <c r="A120" s="6" t="s">
        <v>14</v>
      </c>
      <c r="B120" s="4">
        <f>Table13132223242526[[#This Row],[W]]+Table13132223242526[[#This Row],[D]]+Table13132223242526[[#This Row],[L]]</f>
        <v>3</v>
      </c>
      <c r="C120" s="18">
        <v>1</v>
      </c>
      <c r="D120" s="4">
        <v>0</v>
      </c>
      <c r="E120" s="17">
        <v>2</v>
      </c>
      <c r="F120" s="18">
        <v>5</v>
      </c>
      <c r="G120" s="17">
        <v>5</v>
      </c>
      <c r="H120" s="4">
        <f>Table13132223242526[[#This Row],[Gf]]-Table13132223242526[[#This Row],[Ga]]</f>
        <v>0</v>
      </c>
      <c r="I120" s="4">
        <f>Table13132223242526[[#This Row],[W]]*3 +Table13132223242526[[#This Row],[D]]</f>
        <v>3</v>
      </c>
      <c r="J120" s="13">
        <v>4</v>
      </c>
    </row>
    <row r="122" spans="1:12" ht="15.75" thickBot="1" x14ac:dyDescent="0.3"/>
    <row r="123" spans="1:12" ht="15.75" thickBot="1" x14ac:dyDescent="0.3">
      <c r="A123" s="8" t="s">
        <v>2</v>
      </c>
      <c r="B123" s="10" t="s">
        <v>17</v>
      </c>
      <c r="C123" s="10" t="s">
        <v>18</v>
      </c>
      <c r="D123" s="10" t="s">
        <v>19</v>
      </c>
      <c r="E123" s="10" t="s">
        <v>20</v>
      </c>
      <c r="F123" s="10" t="s">
        <v>21</v>
      </c>
    </row>
    <row r="124" spans="1:12" ht="15.75" thickBot="1" x14ac:dyDescent="0.3">
      <c r="A124" s="9" t="s">
        <v>38</v>
      </c>
      <c r="B124" s="11">
        <f>SUM(C124:F124)</f>
        <v>3</v>
      </c>
      <c r="C124" s="11">
        <v>1</v>
      </c>
      <c r="D124" s="11">
        <v>2</v>
      </c>
      <c r="E124" s="11">
        <v>0</v>
      </c>
      <c r="F124" s="11">
        <v>0</v>
      </c>
    </row>
    <row r="125" spans="1:12" ht="15.75" thickBot="1" x14ac:dyDescent="0.3">
      <c r="A125" s="9" t="s">
        <v>14</v>
      </c>
      <c r="B125" s="11">
        <f t="shared" ref="B125:B127" si="5">SUM(C125:F125)</f>
        <v>3</v>
      </c>
      <c r="C125" s="11">
        <v>0</v>
      </c>
      <c r="D125" s="11">
        <v>0</v>
      </c>
      <c r="E125" s="11">
        <v>1</v>
      </c>
      <c r="F125" s="16">
        <v>2</v>
      </c>
    </row>
    <row r="126" spans="1:12" ht="15.75" thickBot="1" x14ac:dyDescent="0.3">
      <c r="A126" s="9" t="s">
        <v>39</v>
      </c>
      <c r="B126" s="11">
        <f t="shared" si="5"/>
        <v>4</v>
      </c>
      <c r="C126" s="11">
        <v>2</v>
      </c>
      <c r="D126" s="11">
        <v>2</v>
      </c>
      <c r="E126" s="11">
        <v>0</v>
      </c>
      <c r="F126" s="11">
        <v>0</v>
      </c>
    </row>
    <row r="127" spans="1:12" ht="15.75" thickBot="1" x14ac:dyDescent="0.3">
      <c r="A127" s="9" t="s">
        <v>40</v>
      </c>
      <c r="B127" s="11">
        <f t="shared" si="5"/>
        <v>3</v>
      </c>
      <c r="C127" s="11">
        <v>0</v>
      </c>
      <c r="D127" s="11">
        <v>0</v>
      </c>
      <c r="E127" s="16">
        <v>2</v>
      </c>
      <c r="F127" s="11">
        <v>1</v>
      </c>
    </row>
    <row r="128" spans="1:12" x14ac:dyDescent="0.25">
      <c r="A128" s="12" t="s">
        <v>28</v>
      </c>
      <c r="B128" s="13">
        <f>SUM(B124:B127)</f>
        <v>13</v>
      </c>
    </row>
    <row r="133" spans="1:12" x14ac:dyDescent="0.25">
      <c r="A133" s="2" t="s">
        <v>15</v>
      </c>
    </row>
    <row r="134" spans="1:12" x14ac:dyDescent="0.25">
      <c r="A134" s="7" t="s">
        <v>52</v>
      </c>
    </row>
    <row r="136" spans="1:12" ht="15.75" thickBot="1" x14ac:dyDescent="0.3">
      <c r="A136" s="4" t="s">
        <v>2</v>
      </c>
      <c r="B136" s="4" t="s">
        <v>3</v>
      </c>
      <c r="C136" s="4" t="s">
        <v>4</v>
      </c>
      <c r="D136" s="4" t="s">
        <v>5</v>
      </c>
      <c r="E136" s="4" t="s">
        <v>6</v>
      </c>
      <c r="F136" s="4" t="s">
        <v>7</v>
      </c>
      <c r="G136" s="4" t="s">
        <v>8</v>
      </c>
      <c r="H136" s="4" t="s">
        <v>43</v>
      </c>
      <c r="I136" s="5" t="s">
        <v>10</v>
      </c>
      <c r="J136" s="3" t="s">
        <v>16</v>
      </c>
    </row>
    <row r="137" spans="1:12" ht="15.75" thickBot="1" x14ac:dyDescent="0.3">
      <c r="A137" s="4" t="s">
        <v>39</v>
      </c>
      <c r="B137" s="4">
        <f>Table1313222324252627[[#This Row],[W]]+Table1313222324252627[[#This Row],[D]]+Table1313222324252627[[#This Row],[L]]</f>
        <v>3</v>
      </c>
      <c r="C137" s="4">
        <v>2</v>
      </c>
      <c r="D137" s="4">
        <v>0</v>
      </c>
      <c r="E137" s="4">
        <v>1</v>
      </c>
      <c r="F137" s="4">
        <v>7</v>
      </c>
      <c r="G137" s="4">
        <v>5</v>
      </c>
      <c r="H137" s="4">
        <f>Table1313222324252627[[#This Row],[Gf]]-Table1313222324252627[[#This Row],[Ga]]</f>
        <v>2</v>
      </c>
      <c r="I137" s="4">
        <f>Table1313222324252627[[#This Row],[W]]*3 +Table1313222324252627[[#This Row],[D]]</f>
        <v>6</v>
      </c>
      <c r="J137" s="4">
        <v>1</v>
      </c>
    </row>
    <row r="138" spans="1:12" ht="15.75" thickBot="1" x14ac:dyDescent="0.3">
      <c r="A138" s="4" t="s">
        <v>38</v>
      </c>
      <c r="B138" s="4">
        <f>Table1313222324252627[[#This Row],[W]]+Table1313222324252627[[#This Row],[D]]+Table1313222324252627[[#This Row],[L]]</f>
        <v>3</v>
      </c>
      <c r="C138" s="4">
        <v>1</v>
      </c>
      <c r="D138" s="4">
        <v>1</v>
      </c>
      <c r="E138" s="4">
        <v>1</v>
      </c>
      <c r="F138" s="4">
        <v>3</v>
      </c>
      <c r="G138" s="4">
        <v>3</v>
      </c>
      <c r="H138" s="4">
        <f>Table1313222324252627[[#This Row],[Gf]]-Table1313222324252627[[#This Row],[Ga]]</f>
        <v>0</v>
      </c>
      <c r="I138" s="15">
        <f>Table1313222324252627[[#This Row],[W]]*3 +Table1313222324252627[[#This Row],[D]]</f>
        <v>4</v>
      </c>
      <c r="J138" s="4">
        <v>2</v>
      </c>
      <c r="L138" t="s">
        <v>50</v>
      </c>
    </row>
    <row r="139" spans="1:12" ht="15.75" thickBot="1" x14ac:dyDescent="0.3">
      <c r="A139" s="4" t="s">
        <v>14</v>
      </c>
      <c r="B139" s="4">
        <f>Table1313222324252627[[#This Row],[W]]+Table1313222324252627[[#This Row],[D]]+Table1313222324252627[[#This Row],[L]]</f>
        <v>3</v>
      </c>
      <c r="C139" s="4">
        <v>1</v>
      </c>
      <c r="D139" s="16">
        <v>1</v>
      </c>
      <c r="E139" s="4">
        <v>1</v>
      </c>
      <c r="F139" s="16">
        <v>5</v>
      </c>
      <c r="G139" s="4">
        <v>5</v>
      </c>
      <c r="H139" s="4">
        <f>Table1313222324252627[[#This Row],[Gf]]-Table1313222324252627[[#This Row],[Ga]]</f>
        <v>0</v>
      </c>
      <c r="I139" s="15">
        <f>Table1313222324252627[[#This Row],[W]]*3 +Table1313222324252627[[#This Row],[D]]</f>
        <v>4</v>
      </c>
      <c r="J139" s="13">
        <v>3</v>
      </c>
    </row>
    <row r="140" spans="1:12" ht="15.75" thickBot="1" x14ac:dyDescent="0.3">
      <c r="A140" s="6" t="s">
        <v>40</v>
      </c>
      <c r="B140" s="4">
        <f>Table1313222324252627[[#This Row],[W]]+Table1313222324252627[[#This Row],[D]]+Table1313222324252627[[#This Row],[L]]</f>
        <v>3</v>
      </c>
      <c r="C140" s="4">
        <v>0</v>
      </c>
      <c r="D140" s="16">
        <v>2</v>
      </c>
      <c r="E140" s="4">
        <v>1</v>
      </c>
      <c r="F140" s="4">
        <v>3</v>
      </c>
      <c r="G140" s="4">
        <v>6</v>
      </c>
      <c r="H140" s="4">
        <f>Table1313222324252627[[#This Row],[Gf]]-Table1313222324252627[[#This Row],[Ga]]</f>
        <v>-3</v>
      </c>
      <c r="I140" s="4">
        <f>Table1313222324252627[[#This Row],[W]]*3 +Table1313222324252627[[#This Row],[D]]</f>
        <v>2</v>
      </c>
      <c r="J140" s="13">
        <v>4</v>
      </c>
    </row>
    <row r="142" spans="1:12" ht="15.75" thickBot="1" x14ac:dyDescent="0.3"/>
    <row r="143" spans="1:12" ht="15.75" thickBot="1" x14ac:dyDescent="0.3">
      <c r="A143" s="8" t="s">
        <v>2</v>
      </c>
      <c r="B143" s="10" t="s">
        <v>17</v>
      </c>
      <c r="C143" s="10" t="s">
        <v>18</v>
      </c>
      <c r="D143" s="10" t="s">
        <v>19</v>
      </c>
      <c r="E143" s="10" t="s">
        <v>20</v>
      </c>
      <c r="F143" s="10" t="s">
        <v>21</v>
      </c>
    </row>
    <row r="144" spans="1:12" ht="15.75" thickBot="1" x14ac:dyDescent="0.3">
      <c r="A144" s="9" t="s">
        <v>38</v>
      </c>
      <c r="B144" s="11">
        <f>SUM(C144:F144)</f>
        <v>3</v>
      </c>
      <c r="C144" s="11">
        <v>1</v>
      </c>
      <c r="D144" s="11">
        <v>2</v>
      </c>
      <c r="E144" s="11">
        <v>0</v>
      </c>
      <c r="F144" s="11">
        <v>0</v>
      </c>
    </row>
    <row r="145" spans="1:6" ht="15.75" thickBot="1" x14ac:dyDescent="0.3">
      <c r="A145" s="9" t="s">
        <v>14</v>
      </c>
      <c r="B145" s="11">
        <f>SUM(C145:F145)</f>
        <v>4</v>
      </c>
      <c r="C145" s="11">
        <v>0</v>
      </c>
      <c r="D145" s="11">
        <v>0</v>
      </c>
      <c r="E145" s="21">
        <v>2</v>
      </c>
      <c r="F145" s="11">
        <v>2</v>
      </c>
    </row>
    <row r="146" spans="1:6" ht="15.75" thickBot="1" x14ac:dyDescent="0.3">
      <c r="A146" s="9" t="s">
        <v>39</v>
      </c>
      <c r="B146" s="11">
        <f>SUM(C146:F146)</f>
        <v>4</v>
      </c>
      <c r="C146" s="11">
        <v>2</v>
      </c>
      <c r="D146" s="11">
        <v>2</v>
      </c>
      <c r="E146" s="11">
        <v>0</v>
      </c>
      <c r="F146" s="11">
        <v>0</v>
      </c>
    </row>
    <row r="147" spans="1:6" ht="15.75" thickBot="1" x14ac:dyDescent="0.3">
      <c r="A147" s="9" t="s">
        <v>40</v>
      </c>
      <c r="B147" s="11">
        <f>SUM(C147:F147)</f>
        <v>4</v>
      </c>
      <c r="C147" s="11">
        <v>0</v>
      </c>
      <c r="D147" s="11">
        <v>0</v>
      </c>
      <c r="E147" s="11">
        <v>2</v>
      </c>
      <c r="F147" s="16">
        <v>2</v>
      </c>
    </row>
    <row r="148" spans="1:6" x14ac:dyDescent="0.25">
      <c r="A148" s="12" t="s">
        <v>28</v>
      </c>
      <c r="B148" s="13">
        <f>SUM(B144:B147)</f>
        <v>15</v>
      </c>
    </row>
  </sheetData>
  <autoFilter ref="A143:F148" xr:uid="{EA6B9524-7474-4E0A-8662-F151FF23C2C5}"/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wc</vt:lpstr>
      <vt:lpstr>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Di Mattia</dc:creator>
  <cp:lastModifiedBy>Alessandro Edoardo Giorgio David Di Mattia</cp:lastModifiedBy>
  <dcterms:created xsi:type="dcterms:W3CDTF">2015-06-05T18:17:20Z</dcterms:created>
  <dcterms:modified xsi:type="dcterms:W3CDTF">2024-10-31T15:34:03Z</dcterms:modified>
</cp:coreProperties>
</file>