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fbb18407430c0a/Desktop/Coding_Bootcamp/Repository/Module1_Challenge/"/>
    </mc:Choice>
  </mc:AlternateContent>
  <xr:revisionPtr revIDLastSave="14" documentId="8_{F2F92CC0-C1F3-4F0F-A925-0A59404B644D}" xr6:coauthVersionLast="47" xr6:coauthVersionMax="47" xr10:uidLastSave="{71A40BD6-17ED-40AF-A31B-66ADF47D41E3}"/>
  <bookViews>
    <workbookView xWindow="1410" yWindow="3645" windowWidth="28755" windowHeight="17295" firstSheet="1" activeTab="5" xr2:uid="{00000000-000D-0000-FFFF-FFFF00000000}"/>
  </bookViews>
  <sheets>
    <sheet name="Crowdfunding" sheetId="1" r:id="rId1"/>
    <sheet name="Statistical Analysis" sheetId="12" r:id="rId2"/>
    <sheet name="Outcomes by Parent Category" sheetId="2" r:id="rId3"/>
    <sheet name="Outcomes by Month" sheetId="9" r:id="rId4"/>
    <sheet name="Outcomes by Sub-Category" sheetId="3" r:id="rId5"/>
    <sheet name="Outcome by Amount Brackets" sheetId="11" r:id="rId6"/>
  </sheets>
  <definedNames>
    <definedName name="_xlnm._FilterDatabase" localSheetId="0" hidden="1">Crowdfunding!$A$1:$T$1001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1" l="1"/>
  <c r="D5" i="11"/>
  <c r="F4" i="11"/>
  <c r="E4" i="11"/>
  <c r="M8" i="12"/>
  <c r="M7" i="12"/>
  <c r="M6" i="12"/>
  <c r="M5" i="12"/>
  <c r="M4" i="12"/>
  <c r="M3" i="12"/>
  <c r="J3" i="12"/>
  <c r="Q3" i="12"/>
  <c r="O3" i="12"/>
  <c r="J8" i="12"/>
  <c r="J7" i="12"/>
  <c r="J6" i="12"/>
  <c r="J5" i="12"/>
  <c r="J4" i="12"/>
  <c r="D4" i="11"/>
  <c r="F5" i="11"/>
  <c r="F6" i="11"/>
  <c r="F7" i="11"/>
  <c r="F8" i="11"/>
  <c r="F9" i="11"/>
  <c r="F10" i="11"/>
  <c r="F11" i="11"/>
  <c r="F12" i="11"/>
  <c r="F13" i="11"/>
  <c r="F14" i="11"/>
  <c r="D15" i="11"/>
  <c r="D8" i="11"/>
  <c r="D9" i="11"/>
  <c r="D10" i="11"/>
  <c r="D11" i="11"/>
  <c r="D12" i="11"/>
  <c r="D13" i="11"/>
  <c r="D14" i="11"/>
  <c r="D7" i="11"/>
  <c r="A5" i="11" a="1"/>
  <c r="A5" i="11" s="1"/>
  <c r="F15" i="11"/>
  <c r="E15" i="11"/>
  <c r="E8" i="11"/>
  <c r="E9" i="11"/>
  <c r="E10" i="11"/>
  <c r="E11" i="11"/>
  <c r="E12" i="11"/>
  <c r="E13" i="11"/>
  <c r="E14" i="11"/>
  <c r="E7" i="11"/>
  <c r="E6" i="11"/>
  <c r="E5" i="11"/>
  <c r="F20" i="2"/>
  <c r="F19" i="2"/>
  <c r="F18" i="2"/>
  <c r="O5" i="12" l="1"/>
  <c r="G15" i="11"/>
  <c r="H15" i="11" s="1"/>
  <c r="G6" i="11"/>
  <c r="H6" i="11" s="1"/>
  <c r="G7" i="11"/>
  <c r="I7" i="11" s="1"/>
  <c r="G8" i="11"/>
  <c r="I8" i="11" s="1"/>
  <c r="G9" i="11"/>
  <c r="I9" i="11" s="1"/>
  <c r="G11" i="11"/>
  <c r="J11" i="11" s="1"/>
  <c r="G13" i="11"/>
  <c r="J13" i="11" s="1"/>
  <c r="G14" i="11"/>
  <c r="J14" i="11" s="1"/>
  <c r="G10" i="11"/>
  <c r="H10" i="11" s="1"/>
  <c r="G12" i="11"/>
  <c r="J12" i="11" s="1"/>
  <c r="A15" i="11" a="1"/>
  <c r="A15" i="11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O2" i="1"/>
  <c r="N2" i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3" i="1" a="1"/>
  <c r="S3" i="1" s="1"/>
  <c r="S4" i="1" a="1"/>
  <c r="S4" i="1" s="1"/>
  <c r="S5" i="1" a="1"/>
  <c r="S5" i="1" s="1"/>
  <c r="S6" i="1" a="1"/>
  <c r="S6" i="1" s="1"/>
  <c r="S2" i="1" a="1"/>
  <c r="S2" i="1" s="1"/>
  <c r="I3" i="1"/>
  <c r="I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2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6" i="1"/>
  <c r="F5" i="1"/>
  <c r="F4" i="1"/>
  <c r="I15" i="11" l="1"/>
  <c r="H14" i="11"/>
  <c r="H7" i="11"/>
  <c r="I6" i="11"/>
  <c r="J7" i="11"/>
  <c r="J15" i="11"/>
  <c r="H13" i="11"/>
  <c r="I12" i="11"/>
  <c r="I10" i="11"/>
  <c r="H11" i="11"/>
  <c r="H12" i="11"/>
  <c r="J10" i="11"/>
  <c r="J8" i="11"/>
  <c r="J6" i="11"/>
  <c r="J9" i="11"/>
  <c r="H9" i="11"/>
  <c r="G5" i="11"/>
  <c r="H8" i="11"/>
  <c r="I13" i="11"/>
  <c r="I14" i="11"/>
  <c r="I11" i="11"/>
  <c r="G4" i="11"/>
  <c r="J4" i="11" l="1"/>
  <c r="H4" i="11"/>
  <c r="H5" i="11"/>
  <c r="G16" i="11"/>
  <c r="G19" i="11" s="1"/>
  <c r="I4" i="11"/>
  <c r="J5" i="11"/>
  <c r="I5" i="11"/>
  <c r="G18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tc={389E40C1-6F9F-4DE8-8DE0-C34BF472C01B}</author>
  </authors>
  <commentList>
    <comment ref="C3" authorId="0" shapeId="0" xr:uid="{389E40C1-6F9F-4DE8-8DE0-C34BF472C01B}">
      <text>
        <t>[Threaded comment]
Your version of Excel allows you to read this threaded comment; however, any edits to it will get removed if the file is opened in a newer version of Excel. Learn more: https://go.microsoft.com/fwlink/?linkid=870924
Comment:
    I've hidden the columns and rows that I've referenced throughout d3:h14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<sst xmlns="http://schemas.openxmlformats.org/spreadsheetml/2006/main" count="7099" uniqueCount="2119">
  <si>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</si>
  <si>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</si>
  <si>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</si>
  <si>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</si>
  <si>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</si>
  <si>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</si>
  <si>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</si>
  <si>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</si>
  <si>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</si>
  <si>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</si>
  <si>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</si>
  <si>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</si>
  <si>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</si>
  <si>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</si>
  <si>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</si>
  <si>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</si>
  <si>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</si>
  <si>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</si>
  <si>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</si>
  <si>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</si>
  <si>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</si>
  <si>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</si>
  <si>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</si>
  <si>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</si>
  <si>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</si>
  <si>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</si>
  <si>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</si>
  <si>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</si>
  <si>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</si>
  <si>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</si>
  <si>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</si>
  <si>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</si>
  <si>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</si>
  <si>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</si>
  <si>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</si>
  <si>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</si>
  <si>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</si>
  <si>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</si>
  <si>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</si>
  <si>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</si>
  <si>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</si>
  <si>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</si>
  <si>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</si>
  <si>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</si>
  <si>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</si>
  <si>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</si>
  <si>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</si>
  <si>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</si>
  <si>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</si>
  <si>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</si>
  <si>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</si>
  <si>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</si>
  <si>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</si>
  <si>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</si>
  <si>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</si>
  <si>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</si>
  <si>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</si>
  <si>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</si>
  <si>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</si>
  <si>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</si>
  <si>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</si>
  <si>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</si>
  <si>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</si>
  <si>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</si>
  <si>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</si>
  <si>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</si>
  <si>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</si>
  <si>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</si>
  <si>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</si>
  <si>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</si>
  <si>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</si>
  <si>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</si>
  <si>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</si>
  <si>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</si>
  <si>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</si>
  <si>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</si>
  <si>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</si>
  <si>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</si>
  <si>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</si>
  <si>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</si>
  <si>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</si>
  <si>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</si>
  <si>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</si>
  <si>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</si>
  <si>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</si>
  <si>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</si>
  <si>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</si>
  <si>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</si>
  <si>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</si>
  <si>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</si>
  <si>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</si>
  <si>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</si>
  <si>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</si>
  <si>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</si>
  <si>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</si>
  <si>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</si>
  <si>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</si>
  <si>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</si>
  <si>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</si>
  <si>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</si>
  <si>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</si>
  <si>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</si>
  <si>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</si>
  <si>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</si>
  <si>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</si>
  <si>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</si>
  <si>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</si>
  <si>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</si>
  <si>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</si>
  <si>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</si>
  <si>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</si>
  <si>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</si>
  <si>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</si>
  <si>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</si>
  <si>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</si>
  <si>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</si>
  <si>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</si>
  <si>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</si>
  <si>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</si>
  <si>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</si>
  <si>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</si>
  <si>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</si>
  <si>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</si>
  <si>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</si>
  <si>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</si>
  <si>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</si>
  <si>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</si>
  <si>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</si>
  <si>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</si>
  <si>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</si>
  <si>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</si>
  <si>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</si>
  <si>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</si>
  <si>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</si>
  <si>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</si>
  <si>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</si>
  <si>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</si>
  <si>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</si>
  <si>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</si>
  <si>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</si>
  <si>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</si>
  <si>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</si>
  <si>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</si>
  <si>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</si>
  <si>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</si>
  <si>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</si>
  <si>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</si>
  <si>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</si>
  <si>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</si>
  <si>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</si>
  <si>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</si>
  <si>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</si>
  <si>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</si>
  <si>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</si>
  <si>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</si>
  <si>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</si>
  <si>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</si>
  <si>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</si>
  <si>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</si>
  <si>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</si>
  <si>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</si>
  <si>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</si>
  <si>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</si>
  <si>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</si>
  <si>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</si>
  <si>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</si>
  <si>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</si>
  <si>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</si>
  <si>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</si>
  <si>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</si>
  <si>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</si>
  <si>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</si>
  <si>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</si>
  <si>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</si>
  <si>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</si>
  <si>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</si>
  <si>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</si>
  <si>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</si>
  <si>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</si>
  <si>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</si>
  <si>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</si>
  <si>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</si>
  <si>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</si>
  <si>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</si>
  <si>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</si>
  <si>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</si>
  <si>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</si>
  <si>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</si>
  <si>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</si>
  <si>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</si>
  <si>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</si>
  <si>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</si>
  <si>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</si>
  <si>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</si>
  <si>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</si>
  <si>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</si>
  <si>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</si>
  <si>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</si>
  <si>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</si>
  <si>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</si>
  <si>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</si>
  <si>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</si>
  <si>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</si>
  <si>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</si>
  <si>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</si>
  <si>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</si>
  <si>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</si>
  <si>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</si>
  <si>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</si>
  <si>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</si>
  <si>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</si>
  <si>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</si>
  <si>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</si>
  <si>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</si>
  <si>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</si>
  <si>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</si>
  <si>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</si>
  <si>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</si>
  <si>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</si>
  <si>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</si>
  <si>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</si>
  <si>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</si>
  <si>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</si>
  <si>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</si>
  <si>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</si>
  <si>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</si>
  <si>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</si>
  <si>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</si>
  <si>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</si>
  <si>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</si>
  <si>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</si>
  <si>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</si>
  <si>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</si>
  <si>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</si>
  <si>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</si>
  <si>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</si>
  <si>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</si>
  <si>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</si>
  <si>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</si>
  <si>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</si>
  <si>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</si>
  <si>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</si>
  <si>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</si>
  <si>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</si>
  <si>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</si>
  <si>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</si>
  <si>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</si>
  <si>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</si>
  <si>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</si>
  <si>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</si>
  <si>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</si>
  <si>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</si>
  <si>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</si>
  <si>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</si>
  <si>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</si>
  <si>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</si>
  <si>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</si>
  <si>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</si>
  <si>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</si>
  <si>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</si>
  <si>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</si>
  <si>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</si>
  <si>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</si>
  <si>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</si>
  <si>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</si>
  <si>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</si>
  <si>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</si>
  <si>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</si>
  <si>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</si>
  <si>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</si>
  <si>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</si>
  <si>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</si>
  <si>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</si>
  <si>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</si>
  <si>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</si>
  <si>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</si>
  <si>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</si>
  <si>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</si>
  <si>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</si>
  <si>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</si>
  <si>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</si>
  <si>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</si>
  <si>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</si>
  <si>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</si>
  <si>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</si>
  <si>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</si>
  <si>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</si>
  <si>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</si>
  <si>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</si>
  <si>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</si>
  <si>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</si>
  <si>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</si>
  <si>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</si>
  <si>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</si>
  <si>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</si>
  <si>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</si>
  <si>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</si>
  <si>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</si>
  <si>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</si>
  <si>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</si>
  <si>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</si>
  <si>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</si>
  <si>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</si>
  <si>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</si>
  <si>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</si>
  <si>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</si>
  <si>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</si>
  <si>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</si>
  <si>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</si>
  <si>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</si>
  <si>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</si>
  <si>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</si>
  <si>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</si>
  <si>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</si>
  <si>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</si>
  <si>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</si>
  <si>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</si>
  <si>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</si>
  <si>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</si>
  <si>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</si>
  <si>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</si>
  <si>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</si>
  <si>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</si>
  <si>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</si>
  <si>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</si>
  <si>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</si>
  <si>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</si>
  <si>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</si>
  <si>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</si>
  <si>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</si>
  <si>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</si>
  <si>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</si>
  <si>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</si>
  <si>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</si>
  <si>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</si>
  <si>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</si>
  <si>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</si>
  <si>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</si>
  <si>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</si>
  <si>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</si>
  <si>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</si>
  <si>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</si>
  <si>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</si>
  <si>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</si>
  <si>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</si>
  <si>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</si>
  <si>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</si>
  <si>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</si>
  <si>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</si>
  <si>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</si>
  <si>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</si>
  <si>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</si>
  <si>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</si>
  <si>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</si>
  <si>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</si>
  <si>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</si>
  <si>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</si>
  <si>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</si>
  <si>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</si>
  <si>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</si>
  <si>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</si>
  <si>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</si>
  <si>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</si>
  <si>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</si>
  <si>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</si>
  <si>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</si>
  <si>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</si>
  <si>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</si>
  <si>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</si>
  <si>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</si>
  <si>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</si>
  <si>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</si>
  <si>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</si>
  <si>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</si>
  <si>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</si>
  <si>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</si>
  <si>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</si>
  <si>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</si>
  <si>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</si>
  <si>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</si>
  <si>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</si>
  <si>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</si>
  <si>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</si>
  <si>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</si>
  <si>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</si>
  <si>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</si>
  <si>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</si>
  <si>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</si>
  <si>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</si>
  <si>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</si>
  <si>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</si>
  <si>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</si>
  <si>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</si>
  <si>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</si>
  <si>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</si>
  <si>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</si>
  <si>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</si>
  <si>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</si>
  <si>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</si>
  <si>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</si>
  <si>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</si>
  <si>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</si>
  <si>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</si>
  <si>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</si>
  <si>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</si>
  <si>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</si>
  <si>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</si>
  <si>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</si>
  <si>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</si>
  <si>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</si>
  <si>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</si>
  <si>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</si>
  <si>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</si>
  <si>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</si>
  <si>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</si>
  <si>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</si>
  <si>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</si>
  <si>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</si>
  <si>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</si>
  <si>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</si>
  <si>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</si>
  <si>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</si>
  <si>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</si>
  <si>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</si>
  <si>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</si>
  <si>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</si>
  <si>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</si>
  <si>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</si>
  <si>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</si>
  <si>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</si>
  <si>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</si>
  <si>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</si>
  <si>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</si>
  <si>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</si>
  <si>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</si>
  <si>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</si>
  <si>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</si>
  <si>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</si>
  <si>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</si>
  <si>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</si>
  <si>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</si>
  <si>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</si>
  <si>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</si>
  <si>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</si>
  <si>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</si>
  <si>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</si>
  <si>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</si>
  <si>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</si>
  <si>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</si>
  <si>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</si>
  <si>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</si>
  <si>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</si>
  <si>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</si>
  <si>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</si>
  <si>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</si>
  <si>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</si>
  <si>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</si>
  <si>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</si>
  <si>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</si>
  <si>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</si>
  <si>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</si>
  <si>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</si>
  <si>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</si>
  <si>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</si>
  <si>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</si>
  <si>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</si>
  <si>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</si>
  <si>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</si>
  <si>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</si>
  <si>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</si>
  <si>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</si>
  <si>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</si>
  <si>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</si>
  <si>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</si>
  <si>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</si>
  <si>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</si>
  <si>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</si>
  <si>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</si>
  <si>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</si>
  <si>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</si>
  <si>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</si>
  <si>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</si>
  <si>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</si>
  <si>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</si>
  <si>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</si>
  <si>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</si>
  <si>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</si>
  <si>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</si>
  <si>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</si>
  <si>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</si>
  <si>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</si>
  <si>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</si>
  <si>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</si>
  <si>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</si>
  <si>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</si>
  <si>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</si>
  <si>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</si>
  <si>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</si>
  <si>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</si>
  <si>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</si>
  <si>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</si>
  <si>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</si>
  <si>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</si>
  <si>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</si>
  <si>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</si>
  <si>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</si>
  <si>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</si>
  <si>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</si>
  <si>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</si>
  <si>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</si>
  <si>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</si>
  <si>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</si>
  <si>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</si>
  <si>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</si>
  <si>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</si>
  <si>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</si>
  <si>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</si>
  <si>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</si>
  <si>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</si>
  <si>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</si>
  <si>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</si>
  <si>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</si>
  <si>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</si>
  <si>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</si>
  <si>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</si>
  <si>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</si>
  <si>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</si>
  <si>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</si>
  <si>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</si>
  <si>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</si>
  <si>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</si>
  <si>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</si>
  <si>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</si>
  <si>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</si>
  <si>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</si>
  <si>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</si>
  <si>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</si>
  <si>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</si>
  <si>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</si>
  <si>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</si>
  <si>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</si>
  <si>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</si>
  <si>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</si>
  <si>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</si>
  <si>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</si>
  <si>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</si>
  <si>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</si>
  <si>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</si>
  <si>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</si>
  <si>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</si>
  <si>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</si>
  <si>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</si>
  <si>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</si>
  <si>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</si>
  <si>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</si>
  <si>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</si>
  <si>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</si>
  <si>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</si>
  <si>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</si>
  <si>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</si>
  <si>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</si>
  <si>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</si>
  <si>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</si>
  <si>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</si>
  <si>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</si>
  <si>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</si>
  <si>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</si>
  <si>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</si>
  <si>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</si>
  <si>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</si>
  <si>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</si>
  <si>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</si>
  <si>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</si>
  <si>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</si>
  <si>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</si>
  <si>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</si>
  <si>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</si>
  <si>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</si>
  <si>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</si>
  <si>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</si>
  <si>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</si>
  <si>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</si>
  <si>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</si>
  <si>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</si>
  <si>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</si>
  <si>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</si>
  <si>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</si>
  <si>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</si>
  <si>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</si>
  <si>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</si>
  <si>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</si>
  <si>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</si>
  <si>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</si>
  <si>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</si>
  <si>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</si>
  <si>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</si>
  <si>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</si>
  <si>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</si>
  <si>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</si>
  <si>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</si>
  <si>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</si>
  <si>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</si>
  <si>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</si>
  <si>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</si>
  <si>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</si>
  <si>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</si>
  <si>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</si>
  <si>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</si>
  <si>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</si>
  <si>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</si>
  <si>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</si>
  <si>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</si>
  <si>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</si>
  <si>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</si>
  <si>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</si>
  <si>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</si>
  <si>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</si>
  <si>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</si>
  <si>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</si>
  <si>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</si>
  <si>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</si>
  <si>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</si>
  <si>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</si>
  <si>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</si>
  <si>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</si>
  <si>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</si>
  <si>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</si>
  <si>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</si>
  <si>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</si>
  <si>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</si>
  <si>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</si>
  <si>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</si>
  <si>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</si>
  <si>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</si>
  <si>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</si>
  <si>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</si>
  <si>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</si>
  <si>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</si>
  <si>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</si>
  <si>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</si>
  <si>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</si>
  <si>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</si>
  <si>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</si>
  <si>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</si>
  <si>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</si>
  <si>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</si>
  <si>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</si>
  <si>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</si>
  <si>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</si>
  <si>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</si>
  <si>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</si>
  <si>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</si>
  <si>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</si>
  <si>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</si>
  <si>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</si>
  <si>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</si>
  <si>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</si>
  <si>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</si>
  <si>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</si>
  <si>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</si>
  <si>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</si>
  <si>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</si>
  <si>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</si>
  <si>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</si>
  <si>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</si>
  <si>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</si>
  <si>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</si>
  <si>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</si>
  <si>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</si>
  <si>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</si>
  <si>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</si>
  <si>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</si>
  <si>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</si>
  <si>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</si>
  <si>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</si>
  <si>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</si>
  <si>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</si>
  <si>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</si>
  <si>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</si>
  <si>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</si>
  <si>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</si>
  <si>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</si>
  <si>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</si>
  <si>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</si>
  <si>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</si>
  <si>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</si>
  <si>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</si>
  <si>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</si>
  <si>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</si>
  <si>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</si>
  <si>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</si>
  <si>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</si>
  <si>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</si>
  <si>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</si>
  <si>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</si>
  <si>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</si>
  <si>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</si>
  <si>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</si>
  <si>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</si>
  <si>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</si>
  <si>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</si>
  <si>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</si>
  <si>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</si>
  <si>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</si>
  <si>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</si>
  <si>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</si>
  <si>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</si>
  <si>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</si>
  <si>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</si>
  <si>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</si>
  <si>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</si>
  <si>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</si>
  <si>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</si>
  <si>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</si>
  <si>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</si>
  <si>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</si>
  <si>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</si>
  <si>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</si>
  <si>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</si>
  <si>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</si>
  <si>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</si>
  <si>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</si>
  <si>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</si>
  <si>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</si>
  <si>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</si>
  <si>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</si>
  <si>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</si>
  <si>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</si>
  <si>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</si>
  <si>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</si>
  <si>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</si>
  <si>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</si>
  <si>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</si>
  <si>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</si>
  <si>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</si>
  <si>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</si>
  <si>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</si>
  <si>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</si>
  <si>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</si>
  <si>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</si>
  <si>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</si>
  <si>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</si>
  <si>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</si>
  <si>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</si>
  <si>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</si>
  <si>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</si>
  <si>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</si>
  <si>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</si>
  <si>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</si>
  <si>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</si>
  <si>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</si>
  <si>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</si>
  <si>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</si>
  <si>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</si>
  <si>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</si>
  <si>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</si>
  <si>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</si>
  <si>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</si>
  <si>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</si>
  <si>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</si>
  <si>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</si>
  <si>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</si>
  <si>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</si>
  <si>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</si>
  <si>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</si>
  <si>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</si>
  <si>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</si>
  <si>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</si>
  <si>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</si>
  <si>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</si>
  <si>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</si>
  <si>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</si>
  <si>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</si>
  <si>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</si>
  <si>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</si>
  <si>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</si>
  <si>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</si>
  <si>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</si>
  <si>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</si>
  <si>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</si>
  <si>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</si>
  <si>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</si>
  <si>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</si>
  <si>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</si>
  <si>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</si>
  <si>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</si>
  <si>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</si>
  <si>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</si>
  <si>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</si>
  <si>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</si>
  <si>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</si>
  <si>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</si>
  <si>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</si>
  <si>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</si>
  <si>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</si>
  <si>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</si>
  <si>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</si>
  <si>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</si>
  <si>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</si>
  <si>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</si>
  <si>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</si>
  <si>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</si>
  <si>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</si>
  <si>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</si>
  <si>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</si>
  <si>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</si>
  <si>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</si>
  <si>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</si>
  <si>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</si>
  <si>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</si>
  <si>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</si>
  <si>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</si>
  <si>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</si>
  <si>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</si>
  <si>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</si>
  <si>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</si>
  <si>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</si>
  <si>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</si>
  <si>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</si>
  <si>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</si>
  <si>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</si>
  <si>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</si>
  <si>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</si>
  <si>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</si>
  <si>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</si>
  <si>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</si>
  <si>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</si>
  <si>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</si>
  <si>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</si>
  <si>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</si>
  <si>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</si>
  <si>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</si>
  <si>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</si>
  <si>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</si>
  <si>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</si>
  <si>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</si>
  <si>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</si>
  <si>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</si>
  <si>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</si>
  <si>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</si>
  <si>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</si>
  <si>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</si>
  <si>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</si>
  <si>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</si>
  <si>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</si>
  <si>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</si>
  <si>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</si>
  <si>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</si>
  <si>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</si>
  <si>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</si>
  <si>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</si>
  <si>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</si>
  <si>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</si>
  <si>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</si>
  <si>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</si>
  <si>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</si>
  <si>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</si>
  <si>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</si>
  <si>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</si>
  <si>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</si>
  <si>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</si>
  <si>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</si>
  <si>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</si>
  <si>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</si>
  <si>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</si>
  <si>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</si>
  <si>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</si>
  <si>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</si>
  <si>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</si>
  <si>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</si>
  <si>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</si>
  <si>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</si>
  <si>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</si>
  <si>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</si>
  <si>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</si>
  <si>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</si>
  <si>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</si>
  <si>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</si>
  <si>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</si>
  <si>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</si>
  <si>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</si>
  <si>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</si>
  <si>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</si>
  <si>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</si>
  <si>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</si>
  <si>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</si>
  <si>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</si>
  <si>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</si>
  <si>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</si>
  <si>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</si>
  <si>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</si>
  <si>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</si>
  <si>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</si>
  <si>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</si>
  <si>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</si>
  <si>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</si>
  <si>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</si>
  <si>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</si>
  <si>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</si>
  <si>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</si>
  <si>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</si>
  <si>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</si>
  <si>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</si>
  <si>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</si>
  <si>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</si>
  <si>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</si>
  <si>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</si>
  <si>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</si>
  <si>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</si>
  <si>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</si>
  <si>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</si>
  <si>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</si>
  <si>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</si>
  <si>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</si>
  <si>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</si>
  <si>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</si>
  <si>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</si>
  <si>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</si>
  <si>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</si>
  <si>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</si>
  <si>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</si>
  <si>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</si>
  <si>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</si>
  <si>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</si>
  <si>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</si>
  <si>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</si>
  <si>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</si>
  <si>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</si>
  <si>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</si>
  <si>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</si>
  <si>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</si>
  <si>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</si>
  <si>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</si>
  <si>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</si>
  <si>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</si>
  <si>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</si>
  <si>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</si>
  <si>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</si>
  <si>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</si>
  <si>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</si>
  <si>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</si>
  <si>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</si>
  <si>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</si>
  <si>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</si>
  <si>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</si>
  <si>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</si>
  <si>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</si>
  <si>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</si>
  <si>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</si>
  <si>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</si>
  <si>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</si>
  <si>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</si>
  <si>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</si>
  <si>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</si>
  <si>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</si>
  <si>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</si>
  <si>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</si>
  <si>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</si>
  <si>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</si>
  <si>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</si>
  <si>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</si>
  <si>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</si>
  <si>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</si>
  <si>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</si>
  <si>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</si>
  <si>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</si>
  <si>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</si>
  <si>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</si>
  <si>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</si>
  <si>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</si>
  <si>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</si>
  <si>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</si>
  <si>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</si>
  <si>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</si>
  <si>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</si>
  <si>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</si>
  <si>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</si>
  <si>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</si>
  <si>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</si>
  <si>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</si>
  <si>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</si>
  <si>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</si>
  <si>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</si>
  <si>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</si>
  <si>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</si>
  <si>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</si>
  <si>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</si>
  <si>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</si>
  <si>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</si>
  <si>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</si>
  <si>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</si>
  <si>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</si>
  <si>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</si>
  <si>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</si>
  <si>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</si>
  <si>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</si>
  <si>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</si>
  <si>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</si>
  <si>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</si>
  <si>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</si>
  <si>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</si>
  <si>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</si>
  <si>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</si>
  <si>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</si>
  <si>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</si>
  <si>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</si>
  <si>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</si>
  <si>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</si>
  <si>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</si>
  <si>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</si>
  <si>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</si>
  <si>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</si>
  <si>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</si>
  <si>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</si>
  <si>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</si>
  <si>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</si>
  <si>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</si>
  <si>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</si>
  <si>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</si>
  <si>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</si>
  <si>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</si>
  <si>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</si>
  <si>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</si>
  <si>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</si>
  <si>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</si>
  <si>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</si>
  <si>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</si>
  <si>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</si>
  <si>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</si>
  <si>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</si>
  <si>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</si>
  <si>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</si>
  <si>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</si>
  <si>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</si>
  <si>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</si>
  <si>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</si>
  <si>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</si>
  <si>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</si>
  <si>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</si>
  <si>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</si>
  <si>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</si>
  <si>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</si>
  <si>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</si>
  <si>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</si>
  <si>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</si>
  <si>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</si>
  <si>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</si>
  <si>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</si>
  <si>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</si>
  <si>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</si>
  <si>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</si>
  <si>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</si>
  <si>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</si>
  <si>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</si>
  <si>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</si>
  <si>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</si>
  <si>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</si>
  <si>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</si>
  <si>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</si>
  <si>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</si>
  <si>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</si>
  <si>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</si>
  <si>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</si>
  <si>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</si>
  <si>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</si>
  <si>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</si>
  <si>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</si>
  <si>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</si>
  <si>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</si>
  <si>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</si>
  <si>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</si>
  <si>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</si>
  <si>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</si>
  <si>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</si>
  <si>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</si>
  <si>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</si>
  <si>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</si>
  <si>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</si>
  <si>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</si>
  <si>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</si>
  <si>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</si>
  <si>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</si>
  <si>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</si>
  <si>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</si>
  <si>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</si>
  <si>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</si>
  <si>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</si>
  <si>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</si>
  <si>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</si>
  <si>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</si>
  <si>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</si>
  <si>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</si>
  <si>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</si>
  <si>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</si>
  <si>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</si>
  <si>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</si>
  <si>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</si>
  <si>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</si>
  <si>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</si>
  <si>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</si>
  <si>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</si>
  <si>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</si>
  <si>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</si>
  <si>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</si>
  <si>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</si>
  <si>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</si>
  <si>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</si>
  <si>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</si>
  <si>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</si>
  <si>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</si>
  <si>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</si>
  <si>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</si>
  <si>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</si>
  <si>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</si>
  <si>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</si>
  <si>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</si>
  <si>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</si>
  <si>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</si>
  <si>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</si>
  <si>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</si>
  <si>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</si>
  <si>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</si>
  <si>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</si>
  <si>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</si>
  <si>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</si>
  <si>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</si>
  <si>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</si>
  <si>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</si>
  <si>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</si>
  <si>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</si>
  <si>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</si>
  <si>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</si>
  <si>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</si>
  <si>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</si>
  <si>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</si>
  <si>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</si>
  <si>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</si>
  <si>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</si>
  <si>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</si>
  <si>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</si>
  <si>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</si>
  <si>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</si>
  <si>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</si>
  <si>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</si>
  <si>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</si>
  <si>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</si>
  <si>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</si>
  <si>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</si>
  <si>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</si>
  <si>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</si>
  <si>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</si>
  <si>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</si>
  <si>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</si>
  <si>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</si>
  <si>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</si>
  <si>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</si>
  <si>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</si>
  <si>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</si>
  <si>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</si>
  <si>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</si>
  <si>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</si>
  <si>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</si>
  <si>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</si>
  <si>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</si>
  <si>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</si>
  <si>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</si>
  <si>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</si>
  <si>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</si>
  <si>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</si>
  <si>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</si>
  <si>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</si>
  <si>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</si>
  <si>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</si>
  <si>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</si>
  <si>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</si>
  <si>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</si>
  <si>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</si>
  <si>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</si>
  <si>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</si>
  <si>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</si>
  <si>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</si>
  <si>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</si>
  <si>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</si>
  <si>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</si>
  <si>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</si>
  <si>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</si>
  <si>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</si>
  <si>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</si>
  <si>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</si>
  <si>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</si>
  <si>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</si>
  <si>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</si>
  <si>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</si>
  <si>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</si>
  <si>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</si>
  <si>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</si>
  <si>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</si>
  <si>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</si>
  <si>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</si>
  <si>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</si>
  <si>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</si>
  <si>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</si>
  <si>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</si>
  <si>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</si>
  <si>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</si>
  <si>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</si>
  <si>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</si>
  <si>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</si>
  <si>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</si>
  <si>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</si>
  <si>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</si>
  <si>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</si>
  <si>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</si>
  <si>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</si>
  <si>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</si>
  <si>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</si>
  <si>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</si>
  <si>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</si>
  <si>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</si>
  <si>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</si>
  <si>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</si>
  <si>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</si>
  <si>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</si>
  <si>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</si>
  <si>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</si>
  <si>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</si>
  <si>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</si>
  <si>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</si>
  <si>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</si>
  <si>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</si>
  <si>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</si>
  <si>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</si>
  <si>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</si>
  <si>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</si>
  <si>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</si>
  <si>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</si>
  <si>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</si>
  <si>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</si>
  <si>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</si>
  <si>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</si>
  <si>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</si>
  <si>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</si>
  <si>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</si>
  <si>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</si>
  <si>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</si>
  <si>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</si>
  <si>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</si>
  <si>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</si>
  <si>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</si>
  <si>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</si>
  <si>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</si>
  <si>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</si>
  <si>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</si>
  <si>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</si>
  <si>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</si>
  <si>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</si>
  <si>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</si>
  <si>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</si>
  <si>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</si>
  <si>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</si>
  <si>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</si>
  <si>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</si>
  <si>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</si>
  <si>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</si>
  <si>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</si>
  <si>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</si>
  <si>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</si>
  <si>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</si>
  <si>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</si>
  <si>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</si>
  <si>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</si>
  <si>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</si>
  <si>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</si>
  <si>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</si>
  <si>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</si>
  <si>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</si>
  <si>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</si>
  <si>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</si>
  <si>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</si>
  <si>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</si>
  <si>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</si>
  <si>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</si>
  <si>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</si>
  <si>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</si>
  <si>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</si>
  <si>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</si>
  <si>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</si>
  <si>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</si>
  <si>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</si>
  <si>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</si>
  <si>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</si>
  <si>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</si>
  <si>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</si>
  <si>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</si>
  <si>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</si>
  <si>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</si>
  <si>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</si>
  <si>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</si>
  <si>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</si>
  <si>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</si>
  <si>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</si>
  <si>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</si>
  <si>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</si>
  <si>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</si>
  <si>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</si>
  <si>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</si>
  <si>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</si>
  <si>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</si>
  <si>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</si>
  <si>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</si>
  <si>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</si>
  <si>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</si>
  <si>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</si>
  <si>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</si>
  <si>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</si>
  <si>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</si>
  <si>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</si>
  <si>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</si>
  <si>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</si>
  <si>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</si>
  <si>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</si>
  <si>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</si>
  <si>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</si>
  <si>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</si>
  <si>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</si>
  <si>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</si>
  <si>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</si>
  <si>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</si>
  <si>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</si>
  <si>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</si>
  <si>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</si>
  <si>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</si>
  <si>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</si>
  <si>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</si>
  <si>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</si>
  <si>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</si>
  <si>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</si>
  <si>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</si>
  <si>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</si>
  <si>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</si>
  <si>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</si>
  <si>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</si>
  <si>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</si>
  <si>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</si>
  <si>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</si>
  <si>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</si>
  <si>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</si>
  <si>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</si>
  <si>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</si>
  <si>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</si>
  <si>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</si>
  <si>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</si>
  <si>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</si>
  <si>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</si>
  <si>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</si>
  <si>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</si>
  <si>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</si>
  <si>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</si>
  <si>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</si>
  <si>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</si>
  <si>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</si>
  <si>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</si>
  <si>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</si>
  <si>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</si>
  <si>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</si>
  <si>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</si>
  <si>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</si>
  <si>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</si>
  <si>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</si>
  <si>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</si>
  <si>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</si>
  <si>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</si>
  <si>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</si>
  <si>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</si>
  <si>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</si>
  <si>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</si>
  <si>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</si>
  <si>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</si>
  <si>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</si>
  <si>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</si>
  <si>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</si>
  <si>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</si>
  <si>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</si>
  <si>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</si>
  <si>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</si>
  <si>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</si>
  <si>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</si>
  <si>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</si>
  <si>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</si>
  <si>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</si>
  <si>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</si>
  <si>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</si>
  <si>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</si>
  <si>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</si>
  <si>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</si>
  <si>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</si>
  <si>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</si>
  <si>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</si>
  <si>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</si>
  <si>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</si>
  <si>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</si>
  <si>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</si>
  <si>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</si>
  <si>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</si>
  <si>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</si>
  <si>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</si>
  <si>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</si>
  <si>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</si>
  <si>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</si>
  <si>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</si>
  <si>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</si>
  <si>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</si>
  <si>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</si>
  <si>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</si>
  <si>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</si>
  <si>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</si>
  <si>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</si>
  <si>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</si>
  <si>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</si>
  <si>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</si>
  <si>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</si>
  <si>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</si>
  <si>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</si>
  <si>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</si>
  <si>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</si>
  <si>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</si>
  <si>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</si>
  <si>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</si>
  <si>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</si>
  <si>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</si>
  <si>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</si>
  <si>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</si>
  <si>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</si>
  <si>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</si>
  <si>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</si>
  <si>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</si>
  <si>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</si>
  <si>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</si>
  <si>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</si>
  <si>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</si>
  <si>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</si>
  <si>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</si>
  <si>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</si>
  <si>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</si>
  <si>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</si>
  <si>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</si>
  <si>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</si>
  <si>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</si>
  <si>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</si>
  <si>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</si>
  <si>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</si>
  <si>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</si>
  <si>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</si>
  <si>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</si>
  <si>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</si>
  <si>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</si>
  <si>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</si>
  <si>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</si>
  <si>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</si>
  <si>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</si>
  <si>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</si>
  <si>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</si>
  <si>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</si>
  <si>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</si>
  <si>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</si>
  <si>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</si>
  <si>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</si>
  <si>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</si>
  <si>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</si>
  <si>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</si>
  <si>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</si>
  <si>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</si>
  <si>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</si>
  <si>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</si>
  <si>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</si>
  <si>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</si>
  <si>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</si>
  <si>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</si>
  <si>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</si>
  <si>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</si>
  <si>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</si>
  <si>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</si>
  <si>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</si>
  <si>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</si>
  <si>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</si>
  <si>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</si>
  <si>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</si>
  <si>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</si>
  <si>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</si>
  <si>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</si>
  <si>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</si>
  <si>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</si>
  <si>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</si>
  <si>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</si>
  <si>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</si>
  <si>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</si>
  <si>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</si>
  <si>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</si>
  <si>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</si>
  <si>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</si>
  <si>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</si>
  <si>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</si>
  <si>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</si>
  <si>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</si>
  <si>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</si>
  <si>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</si>
  <si>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</si>
  <si>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</si>
  <si>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</si>
  <si>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</si>
  <si>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</si>
  <si>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</si>
  <si>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</si>
  <si>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</si>
  <si>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</si>
  <si>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</si>
  <si>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</si>
  <si>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</si>
  <si>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</si>
  <si>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</si>
  <si>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</si>
  <si>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</si>
  <si>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</si>
  <si>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</si>
  <si>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</si>
  <si>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</si>
  <si>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</si>
  <si>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</si>
  <si>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</si>
  <si>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</si>
  <si>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</si>
  <si>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</si>
  <si>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</si>
  <si>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</si>
  <si>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</si>
  <si>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</si>
  <si>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</si>
  <si>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</si>
  <si>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</si>
  <si>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</si>
  <si>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</si>
  <si>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</si>
  <si>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</si>
  <si>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</si>
  <si>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</si>
  <si>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</si>
  <si>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</si>
  <si>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</si>
  <si>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</si>
  <si>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</si>
  <si>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</si>
  <si>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</si>
  <si>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</si>
  <si>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</si>
  <si>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</si>
  <si>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</si>
  <si>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</si>
  <si>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</si>
  <si>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</si>
  <si>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</si>
  <si>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</si>
  <si>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</si>
  <si>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</si>
  <si>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</si>
  <si>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</si>
  <si>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</si>
  <si>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</si>
  <si>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</si>
  <si>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</si>
  <si>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</si>
  <si>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</si>
  <si>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</si>
  <si>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</si>
  <si>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</si>
  <si>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</si>
  <si>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</si>
  <si>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</si>
  <si>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</si>
  <si>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</si>
  <si>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</si>
  <si>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</si>
  <si>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</si>
  <si>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</si>
  <si>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</si>
  <si>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</si>
  <si>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</si>
  <si>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</si>
  <si>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</si>
  <si>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</si>
  <si>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</si>
  <si>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</si>
  <si>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</si>
  <si>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</si>
  <si>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</si>
  <si>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</si>
  <si>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</si>
  <si>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</si>
  <si>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</si>
  <si>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</si>
  <si>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</si>
  <si>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</si>
  <si>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</si>
  <si>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</si>
  <si>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</si>
  <si>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</si>
  <si>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</si>
  <si>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</si>
  <si>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</si>
  <si>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</si>
  <si>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</si>
  <si>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</si>
  <si>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</si>
  <si>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</si>
  <si>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</si>
  <si>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</si>
  <si>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</si>
  <si>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</si>
  <si>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</si>
  <si>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</si>
  <si>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</si>
  <si>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</si>
  <si>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</si>
  <si>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</si>
  <si>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</si>
  <si>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</si>
  <si>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</si>
  <si>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</si>
  <si>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</si>
  <si>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</si>
  <si>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</si>
  <si>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</si>
  <si>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</si>
  <si>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</si>
  <si>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</si>
  <si>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</si>
  <si>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</si>
  <si>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</si>
  <si>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</si>
  <si>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</si>
  <si>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</si>
  <si>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</si>
  <si>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</si>
  <si>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</si>
  <si>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</si>
  <si>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</si>
  <si>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</si>
  <si>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</si>
  <si>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</si>
  <si>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</si>
  <si>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</si>
  <si>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</si>
  <si>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</si>
  <si>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</si>
  <si>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</si>
  <si>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</si>
  <si>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</si>
  <si>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</si>
  <si>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</si>
  <si>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</si>
  <si>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</si>
  <si>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</si>
  <si>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</si>
  <si>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</si>
  <si>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</si>
  <si>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</si>
  <si>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</si>
  <si>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</si>
  <si>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</si>
  <si>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</si>
  <si>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</si>
  <si>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</si>
  <si>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</si>
  <si>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</si>
  <si>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</si>
  <si>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</si>
  <si>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</si>
  <si>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</si>
  <si>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</si>
  <si>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</si>
  <si>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</si>
  <si>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</si>
  <si>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</si>
  <si>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</si>
  <si>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</si>
  <si>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</si>
  <si>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</si>
  <si>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</si>
  <si>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</si>
  <si>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</si>
  <si>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</si>
  <si>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</si>
  <si>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</si>
  <si>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</si>
  <si>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</si>
  <si>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</si>
  <si>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</si>
  <si>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</si>
  <si>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</si>
  <si>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</si>
  <si>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</si>
  <si>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</si>
  <si>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</si>
  <si>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</si>
  <si>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</si>
  <si>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</si>
  <si>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</si>
  <si>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</si>
  <si>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</si>
  <si>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</si>
  <si>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</si>
  <si>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</si>
  <si>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</si>
  <si>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</si>
  <si>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</si>
  <si>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</si>
  <si>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</si>
  <si>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</si>
  <si>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</si>
  <si>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</si>
  <si>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</si>
  <si>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</si>
  <si>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</si>
  <si>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</si>
  <si>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</si>
  <si>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</si>
  <si>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</si>
  <si>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</si>
  <si>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</si>
  <si>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</si>
  <si>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</si>
  <si>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</si>
  <si>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</si>
  <si>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</si>
  <si>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</si>
  <si>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</si>
  <si>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</si>
  <si>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</si>
  <si>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</si>
  <si>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</si>
  <si>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</si>
  <si>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</si>
  <si>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</si>
  <si>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</si>
  <si>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</si>
  <si>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</si>
  <si>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</si>
  <si>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</si>
  <si>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</si>
  <si>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</si>
  <si>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</si>
  <si>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</si>
  <si>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</si>
  <si>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</si>
  <si>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</si>
  <si>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</si>
  <si>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</si>
  <si>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</si>
  <si>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</si>
  <si>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</si>
  <si>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</si>
  <si>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</si>
  <si>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</si>
  <si>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</si>
  <si>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</si>
  <si>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</si>
  <si>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</si>
  <si>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</si>
  <si>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</si>
  <si>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</si>
  <si>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</si>
  <si>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</si>
  <si>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</si>
  <si>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</si>
  <si>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</si>
  <si>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</si>
  <si>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</si>
  <si>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</si>
  <si>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</si>
  <si>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</si>
  <si>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</si>
  <si>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</si>
  <si>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</si>
  <si>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</si>
  <si>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</si>
  <si>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</si>
  <si>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</si>
  <si>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</si>
  <si>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</si>
  <si>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</si>
  <si>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</si>
  <si>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</si>
  <si>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</si>
  <si>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</si>
  <si>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</si>
  <si>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</si>
  <si>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</si>
  <si>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</si>
  <si>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</si>
  <si>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</si>
  <si>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</si>
  <si>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</si>
  <si>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</si>
  <si>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</si>
  <si>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</si>
  <si>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</si>
  <si>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</si>
  <si>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</si>
  <si>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</si>
  <si>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</si>
  <si>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</si>
  <si>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</si>
  <si>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</si>
  <si>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</si>
  <si>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</si>
  <si>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</si>
  <si>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</si>
  <si>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</si>
  <si>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</si>
  <si>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</si>
  <si>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</si>
  <si>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</si>
  <si>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</si>
  <si>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</si>
  <si>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</si>
  <si>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</si>
  <si>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</si>
  <si>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</si>
  <si>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</si>
  <si>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</si>
  <si>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</si>
  <si>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</si>
  <si>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</si>
  <si>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</si>
  <si>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</si>
  <si>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</si>
  <si>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</si>
  <si>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</si>
  <si>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</si>
  <si>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</si>
  <si>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</si>
  <si>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</si>
  <si>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</si>
  <si>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</si>
  <si>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</si>
  <si>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</si>
  <si>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</si>
  <si>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</si>
  <si>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</si>
  <si>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</si>
  <si>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</si>
  <si>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</si>
  <si>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</si>
  <si>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</si>
  <si>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</si>
  <si>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</si>
  <si>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</si>
  <si>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</si>
  <si>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</si>
  <si>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</si>
  <si>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</si>
  <si>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</si>
  <si>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</si>
  <si>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</si>
  <si>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</si>
  <si>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</si>
  <si>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</si>
  <si>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</si>
  <si>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</si>
  <si>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</si>
  <si>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</si>
  <si>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</si>
  <si>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</si>
  <si>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</si>
  <si>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</si>
  <si>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</si>
  <si>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</si>
  <si>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</si>
  <si>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</si>
  <si>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</si>
  <si>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</si>
  <si>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</si>
  <si>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</si>
  <si>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</si>
  <si>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</si>
  <si>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</si>
  <si>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</si>
  <si>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</si>
  <si>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</si>
  <si>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</si>
  <si>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</si>
  <si>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</si>
  <si>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</si>
  <si>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</si>
  <si>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</si>
  <si>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</si>
  <si>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</si>
  <si>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</si>
  <si>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</si>
  <si>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</si>
  <si>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</si>
  <si>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</si>
  <si>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</si>
  <si>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</si>
  <si>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</si>
  <si>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</si>
  <si>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</si>
  <si>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</si>
  <si>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</si>
  <si>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</si>
  <si>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</si>
  <si>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</si>
  <si>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</si>
  <si>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</si>
  <si>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</si>
  <si>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</si>
  <si>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</si>
  <si>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</si>
  <si>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</si>
  <si>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</si>
  <si>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</si>
  <si>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</si>
  <si>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</si>
  <si>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</si>
  <si>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</si>
  <si>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</si>
  <si>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</si>
  <si>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</si>
  <si>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</si>
  <si>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</si>
  <si>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</si>
  <si>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</si>
  <si>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</si>
  <si>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</si>
  <si>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</si>
  <si>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</si>
  <si>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</si>
  <si>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</si>
  <si>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</si>
  <si>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</si>
  <si>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</si>
  <si>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</si>
  <si>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</si>
  <si>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</si>
  <si>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</si>
  <si>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</si>
  <si>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</si>
  <si>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</si>
  <si>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</si>
  <si>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</si>
  <si>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</si>
  <si>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</si>
  <si>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</si>
  <si>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</si>
  <si>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</si>
  <si>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</si>
  <si>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</si>
  <si>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</si>
  <si>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</si>
  <si>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</si>
  <si>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</si>
  <si>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</si>
  <si>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</si>
  <si>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</si>
  <si>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</si>
  <si>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</si>
  <si>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</si>
  <si>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</si>
  <si>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</si>
  <si>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</si>
  <si>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</si>
  <si>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</si>
  <si>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</si>
  <si>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</si>
  <si>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</si>
  <si>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</si>
  <si>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</si>
  <si>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</si>
  <si>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</si>
  <si>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</si>
  <si>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</si>
  <si>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</si>
  <si>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</si>
  <si>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</si>
  <si>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</si>
  <si>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</si>
  <si>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</si>
  <si>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</si>
  <si>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</si>
  <si>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</si>
  <si>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</si>
  <si>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</si>
  <si>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</si>
  <si>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</si>
  <si>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</si>
  <si>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</si>
  <si>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</si>
  <si>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</si>
  <si>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</si>
  <si>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</si>
  <si>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</si>
  <si>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</si>
  <si>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</si>
  <si>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</si>
  <si>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</si>
  <si>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</si>
  <si>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</si>
  <si>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</si>
  <si>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</si>
  <si>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</si>
  <si>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</si>
  <si>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</si>
  <si>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</si>
  <si>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</si>
  <si>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</si>
  <si>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</si>
  <si>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</si>
  <si>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</si>
  <si>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</si>
  <si>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</si>
  <si>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</si>
  <si>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</si>
  <si>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</si>
  <si>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</si>
  <si>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</si>
  <si>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</si>
  <si>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</si>
  <si>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</si>
  <si>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</si>
  <si>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</si>
  <si>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</si>
  <si>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</si>
  <si>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</si>
  <si>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</si>
  <si>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</si>
  <si>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</si>
  <si>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</si>
  <si>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</si>
  <si>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</si>
  <si>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</si>
  <si>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</si>
  <si>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</si>
  <si>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</si>
  <si>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</si>
  <si>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</si>
  <si>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</si>
  <si>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</si>
  <si>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</si>
  <si>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</si>
  <si>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</si>
  <si>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</si>
  <si>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</si>
  <si>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</si>
  <si>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</si>
  <si>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</si>
  <si>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</si>
  <si>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</si>
  <si>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</si>
  <si>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</si>
  <si>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</si>
  <si>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</si>
  <si>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</si>
  <si>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</si>
  <si>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</si>
  <si>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</si>
  <si>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</si>
  <si>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</si>
  <si>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</si>
  <si>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</si>
  <si>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</si>
  <si>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</si>
  <si>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</si>
  <si>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</si>
  <si>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</si>
  <si>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</si>
  <si>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</si>
  <si>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</si>
  <si>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</si>
  <si>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</si>
  <si>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</si>
  <si>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</si>
  <si>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</si>
  <si>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</si>
  <si>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</si>
  <si>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</si>
  <si>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</si>
  <si>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</si>
  <si>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</si>
  <si>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</si>
  <si>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</si>
  <si>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</si>
  <si>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</si>
  <si>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</si>
  <si>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</si>
  <si>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</si>
  <si>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</si>
  <si>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</si>
  <si>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</si>
  <si>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</si>
  <si>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</si>
  <si>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</si>
  <si>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</si>
  <si>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</si>
  <si>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</si>
  <si>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</si>
  <si>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</si>
  <si>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</t>
  </si>
  <si>
    <t>Failed</t>
  </si>
  <si>
    <t>Canceled</t>
  </si>
  <si>
    <t>Years (Date Created Conversion)</t>
  </si>
  <si>
    <t>Mean</t>
  </si>
  <si>
    <t>Median</t>
  </si>
  <si>
    <t>Min</t>
  </si>
  <si>
    <t>Max</t>
  </si>
  <si>
    <t xml:space="preserve">Variance </t>
  </si>
  <si>
    <t>Std. Dev.</t>
  </si>
  <si>
    <t>Average of Failed Goal</t>
  </si>
  <si>
    <t>Succesful Goals</t>
  </si>
  <si>
    <t>Failed Goals</t>
  </si>
  <si>
    <t>Average of Successful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</si>
</sst>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  <font>
      <sz val="10"/>
      <color rgb="FF2B2B2B"/>
      <name val="Consolas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B9B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0" fontId="16" fillId="0" borderId="0" xfId="0" applyFont="1"/>
    <xf numFmtId="0" fontId="0" fillId="0" borderId="0" xfId="0" quotePrefix="1"/>
    <xf numFmtId="9" fontId="1" fillId="0" borderId="0" xfId="42" applyFont="1"/>
    <xf numFmtId="0" fontId="16" fillId="0" borderId="10" xfId="0" applyFont="1" applyBorder="1"/>
    <xf numFmtId="0" fontId="16" fillId="0" borderId="11" xfId="0" applyFont="1" applyBorder="1"/>
    <xf numFmtId="1" fontId="0" fillId="0" borderId="10" xfId="0" applyNumberFormat="1" applyBorder="1"/>
    <xf numFmtId="0" fontId="0" fillId="0" borderId="10" xfId="0" applyBorder="1"/>
    <xf numFmtId="165" fontId="0" fillId="0" borderId="10" xfId="0" applyNumberFormat="1" applyBorder="1"/>
    <xf numFmtId="10" fontId="0" fillId="0" borderId="0" xfId="42" applyNumberFormat="1" applyFo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5" borderId="0" xfId="0" applyFill="1"/>
    <xf numFmtId="0" fontId="0" fillId="34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9" fillId="0" borderId="0" xfId="0" applyFont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9" tint="0.79998168889431442"/>
        </patternFill>
      </fill>
    </dxf>
    <dxf>
      <fill>
        <patternFill>
          <bgColor rgb="FFFFB9B9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B9B9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B9B9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Successful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'Statistical Analysis'!$C$3:$C$567</c:f>
              <c:numCache>
                <c:formatCode>General</c:formatCode>
                <c:ptCount val="565"/>
                <c:pt idx="0">
                  <c:v>158</c:v>
                </c:pt>
                <c:pt idx="1">
                  <c:v>1425</c:v>
                </c:pt>
                <c:pt idx="2">
                  <c:v>174</c:v>
                </c:pt>
                <c:pt idx="3">
                  <c:v>227</c:v>
                </c:pt>
                <c:pt idx="4">
                  <c:v>220</c:v>
                </c:pt>
                <c:pt idx="5">
                  <c:v>98</c:v>
                </c:pt>
                <c:pt idx="6">
                  <c:v>100</c:v>
                </c:pt>
                <c:pt idx="7">
                  <c:v>1249</c:v>
                </c:pt>
                <c:pt idx="8">
                  <c:v>1396</c:v>
                </c:pt>
                <c:pt idx="9">
                  <c:v>890</c:v>
                </c:pt>
                <c:pt idx="10">
                  <c:v>142</c:v>
                </c:pt>
                <c:pt idx="11">
                  <c:v>2673</c:v>
                </c:pt>
                <c:pt idx="12">
                  <c:v>163</c:v>
                </c:pt>
                <c:pt idx="13">
                  <c:v>2220</c:v>
                </c:pt>
                <c:pt idx="14">
                  <c:v>1606</c:v>
                </c:pt>
                <c:pt idx="15">
                  <c:v>129</c:v>
                </c:pt>
                <c:pt idx="16">
                  <c:v>226</c:v>
                </c:pt>
                <c:pt idx="17">
                  <c:v>5419</c:v>
                </c:pt>
                <c:pt idx="18">
                  <c:v>165</c:v>
                </c:pt>
                <c:pt idx="19">
                  <c:v>1965</c:v>
                </c:pt>
                <c:pt idx="20">
                  <c:v>16</c:v>
                </c:pt>
                <c:pt idx="21">
                  <c:v>107</c:v>
                </c:pt>
                <c:pt idx="22">
                  <c:v>134</c:v>
                </c:pt>
                <c:pt idx="23">
                  <c:v>198</c:v>
                </c:pt>
                <c:pt idx="24">
                  <c:v>111</c:v>
                </c:pt>
                <c:pt idx="25">
                  <c:v>222</c:v>
                </c:pt>
                <c:pt idx="26">
                  <c:v>6212</c:v>
                </c:pt>
                <c:pt idx="27">
                  <c:v>98</c:v>
                </c:pt>
                <c:pt idx="28">
                  <c:v>92</c:v>
                </c:pt>
                <c:pt idx="29">
                  <c:v>149</c:v>
                </c:pt>
                <c:pt idx="30">
                  <c:v>2431</c:v>
                </c:pt>
                <c:pt idx="31">
                  <c:v>303</c:v>
                </c:pt>
                <c:pt idx="32">
                  <c:v>209</c:v>
                </c:pt>
                <c:pt idx="33">
                  <c:v>131</c:v>
                </c:pt>
                <c:pt idx="34">
                  <c:v>164</c:v>
                </c:pt>
                <c:pt idx="35">
                  <c:v>201</c:v>
                </c:pt>
                <c:pt idx="36">
                  <c:v>211</c:v>
                </c:pt>
                <c:pt idx="37">
                  <c:v>128</c:v>
                </c:pt>
                <c:pt idx="38">
                  <c:v>1600</c:v>
                </c:pt>
                <c:pt idx="39">
                  <c:v>249</c:v>
                </c:pt>
                <c:pt idx="40">
                  <c:v>236</c:v>
                </c:pt>
                <c:pt idx="41">
                  <c:v>4065</c:v>
                </c:pt>
                <c:pt idx="42">
                  <c:v>246</c:v>
                </c:pt>
                <c:pt idx="43">
                  <c:v>2475</c:v>
                </c:pt>
                <c:pt idx="44">
                  <c:v>76</c:v>
                </c:pt>
                <c:pt idx="45">
                  <c:v>54</c:v>
                </c:pt>
                <c:pt idx="46">
                  <c:v>88</c:v>
                </c:pt>
                <c:pt idx="47">
                  <c:v>85</c:v>
                </c:pt>
                <c:pt idx="48">
                  <c:v>170</c:v>
                </c:pt>
                <c:pt idx="49">
                  <c:v>330</c:v>
                </c:pt>
                <c:pt idx="50">
                  <c:v>127</c:v>
                </c:pt>
                <c:pt idx="51">
                  <c:v>411</c:v>
                </c:pt>
                <c:pt idx="52">
                  <c:v>180</c:v>
                </c:pt>
                <c:pt idx="53">
                  <c:v>374</c:v>
                </c:pt>
                <c:pt idx="54">
                  <c:v>71</c:v>
                </c:pt>
                <c:pt idx="55">
                  <c:v>203</c:v>
                </c:pt>
                <c:pt idx="56">
                  <c:v>113</c:v>
                </c:pt>
                <c:pt idx="57">
                  <c:v>96</c:v>
                </c:pt>
                <c:pt idx="58">
                  <c:v>498</c:v>
                </c:pt>
                <c:pt idx="59">
                  <c:v>180</c:v>
                </c:pt>
                <c:pt idx="60">
                  <c:v>27</c:v>
                </c:pt>
                <c:pt idx="61">
                  <c:v>2331</c:v>
                </c:pt>
                <c:pt idx="62">
                  <c:v>113</c:v>
                </c:pt>
                <c:pt idx="63">
                  <c:v>164</c:v>
                </c:pt>
                <c:pt idx="64">
                  <c:v>164</c:v>
                </c:pt>
                <c:pt idx="65">
                  <c:v>336</c:v>
                </c:pt>
                <c:pt idx="66">
                  <c:v>1917</c:v>
                </c:pt>
                <c:pt idx="67">
                  <c:v>95</c:v>
                </c:pt>
                <c:pt idx="68">
                  <c:v>147</c:v>
                </c:pt>
                <c:pt idx="69">
                  <c:v>86</c:v>
                </c:pt>
                <c:pt idx="70">
                  <c:v>83</c:v>
                </c:pt>
                <c:pt idx="71">
                  <c:v>676</c:v>
                </c:pt>
                <c:pt idx="72">
                  <c:v>361</c:v>
                </c:pt>
                <c:pt idx="73">
                  <c:v>131</c:v>
                </c:pt>
                <c:pt idx="74">
                  <c:v>126</c:v>
                </c:pt>
                <c:pt idx="75">
                  <c:v>275</c:v>
                </c:pt>
                <c:pt idx="76">
                  <c:v>67</c:v>
                </c:pt>
                <c:pt idx="77">
                  <c:v>154</c:v>
                </c:pt>
                <c:pt idx="78">
                  <c:v>1782</c:v>
                </c:pt>
                <c:pt idx="79">
                  <c:v>903</c:v>
                </c:pt>
                <c:pt idx="80">
                  <c:v>94</c:v>
                </c:pt>
                <c:pt idx="81">
                  <c:v>180</c:v>
                </c:pt>
                <c:pt idx="82">
                  <c:v>533</c:v>
                </c:pt>
                <c:pt idx="83">
                  <c:v>2443</c:v>
                </c:pt>
                <c:pt idx="84">
                  <c:v>89</c:v>
                </c:pt>
                <c:pt idx="85">
                  <c:v>159</c:v>
                </c:pt>
                <c:pt idx="86">
                  <c:v>50</c:v>
                </c:pt>
                <c:pt idx="87">
                  <c:v>186</c:v>
                </c:pt>
                <c:pt idx="88">
                  <c:v>1071</c:v>
                </c:pt>
                <c:pt idx="89">
                  <c:v>117</c:v>
                </c:pt>
                <c:pt idx="90">
                  <c:v>70</c:v>
                </c:pt>
                <c:pt idx="91">
                  <c:v>135</c:v>
                </c:pt>
                <c:pt idx="92">
                  <c:v>768</c:v>
                </c:pt>
                <c:pt idx="93">
                  <c:v>199</c:v>
                </c:pt>
                <c:pt idx="94">
                  <c:v>107</c:v>
                </c:pt>
                <c:pt idx="95">
                  <c:v>195</c:v>
                </c:pt>
                <c:pt idx="96">
                  <c:v>3376</c:v>
                </c:pt>
                <c:pt idx="97">
                  <c:v>41</c:v>
                </c:pt>
                <c:pt idx="98">
                  <c:v>1821</c:v>
                </c:pt>
                <c:pt idx="99">
                  <c:v>164</c:v>
                </c:pt>
                <c:pt idx="100">
                  <c:v>157</c:v>
                </c:pt>
                <c:pt idx="101">
                  <c:v>246</c:v>
                </c:pt>
                <c:pt idx="102">
                  <c:v>1396</c:v>
                </c:pt>
                <c:pt idx="103">
                  <c:v>2506</c:v>
                </c:pt>
                <c:pt idx="104">
                  <c:v>244</c:v>
                </c:pt>
                <c:pt idx="105">
                  <c:v>146</c:v>
                </c:pt>
                <c:pt idx="106">
                  <c:v>1267</c:v>
                </c:pt>
                <c:pt idx="107">
                  <c:v>1561</c:v>
                </c:pt>
                <c:pt idx="108">
                  <c:v>48</c:v>
                </c:pt>
                <c:pt idx="109">
                  <c:v>2739</c:v>
                </c:pt>
                <c:pt idx="110">
                  <c:v>3537</c:v>
                </c:pt>
                <c:pt idx="111">
                  <c:v>2107</c:v>
                </c:pt>
                <c:pt idx="112">
                  <c:v>3318</c:v>
                </c:pt>
                <c:pt idx="113">
                  <c:v>340</c:v>
                </c:pt>
                <c:pt idx="114">
                  <c:v>1442</c:v>
                </c:pt>
                <c:pt idx="115">
                  <c:v>126</c:v>
                </c:pt>
                <c:pt idx="116">
                  <c:v>524</c:v>
                </c:pt>
                <c:pt idx="117">
                  <c:v>1989</c:v>
                </c:pt>
                <c:pt idx="118">
                  <c:v>157</c:v>
                </c:pt>
                <c:pt idx="119">
                  <c:v>4498</c:v>
                </c:pt>
                <c:pt idx="120">
                  <c:v>80</c:v>
                </c:pt>
                <c:pt idx="121">
                  <c:v>43</c:v>
                </c:pt>
                <c:pt idx="122">
                  <c:v>2053</c:v>
                </c:pt>
                <c:pt idx="123">
                  <c:v>168</c:v>
                </c:pt>
                <c:pt idx="124">
                  <c:v>4289</c:v>
                </c:pt>
                <c:pt idx="125">
                  <c:v>165</c:v>
                </c:pt>
                <c:pt idx="126">
                  <c:v>1815</c:v>
                </c:pt>
                <c:pt idx="127">
                  <c:v>397</c:v>
                </c:pt>
                <c:pt idx="128">
                  <c:v>1539</c:v>
                </c:pt>
                <c:pt idx="129">
                  <c:v>138</c:v>
                </c:pt>
                <c:pt idx="130">
                  <c:v>3594</c:v>
                </c:pt>
                <c:pt idx="131">
                  <c:v>5880</c:v>
                </c:pt>
                <c:pt idx="132">
                  <c:v>112</c:v>
                </c:pt>
                <c:pt idx="133">
                  <c:v>943</c:v>
                </c:pt>
                <c:pt idx="134">
                  <c:v>2468</c:v>
                </c:pt>
                <c:pt idx="135">
                  <c:v>2551</c:v>
                </c:pt>
                <c:pt idx="136">
                  <c:v>101</c:v>
                </c:pt>
                <c:pt idx="137">
                  <c:v>92</c:v>
                </c:pt>
                <c:pt idx="138">
                  <c:v>62</c:v>
                </c:pt>
                <c:pt idx="139">
                  <c:v>149</c:v>
                </c:pt>
                <c:pt idx="140">
                  <c:v>329</c:v>
                </c:pt>
                <c:pt idx="141">
                  <c:v>97</c:v>
                </c:pt>
                <c:pt idx="142">
                  <c:v>1784</c:v>
                </c:pt>
                <c:pt idx="143">
                  <c:v>1684</c:v>
                </c:pt>
                <c:pt idx="144">
                  <c:v>250</c:v>
                </c:pt>
                <c:pt idx="145">
                  <c:v>238</c:v>
                </c:pt>
                <c:pt idx="146">
                  <c:v>53</c:v>
                </c:pt>
                <c:pt idx="147">
                  <c:v>214</c:v>
                </c:pt>
                <c:pt idx="148">
                  <c:v>222</c:v>
                </c:pt>
                <c:pt idx="149">
                  <c:v>1884</c:v>
                </c:pt>
                <c:pt idx="150">
                  <c:v>218</c:v>
                </c:pt>
                <c:pt idx="151">
                  <c:v>6465</c:v>
                </c:pt>
                <c:pt idx="152">
                  <c:v>59</c:v>
                </c:pt>
                <c:pt idx="153">
                  <c:v>88</c:v>
                </c:pt>
                <c:pt idx="154">
                  <c:v>1697</c:v>
                </c:pt>
                <c:pt idx="155">
                  <c:v>92</c:v>
                </c:pt>
                <c:pt idx="156">
                  <c:v>186</c:v>
                </c:pt>
                <c:pt idx="157">
                  <c:v>138</c:v>
                </c:pt>
                <c:pt idx="158">
                  <c:v>261</c:v>
                </c:pt>
                <c:pt idx="159">
                  <c:v>107</c:v>
                </c:pt>
                <c:pt idx="160">
                  <c:v>199</c:v>
                </c:pt>
                <c:pt idx="161">
                  <c:v>5512</c:v>
                </c:pt>
                <c:pt idx="162">
                  <c:v>86</c:v>
                </c:pt>
                <c:pt idx="163">
                  <c:v>2768</c:v>
                </c:pt>
                <c:pt idx="164">
                  <c:v>48</c:v>
                </c:pt>
                <c:pt idx="165">
                  <c:v>87</c:v>
                </c:pt>
                <c:pt idx="166">
                  <c:v>1894</c:v>
                </c:pt>
                <c:pt idx="167">
                  <c:v>282</c:v>
                </c:pt>
                <c:pt idx="168">
                  <c:v>116</c:v>
                </c:pt>
                <c:pt idx="169">
                  <c:v>83</c:v>
                </c:pt>
                <c:pt idx="170">
                  <c:v>91</c:v>
                </c:pt>
                <c:pt idx="171">
                  <c:v>546</c:v>
                </c:pt>
                <c:pt idx="172">
                  <c:v>393</c:v>
                </c:pt>
                <c:pt idx="173">
                  <c:v>133</c:v>
                </c:pt>
                <c:pt idx="174">
                  <c:v>254</c:v>
                </c:pt>
                <c:pt idx="175">
                  <c:v>176</c:v>
                </c:pt>
                <c:pt idx="176">
                  <c:v>337</c:v>
                </c:pt>
                <c:pt idx="177">
                  <c:v>107</c:v>
                </c:pt>
                <c:pt idx="178">
                  <c:v>183</c:v>
                </c:pt>
                <c:pt idx="179">
                  <c:v>72</c:v>
                </c:pt>
                <c:pt idx="180">
                  <c:v>295</c:v>
                </c:pt>
                <c:pt idx="181">
                  <c:v>142</c:v>
                </c:pt>
                <c:pt idx="182">
                  <c:v>85</c:v>
                </c:pt>
                <c:pt idx="183">
                  <c:v>659</c:v>
                </c:pt>
                <c:pt idx="184">
                  <c:v>121</c:v>
                </c:pt>
                <c:pt idx="185">
                  <c:v>3742</c:v>
                </c:pt>
                <c:pt idx="186">
                  <c:v>223</c:v>
                </c:pt>
                <c:pt idx="187">
                  <c:v>133</c:v>
                </c:pt>
                <c:pt idx="188">
                  <c:v>5168</c:v>
                </c:pt>
                <c:pt idx="189">
                  <c:v>307</c:v>
                </c:pt>
                <c:pt idx="190">
                  <c:v>2441</c:v>
                </c:pt>
                <c:pt idx="191">
                  <c:v>1385</c:v>
                </c:pt>
                <c:pt idx="192">
                  <c:v>190</c:v>
                </c:pt>
                <c:pt idx="193">
                  <c:v>470</c:v>
                </c:pt>
                <c:pt idx="194">
                  <c:v>253</c:v>
                </c:pt>
                <c:pt idx="195">
                  <c:v>1113</c:v>
                </c:pt>
                <c:pt idx="196">
                  <c:v>2283</c:v>
                </c:pt>
                <c:pt idx="197">
                  <c:v>1095</c:v>
                </c:pt>
                <c:pt idx="198">
                  <c:v>1690</c:v>
                </c:pt>
                <c:pt idx="199">
                  <c:v>191</c:v>
                </c:pt>
                <c:pt idx="200">
                  <c:v>2013</c:v>
                </c:pt>
                <c:pt idx="201">
                  <c:v>1703</c:v>
                </c:pt>
                <c:pt idx="202">
                  <c:v>80</c:v>
                </c:pt>
                <c:pt idx="203">
                  <c:v>41</c:v>
                </c:pt>
                <c:pt idx="204">
                  <c:v>187</c:v>
                </c:pt>
                <c:pt idx="205">
                  <c:v>2875</c:v>
                </c:pt>
                <c:pt idx="206">
                  <c:v>88</c:v>
                </c:pt>
                <c:pt idx="207">
                  <c:v>191</c:v>
                </c:pt>
                <c:pt idx="208">
                  <c:v>139</c:v>
                </c:pt>
                <c:pt idx="209">
                  <c:v>186</c:v>
                </c:pt>
                <c:pt idx="210">
                  <c:v>112</c:v>
                </c:pt>
                <c:pt idx="211">
                  <c:v>101</c:v>
                </c:pt>
                <c:pt idx="212">
                  <c:v>206</c:v>
                </c:pt>
                <c:pt idx="213">
                  <c:v>154</c:v>
                </c:pt>
                <c:pt idx="214">
                  <c:v>5966</c:v>
                </c:pt>
                <c:pt idx="215">
                  <c:v>169</c:v>
                </c:pt>
                <c:pt idx="216">
                  <c:v>2106</c:v>
                </c:pt>
                <c:pt idx="217">
                  <c:v>131</c:v>
                </c:pt>
                <c:pt idx="218">
                  <c:v>84</c:v>
                </c:pt>
                <c:pt idx="219">
                  <c:v>155</c:v>
                </c:pt>
                <c:pt idx="220">
                  <c:v>189</c:v>
                </c:pt>
                <c:pt idx="221">
                  <c:v>4799</c:v>
                </c:pt>
                <c:pt idx="222">
                  <c:v>1137</c:v>
                </c:pt>
                <c:pt idx="223">
                  <c:v>1152</c:v>
                </c:pt>
                <c:pt idx="224">
                  <c:v>50</c:v>
                </c:pt>
                <c:pt idx="225">
                  <c:v>3059</c:v>
                </c:pt>
                <c:pt idx="226">
                  <c:v>34</c:v>
                </c:pt>
                <c:pt idx="227">
                  <c:v>220</c:v>
                </c:pt>
                <c:pt idx="228">
                  <c:v>1604</c:v>
                </c:pt>
                <c:pt idx="229">
                  <c:v>454</c:v>
                </c:pt>
                <c:pt idx="230">
                  <c:v>123</c:v>
                </c:pt>
                <c:pt idx="231">
                  <c:v>299</c:v>
                </c:pt>
                <c:pt idx="232">
                  <c:v>2237</c:v>
                </c:pt>
                <c:pt idx="233">
                  <c:v>645</c:v>
                </c:pt>
                <c:pt idx="234">
                  <c:v>484</c:v>
                </c:pt>
                <c:pt idx="235">
                  <c:v>154</c:v>
                </c:pt>
                <c:pt idx="236">
                  <c:v>82</c:v>
                </c:pt>
                <c:pt idx="237">
                  <c:v>134</c:v>
                </c:pt>
                <c:pt idx="238">
                  <c:v>5203</c:v>
                </c:pt>
                <c:pt idx="239">
                  <c:v>94</c:v>
                </c:pt>
                <c:pt idx="240">
                  <c:v>205</c:v>
                </c:pt>
                <c:pt idx="241">
                  <c:v>92</c:v>
                </c:pt>
                <c:pt idx="242">
                  <c:v>219</c:v>
                </c:pt>
                <c:pt idx="243">
                  <c:v>2526</c:v>
                </c:pt>
                <c:pt idx="244">
                  <c:v>94</c:v>
                </c:pt>
                <c:pt idx="245">
                  <c:v>1713</c:v>
                </c:pt>
                <c:pt idx="246">
                  <c:v>249</c:v>
                </c:pt>
                <c:pt idx="247">
                  <c:v>192</c:v>
                </c:pt>
                <c:pt idx="248">
                  <c:v>247</c:v>
                </c:pt>
                <c:pt idx="249">
                  <c:v>2293</c:v>
                </c:pt>
                <c:pt idx="250">
                  <c:v>3131</c:v>
                </c:pt>
                <c:pt idx="251">
                  <c:v>143</c:v>
                </c:pt>
                <c:pt idx="252">
                  <c:v>296</c:v>
                </c:pt>
                <c:pt idx="253">
                  <c:v>170</c:v>
                </c:pt>
                <c:pt idx="254">
                  <c:v>86</c:v>
                </c:pt>
                <c:pt idx="255">
                  <c:v>6286</c:v>
                </c:pt>
                <c:pt idx="256">
                  <c:v>3727</c:v>
                </c:pt>
                <c:pt idx="257">
                  <c:v>1605</c:v>
                </c:pt>
                <c:pt idx="258">
                  <c:v>2120</c:v>
                </c:pt>
                <c:pt idx="259">
                  <c:v>50</c:v>
                </c:pt>
                <c:pt idx="260">
                  <c:v>2080</c:v>
                </c:pt>
                <c:pt idx="261">
                  <c:v>2105</c:v>
                </c:pt>
                <c:pt idx="262">
                  <c:v>2436</c:v>
                </c:pt>
                <c:pt idx="263">
                  <c:v>80</c:v>
                </c:pt>
                <c:pt idx="264">
                  <c:v>42</c:v>
                </c:pt>
                <c:pt idx="265">
                  <c:v>139</c:v>
                </c:pt>
                <c:pt idx="266">
                  <c:v>159</c:v>
                </c:pt>
                <c:pt idx="267">
                  <c:v>381</c:v>
                </c:pt>
                <c:pt idx="268">
                  <c:v>194</c:v>
                </c:pt>
                <c:pt idx="269">
                  <c:v>106</c:v>
                </c:pt>
                <c:pt idx="270">
                  <c:v>142</c:v>
                </c:pt>
                <c:pt idx="271">
                  <c:v>211</c:v>
                </c:pt>
                <c:pt idx="272">
                  <c:v>2756</c:v>
                </c:pt>
                <c:pt idx="273">
                  <c:v>173</c:v>
                </c:pt>
                <c:pt idx="274">
                  <c:v>87</c:v>
                </c:pt>
                <c:pt idx="275">
                  <c:v>1572</c:v>
                </c:pt>
                <c:pt idx="276">
                  <c:v>2346</c:v>
                </c:pt>
                <c:pt idx="277">
                  <c:v>115</c:v>
                </c:pt>
                <c:pt idx="278">
                  <c:v>85</c:v>
                </c:pt>
                <c:pt idx="279">
                  <c:v>144</c:v>
                </c:pt>
                <c:pt idx="280">
                  <c:v>2443</c:v>
                </c:pt>
                <c:pt idx="281">
                  <c:v>64</c:v>
                </c:pt>
                <c:pt idx="282">
                  <c:v>268</c:v>
                </c:pt>
                <c:pt idx="283">
                  <c:v>195</c:v>
                </c:pt>
                <c:pt idx="284">
                  <c:v>186</c:v>
                </c:pt>
                <c:pt idx="285">
                  <c:v>460</c:v>
                </c:pt>
                <c:pt idx="286">
                  <c:v>2528</c:v>
                </c:pt>
                <c:pt idx="287">
                  <c:v>3657</c:v>
                </c:pt>
                <c:pt idx="288">
                  <c:v>131</c:v>
                </c:pt>
                <c:pt idx="289">
                  <c:v>239</c:v>
                </c:pt>
                <c:pt idx="290">
                  <c:v>78</c:v>
                </c:pt>
                <c:pt idx="291">
                  <c:v>1773</c:v>
                </c:pt>
                <c:pt idx="292">
                  <c:v>32</c:v>
                </c:pt>
                <c:pt idx="293">
                  <c:v>369</c:v>
                </c:pt>
                <c:pt idx="294">
                  <c:v>89</c:v>
                </c:pt>
                <c:pt idx="295">
                  <c:v>147</c:v>
                </c:pt>
                <c:pt idx="296">
                  <c:v>126</c:v>
                </c:pt>
                <c:pt idx="297">
                  <c:v>2218</c:v>
                </c:pt>
                <c:pt idx="298">
                  <c:v>202</c:v>
                </c:pt>
                <c:pt idx="299">
                  <c:v>140</c:v>
                </c:pt>
                <c:pt idx="300">
                  <c:v>1052</c:v>
                </c:pt>
                <c:pt idx="301">
                  <c:v>247</c:v>
                </c:pt>
                <c:pt idx="302">
                  <c:v>84</c:v>
                </c:pt>
                <c:pt idx="303">
                  <c:v>88</c:v>
                </c:pt>
                <c:pt idx="304">
                  <c:v>156</c:v>
                </c:pt>
                <c:pt idx="305">
                  <c:v>2985</c:v>
                </c:pt>
                <c:pt idx="306">
                  <c:v>762</c:v>
                </c:pt>
                <c:pt idx="307">
                  <c:v>554</c:v>
                </c:pt>
                <c:pt idx="308">
                  <c:v>135</c:v>
                </c:pt>
                <c:pt idx="309">
                  <c:v>122</c:v>
                </c:pt>
                <c:pt idx="310">
                  <c:v>221</c:v>
                </c:pt>
                <c:pt idx="311">
                  <c:v>126</c:v>
                </c:pt>
                <c:pt idx="312">
                  <c:v>1022</c:v>
                </c:pt>
                <c:pt idx="313">
                  <c:v>3177</c:v>
                </c:pt>
                <c:pt idx="314">
                  <c:v>198</c:v>
                </c:pt>
                <c:pt idx="315">
                  <c:v>85</c:v>
                </c:pt>
                <c:pt idx="316">
                  <c:v>3596</c:v>
                </c:pt>
                <c:pt idx="317">
                  <c:v>244</c:v>
                </c:pt>
                <c:pt idx="318">
                  <c:v>5180</c:v>
                </c:pt>
                <c:pt idx="319">
                  <c:v>589</c:v>
                </c:pt>
                <c:pt idx="320">
                  <c:v>2725</c:v>
                </c:pt>
                <c:pt idx="321">
                  <c:v>300</c:v>
                </c:pt>
                <c:pt idx="322">
                  <c:v>144</c:v>
                </c:pt>
                <c:pt idx="323">
                  <c:v>87</c:v>
                </c:pt>
                <c:pt idx="324">
                  <c:v>3116</c:v>
                </c:pt>
                <c:pt idx="325">
                  <c:v>909</c:v>
                </c:pt>
                <c:pt idx="326">
                  <c:v>1613</c:v>
                </c:pt>
                <c:pt idx="327">
                  <c:v>136</c:v>
                </c:pt>
                <c:pt idx="328">
                  <c:v>130</c:v>
                </c:pt>
                <c:pt idx="329">
                  <c:v>102</c:v>
                </c:pt>
                <c:pt idx="330">
                  <c:v>4006</c:v>
                </c:pt>
                <c:pt idx="331">
                  <c:v>1629</c:v>
                </c:pt>
                <c:pt idx="332">
                  <c:v>2188</c:v>
                </c:pt>
                <c:pt idx="333">
                  <c:v>2409</c:v>
                </c:pt>
                <c:pt idx="334">
                  <c:v>194</c:v>
                </c:pt>
                <c:pt idx="335">
                  <c:v>1140</c:v>
                </c:pt>
                <c:pt idx="336">
                  <c:v>102</c:v>
                </c:pt>
                <c:pt idx="337">
                  <c:v>2857</c:v>
                </c:pt>
                <c:pt idx="338">
                  <c:v>107</c:v>
                </c:pt>
                <c:pt idx="339">
                  <c:v>160</c:v>
                </c:pt>
                <c:pt idx="340">
                  <c:v>2230</c:v>
                </c:pt>
                <c:pt idx="341">
                  <c:v>316</c:v>
                </c:pt>
                <c:pt idx="342">
                  <c:v>117</c:v>
                </c:pt>
                <c:pt idx="343">
                  <c:v>6406</c:v>
                </c:pt>
                <c:pt idx="344">
                  <c:v>192</c:v>
                </c:pt>
                <c:pt idx="345">
                  <c:v>26</c:v>
                </c:pt>
                <c:pt idx="346">
                  <c:v>723</c:v>
                </c:pt>
                <c:pt idx="347">
                  <c:v>170</c:v>
                </c:pt>
                <c:pt idx="348">
                  <c:v>238</c:v>
                </c:pt>
                <c:pt idx="349">
                  <c:v>55</c:v>
                </c:pt>
                <c:pt idx="350">
                  <c:v>128</c:v>
                </c:pt>
                <c:pt idx="351">
                  <c:v>2144</c:v>
                </c:pt>
                <c:pt idx="352">
                  <c:v>2693</c:v>
                </c:pt>
                <c:pt idx="353">
                  <c:v>432</c:v>
                </c:pt>
                <c:pt idx="354">
                  <c:v>189</c:v>
                </c:pt>
                <c:pt idx="355">
                  <c:v>154</c:v>
                </c:pt>
                <c:pt idx="356">
                  <c:v>96</c:v>
                </c:pt>
                <c:pt idx="357">
                  <c:v>3063</c:v>
                </c:pt>
                <c:pt idx="358">
                  <c:v>2266</c:v>
                </c:pt>
                <c:pt idx="359">
                  <c:v>194</c:v>
                </c:pt>
                <c:pt idx="360">
                  <c:v>129</c:v>
                </c:pt>
                <c:pt idx="361">
                  <c:v>375</c:v>
                </c:pt>
                <c:pt idx="362">
                  <c:v>409</c:v>
                </c:pt>
                <c:pt idx="363">
                  <c:v>234</c:v>
                </c:pt>
                <c:pt idx="364">
                  <c:v>3016</c:v>
                </c:pt>
                <c:pt idx="365">
                  <c:v>264</c:v>
                </c:pt>
                <c:pt idx="366">
                  <c:v>272</c:v>
                </c:pt>
                <c:pt idx="367">
                  <c:v>419</c:v>
                </c:pt>
                <c:pt idx="368">
                  <c:v>1621</c:v>
                </c:pt>
                <c:pt idx="369">
                  <c:v>1101</c:v>
                </c:pt>
                <c:pt idx="370">
                  <c:v>1073</c:v>
                </c:pt>
                <c:pt idx="371">
                  <c:v>331</c:v>
                </c:pt>
                <c:pt idx="372">
                  <c:v>1170</c:v>
                </c:pt>
                <c:pt idx="373">
                  <c:v>363</c:v>
                </c:pt>
                <c:pt idx="374">
                  <c:v>103</c:v>
                </c:pt>
                <c:pt idx="375">
                  <c:v>147</c:v>
                </c:pt>
                <c:pt idx="376">
                  <c:v>110</c:v>
                </c:pt>
                <c:pt idx="377">
                  <c:v>134</c:v>
                </c:pt>
                <c:pt idx="378">
                  <c:v>269</c:v>
                </c:pt>
                <c:pt idx="379">
                  <c:v>175</c:v>
                </c:pt>
                <c:pt idx="380">
                  <c:v>69</c:v>
                </c:pt>
                <c:pt idx="381">
                  <c:v>190</c:v>
                </c:pt>
                <c:pt idx="382">
                  <c:v>237</c:v>
                </c:pt>
                <c:pt idx="383">
                  <c:v>196</c:v>
                </c:pt>
                <c:pt idx="384">
                  <c:v>7295</c:v>
                </c:pt>
                <c:pt idx="385">
                  <c:v>2893</c:v>
                </c:pt>
                <c:pt idx="386">
                  <c:v>820</c:v>
                </c:pt>
                <c:pt idx="387">
                  <c:v>2038</c:v>
                </c:pt>
                <c:pt idx="388">
                  <c:v>116</c:v>
                </c:pt>
                <c:pt idx="389">
                  <c:v>1345</c:v>
                </c:pt>
                <c:pt idx="390">
                  <c:v>168</c:v>
                </c:pt>
                <c:pt idx="391">
                  <c:v>137</c:v>
                </c:pt>
                <c:pt idx="392">
                  <c:v>186</c:v>
                </c:pt>
                <c:pt idx="393">
                  <c:v>125</c:v>
                </c:pt>
                <c:pt idx="394">
                  <c:v>202</c:v>
                </c:pt>
                <c:pt idx="395">
                  <c:v>103</c:v>
                </c:pt>
                <c:pt idx="396">
                  <c:v>1785</c:v>
                </c:pt>
                <c:pt idx="397">
                  <c:v>157</c:v>
                </c:pt>
                <c:pt idx="398">
                  <c:v>555</c:v>
                </c:pt>
                <c:pt idx="399">
                  <c:v>297</c:v>
                </c:pt>
                <c:pt idx="400">
                  <c:v>123</c:v>
                </c:pt>
                <c:pt idx="401">
                  <c:v>3036</c:v>
                </c:pt>
                <c:pt idx="402">
                  <c:v>144</c:v>
                </c:pt>
                <c:pt idx="403">
                  <c:v>121</c:v>
                </c:pt>
                <c:pt idx="404">
                  <c:v>181</c:v>
                </c:pt>
                <c:pt idx="405">
                  <c:v>122</c:v>
                </c:pt>
                <c:pt idx="406">
                  <c:v>1071</c:v>
                </c:pt>
                <c:pt idx="407">
                  <c:v>980</c:v>
                </c:pt>
                <c:pt idx="408">
                  <c:v>536</c:v>
                </c:pt>
                <c:pt idx="409">
                  <c:v>1991</c:v>
                </c:pt>
                <c:pt idx="410">
                  <c:v>180</c:v>
                </c:pt>
                <c:pt idx="411">
                  <c:v>130</c:v>
                </c:pt>
                <c:pt idx="412">
                  <c:v>122</c:v>
                </c:pt>
                <c:pt idx="413">
                  <c:v>140</c:v>
                </c:pt>
                <c:pt idx="414">
                  <c:v>3388</c:v>
                </c:pt>
                <c:pt idx="415">
                  <c:v>280</c:v>
                </c:pt>
                <c:pt idx="416">
                  <c:v>366</c:v>
                </c:pt>
                <c:pt idx="417">
                  <c:v>270</c:v>
                </c:pt>
                <c:pt idx="418">
                  <c:v>137</c:v>
                </c:pt>
                <c:pt idx="419">
                  <c:v>3205</c:v>
                </c:pt>
                <c:pt idx="420">
                  <c:v>288</c:v>
                </c:pt>
                <c:pt idx="421">
                  <c:v>148</c:v>
                </c:pt>
                <c:pt idx="422">
                  <c:v>114</c:v>
                </c:pt>
                <c:pt idx="423">
                  <c:v>1518</c:v>
                </c:pt>
                <c:pt idx="424">
                  <c:v>166</c:v>
                </c:pt>
                <c:pt idx="425">
                  <c:v>100</c:v>
                </c:pt>
                <c:pt idx="426">
                  <c:v>235</c:v>
                </c:pt>
                <c:pt idx="427">
                  <c:v>148</c:v>
                </c:pt>
                <c:pt idx="428">
                  <c:v>198</c:v>
                </c:pt>
                <c:pt idx="429">
                  <c:v>150</c:v>
                </c:pt>
                <c:pt idx="430">
                  <c:v>216</c:v>
                </c:pt>
                <c:pt idx="431">
                  <c:v>5139</c:v>
                </c:pt>
                <c:pt idx="432">
                  <c:v>2353</c:v>
                </c:pt>
                <c:pt idx="433">
                  <c:v>78</c:v>
                </c:pt>
                <c:pt idx="434">
                  <c:v>174</c:v>
                </c:pt>
                <c:pt idx="435">
                  <c:v>164</c:v>
                </c:pt>
                <c:pt idx="436">
                  <c:v>161</c:v>
                </c:pt>
                <c:pt idx="437">
                  <c:v>138</c:v>
                </c:pt>
                <c:pt idx="438">
                  <c:v>3308</c:v>
                </c:pt>
                <c:pt idx="439">
                  <c:v>127</c:v>
                </c:pt>
                <c:pt idx="440">
                  <c:v>207</c:v>
                </c:pt>
                <c:pt idx="441">
                  <c:v>181</c:v>
                </c:pt>
                <c:pt idx="442">
                  <c:v>110</c:v>
                </c:pt>
                <c:pt idx="443">
                  <c:v>185</c:v>
                </c:pt>
                <c:pt idx="444">
                  <c:v>121</c:v>
                </c:pt>
                <c:pt idx="445">
                  <c:v>106</c:v>
                </c:pt>
                <c:pt idx="446">
                  <c:v>142</c:v>
                </c:pt>
                <c:pt idx="447">
                  <c:v>233</c:v>
                </c:pt>
                <c:pt idx="448">
                  <c:v>218</c:v>
                </c:pt>
                <c:pt idx="449">
                  <c:v>76</c:v>
                </c:pt>
                <c:pt idx="450">
                  <c:v>43</c:v>
                </c:pt>
                <c:pt idx="451">
                  <c:v>221</c:v>
                </c:pt>
                <c:pt idx="452">
                  <c:v>2805</c:v>
                </c:pt>
                <c:pt idx="453">
                  <c:v>68</c:v>
                </c:pt>
                <c:pt idx="454">
                  <c:v>183</c:v>
                </c:pt>
                <c:pt idx="455">
                  <c:v>133</c:v>
                </c:pt>
                <c:pt idx="456">
                  <c:v>2489</c:v>
                </c:pt>
                <c:pt idx="457">
                  <c:v>69</c:v>
                </c:pt>
                <c:pt idx="458">
                  <c:v>279</c:v>
                </c:pt>
                <c:pt idx="459">
                  <c:v>210</c:v>
                </c:pt>
                <c:pt idx="460">
                  <c:v>2100</c:v>
                </c:pt>
                <c:pt idx="461">
                  <c:v>252</c:v>
                </c:pt>
                <c:pt idx="462">
                  <c:v>1280</c:v>
                </c:pt>
                <c:pt idx="463">
                  <c:v>157</c:v>
                </c:pt>
                <c:pt idx="464">
                  <c:v>194</c:v>
                </c:pt>
                <c:pt idx="465">
                  <c:v>82</c:v>
                </c:pt>
                <c:pt idx="466">
                  <c:v>4233</c:v>
                </c:pt>
                <c:pt idx="467">
                  <c:v>1297</c:v>
                </c:pt>
                <c:pt idx="468">
                  <c:v>165</c:v>
                </c:pt>
                <c:pt idx="469">
                  <c:v>119</c:v>
                </c:pt>
                <c:pt idx="470">
                  <c:v>1797</c:v>
                </c:pt>
                <c:pt idx="471">
                  <c:v>261</c:v>
                </c:pt>
                <c:pt idx="472">
                  <c:v>157</c:v>
                </c:pt>
                <c:pt idx="473">
                  <c:v>3533</c:v>
                </c:pt>
                <c:pt idx="474">
                  <c:v>155</c:v>
                </c:pt>
                <c:pt idx="475">
                  <c:v>132</c:v>
                </c:pt>
                <c:pt idx="476">
                  <c:v>1354</c:v>
                </c:pt>
                <c:pt idx="477">
                  <c:v>48</c:v>
                </c:pt>
                <c:pt idx="478">
                  <c:v>110</c:v>
                </c:pt>
                <c:pt idx="479">
                  <c:v>172</c:v>
                </c:pt>
                <c:pt idx="480">
                  <c:v>307</c:v>
                </c:pt>
                <c:pt idx="481">
                  <c:v>160</c:v>
                </c:pt>
                <c:pt idx="482">
                  <c:v>1467</c:v>
                </c:pt>
                <c:pt idx="483">
                  <c:v>2662</c:v>
                </c:pt>
                <c:pt idx="484">
                  <c:v>452</c:v>
                </c:pt>
                <c:pt idx="485">
                  <c:v>158</c:v>
                </c:pt>
                <c:pt idx="486">
                  <c:v>225</c:v>
                </c:pt>
                <c:pt idx="487">
                  <c:v>65</c:v>
                </c:pt>
                <c:pt idx="488">
                  <c:v>163</c:v>
                </c:pt>
                <c:pt idx="489">
                  <c:v>85</c:v>
                </c:pt>
                <c:pt idx="490">
                  <c:v>217</c:v>
                </c:pt>
                <c:pt idx="491">
                  <c:v>150</c:v>
                </c:pt>
                <c:pt idx="492">
                  <c:v>3272</c:v>
                </c:pt>
                <c:pt idx="493">
                  <c:v>300</c:v>
                </c:pt>
                <c:pt idx="494">
                  <c:v>126</c:v>
                </c:pt>
                <c:pt idx="495">
                  <c:v>2320</c:v>
                </c:pt>
                <c:pt idx="496">
                  <c:v>81</c:v>
                </c:pt>
                <c:pt idx="497">
                  <c:v>1887</c:v>
                </c:pt>
                <c:pt idx="498">
                  <c:v>4358</c:v>
                </c:pt>
                <c:pt idx="499">
                  <c:v>53</c:v>
                </c:pt>
                <c:pt idx="500">
                  <c:v>2414</c:v>
                </c:pt>
                <c:pt idx="501">
                  <c:v>80</c:v>
                </c:pt>
                <c:pt idx="502">
                  <c:v>193</c:v>
                </c:pt>
                <c:pt idx="503">
                  <c:v>52</c:v>
                </c:pt>
                <c:pt idx="504">
                  <c:v>290</c:v>
                </c:pt>
                <c:pt idx="505">
                  <c:v>122</c:v>
                </c:pt>
                <c:pt idx="506">
                  <c:v>1470</c:v>
                </c:pt>
                <c:pt idx="507">
                  <c:v>165</c:v>
                </c:pt>
                <c:pt idx="508">
                  <c:v>182</c:v>
                </c:pt>
                <c:pt idx="509">
                  <c:v>199</c:v>
                </c:pt>
                <c:pt idx="510">
                  <c:v>56</c:v>
                </c:pt>
                <c:pt idx="511">
                  <c:v>1460</c:v>
                </c:pt>
                <c:pt idx="512">
                  <c:v>123</c:v>
                </c:pt>
                <c:pt idx="513">
                  <c:v>159</c:v>
                </c:pt>
                <c:pt idx="514">
                  <c:v>110</c:v>
                </c:pt>
                <c:pt idx="515">
                  <c:v>236</c:v>
                </c:pt>
                <c:pt idx="516">
                  <c:v>191</c:v>
                </c:pt>
                <c:pt idx="517">
                  <c:v>3934</c:v>
                </c:pt>
                <c:pt idx="518">
                  <c:v>80</c:v>
                </c:pt>
                <c:pt idx="519">
                  <c:v>462</c:v>
                </c:pt>
                <c:pt idx="520">
                  <c:v>179</c:v>
                </c:pt>
                <c:pt idx="521">
                  <c:v>1866</c:v>
                </c:pt>
                <c:pt idx="522">
                  <c:v>156</c:v>
                </c:pt>
                <c:pt idx="523">
                  <c:v>255</c:v>
                </c:pt>
                <c:pt idx="524">
                  <c:v>2261</c:v>
                </c:pt>
                <c:pt idx="525">
                  <c:v>40</c:v>
                </c:pt>
                <c:pt idx="526">
                  <c:v>2289</c:v>
                </c:pt>
                <c:pt idx="527">
                  <c:v>65</c:v>
                </c:pt>
                <c:pt idx="528">
                  <c:v>3777</c:v>
                </c:pt>
                <c:pt idx="529">
                  <c:v>184</c:v>
                </c:pt>
                <c:pt idx="530">
                  <c:v>85</c:v>
                </c:pt>
                <c:pt idx="531">
                  <c:v>144</c:v>
                </c:pt>
                <c:pt idx="532">
                  <c:v>1902</c:v>
                </c:pt>
                <c:pt idx="533">
                  <c:v>105</c:v>
                </c:pt>
                <c:pt idx="534">
                  <c:v>132</c:v>
                </c:pt>
                <c:pt idx="535">
                  <c:v>96</c:v>
                </c:pt>
                <c:pt idx="536">
                  <c:v>114</c:v>
                </c:pt>
                <c:pt idx="537">
                  <c:v>203</c:v>
                </c:pt>
                <c:pt idx="538">
                  <c:v>1559</c:v>
                </c:pt>
                <c:pt idx="539">
                  <c:v>1548</c:v>
                </c:pt>
                <c:pt idx="540">
                  <c:v>80</c:v>
                </c:pt>
                <c:pt idx="541">
                  <c:v>131</c:v>
                </c:pt>
                <c:pt idx="542">
                  <c:v>112</c:v>
                </c:pt>
                <c:pt idx="543">
                  <c:v>155</c:v>
                </c:pt>
                <c:pt idx="544">
                  <c:v>266</c:v>
                </c:pt>
                <c:pt idx="545">
                  <c:v>155</c:v>
                </c:pt>
                <c:pt idx="546">
                  <c:v>207</c:v>
                </c:pt>
                <c:pt idx="547">
                  <c:v>245</c:v>
                </c:pt>
                <c:pt idx="548">
                  <c:v>1573</c:v>
                </c:pt>
                <c:pt idx="549">
                  <c:v>114</c:v>
                </c:pt>
                <c:pt idx="550">
                  <c:v>93</c:v>
                </c:pt>
                <c:pt idx="551">
                  <c:v>1681</c:v>
                </c:pt>
                <c:pt idx="552">
                  <c:v>32</c:v>
                </c:pt>
                <c:pt idx="553">
                  <c:v>135</c:v>
                </c:pt>
                <c:pt idx="554">
                  <c:v>140</c:v>
                </c:pt>
                <c:pt idx="555">
                  <c:v>92</c:v>
                </c:pt>
                <c:pt idx="556">
                  <c:v>1015</c:v>
                </c:pt>
                <c:pt idx="557">
                  <c:v>323</c:v>
                </c:pt>
                <c:pt idx="558">
                  <c:v>2326</c:v>
                </c:pt>
                <c:pt idx="559">
                  <c:v>381</c:v>
                </c:pt>
                <c:pt idx="560">
                  <c:v>480</c:v>
                </c:pt>
                <c:pt idx="561">
                  <c:v>226</c:v>
                </c:pt>
                <c:pt idx="562">
                  <c:v>241</c:v>
                </c:pt>
                <c:pt idx="563">
                  <c:v>132</c:v>
                </c:pt>
                <c:pt idx="564">
                  <c:v>2043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E1-4B82-96A2-1FDF68847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165664"/>
        <c:axId val="819459808"/>
      </c:scatterChart>
      <c:valAx>
        <c:axId val="77816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459808"/>
        <c:crosses val="autoZero"/>
        <c:crossBetween val="midCat"/>
      </c:valAx>
      <c:valAx>
        <c:axId val="81945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16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Failed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'Statistical Analysis'!$F$3:$F$366</c:f>
              <c:numCache>
                <c:formatCode>General</c:formatCode>
                <c:ptCount val="364"/>
                <c:pt idx="0">
                  <c:v>0</c:v>
                </c:pt>
                <c:pt idx="1">
                  <c:v>24</c:v>
                </c:pt>
                <c:pt idx="2">
                  <c:v>53</c:v>
                </c:pt>
                <c:pt idx="3">
                  <c:v>18</c:v>
                </c:pt>
                <c:pt idx="4">
                  <c:v>44</c:v>
                </c:pt>
                <c:pt idx="5">
                  <c:v>27</c:v>
                </c:pt>
                <c:pt idx="6">
                  <c:v>55</c:v>
                </c:pt>
                <c:pt idx="7">
                  <c:v>200</c:v>
                </c:pt>
                <c:pt idx="8">
                  <c:v>452</c:v>
                </c:pt>
                <c:pt idx="9">
                  <c:v>674</c:v>
                </c:pt>
                <c:pt idx="10">
                  <c:v>558</c:v>
                </c:pt>
                <c:pt idx="11">
                  <c:v>15</c:v>
                </c:pt>
                <c:pt idx="12">
                  <c:v>2307</c:v>
                </c:pt>
                <c:pt idx="13">
                  <c:v>88</c:v>
                </c:pt>
                <c:pt idx="14">
                  <c:v>48</c:v>
                </c:pt>
                <c:pt idx="15">
                  <c:v>1</c:v>
                </c:pt>
                <c:pt idx="16">
                  <c:v>1467</c:v>
                </c:pt>
                <c:pt idx="17">
                  <c:v>75</c:v>
                </c:pt>
                <c:pt idx="18">
                  <c:v>120</c:v>
                </c:pt>
                <c:pt idx="19">
                  <c:v>2253</c:v>
                </c:pt>
                <c:pt idx="20">
                  <c:v>5</c:v>
                </c:pt>
                <c:pt idx="21">
                  <c:v>38</c:v>
                </c:pt>
                <c:pt idx="22">
                  <c:v>12</c:v>
                </c:pt>
                <c:pt idx="23">
                  <c:v>1684</c:v>
                </c:pt>
                <c:pt idx="24">
                  <c:v>56</c:v>
                </c:pt>
                <c:pt idx="25">
                  <c:v>838</c:v>
                </c:pt>
                <c:pt idx="26">
                  <c:v>1000</c:v>
                </c:pt>
                <c:pt idx="27">
                  <c:v>1482</c:v>
                </c:pt>
                <c:pt idx="28">
                  <c:v>106</c:v>
                </c:pt>
                <c:pt idx="29">
                  <c:v>679</c:v>
                </c:pt>
                <c:pt idx="30">
                  <c:v>1220</c:v>
                </c:pt>
                <c:pt idx="31">
                  <c:v>1</c:v>
                </c:pt>
                <c:pt idx="32">
                  <c:v>37</c:v>
                </c:pt>
                <c:pt idx="33">
                  <c:v>60</c:v>
                </c:pt>
                <c:pt idx="34">
                  <c:v>296</c:v>
                </c:pt>
                <c:pt idx="35">
                  <c:v>3304</c:v>
                </c:pt>
                <c:pt idx="36">
                  <c:v>73</c:v>
                </c:pt>
                <c:pt idx="37">
                  <c:v>3387</c:v>
                </c:pt>
                <c:pt idx="38">
                  <c:v>662</c:v>
                </c:pt>
                <c:pt idx="39">
                  <c:v>774</c:v>
                </c:pt>
                <c:pt idx="40">
                  <c:v>672</c:v>
                </c:pt>
                <c:pt idx="41">
                  <c:v>940</c:v>
                </c:pt>
                <c:pt idx="42">
                  <c:v>117</c:v>
                </c:pt>
                <c:pt idx="43">
                  <c:v>115</c:v>
                </c:pt>
                <c:pt idx="44">
                  <c:v>326</c:v>
                </c:pt>
                <c:pt idx="45">
                  <c:v>1</c:v>
                </c:pt>
                <c:pt idx="46">
                  <c:v>1467</c:v>
                </c:pt>
                <c:pt idx="47">
                  <c:v>5681</c:v>
                </c:pt>
                <c:pt idx="48">
                  <c:v>1059</c:v>
                </c:pt>
                <c:pt idx="49">
                  <c:v>1194</c:v>
                </c:pt>
                <c:pt idx="50">
                  <c:v>30</c:v>
                </c:pt>
                <c:pt idx="51">
                  <c:v>75</c:v>
                </c:pt>
                <c:pt idx="52">
                  <c:v>955</c:v>
                </c:pt>
                <c:pt idx="53">
                  <c:v>67</c:v>
                </c:pt>
                <c:pt idx="54">
                  <c:v>5</c:v>
                </c:pt>
                <c:pt idx="55">
                  <c:v>26</c:v>
                </c:pt>
                <c:pt idx="56">
                  <c:v>1130</c:v>
                </c:pt>
                <c:pt idx="57">
                  <c:v>782</c:v>
                </c:pt>
                <c:pt idx="58">
                  <c:v>210</c:v>
                </c:pt>
                <c:pt idx="59">
                  <c:v>136</c:v>
                </c:pt>
                <c:pt idx="60">
                  <c:v>86</c:v>
                </c:pt>
                <c:pt idx="61">
                  <c:v>19</c:v>
                </c:pt>
                <c:pt idx="62">
                  <c:v>886</c:v>
                </c:pt>
                <c:pt idx="63">
                  <c:v>35</c:v>
                </c:pt>
                <c:pt idx="64">
                  <c:v>24</c:v>
                </c:pt>
                <c:pt idx="65">
                  <c:v>86</c:v>
                </c:pt>
                <c:pt idx="66">
                  <c:v>243</c:v>
                </c:pt>
                <c:pt idx="67">
                  <c:v>65</c:v>
                </c:pt>
                <c:pt idx="68">
                  <c:v>100</c:v>
                </c:pt>
                <c:pt idx="69">
                  <c:v>168</c:v>
                </c:pt>
                <c:pt idx="70">
                  <c:v>13</c:v>
                </c:pt>
                <c:pt idx="71">
                  <c:v>1</c:v>
                </c:pt>
                <c:pt idx="72">
                  <c:v>40</c:v>
                </c:pt>
                <c:pt idx="73">
                  <c:v>226</c:v>
                </c:pt>
                <c:pt idx="74">
                  <c:v>1625</c:v>
                </c:pt>
                <c:pt idx="75">
                  <c:v>143</c:v>
                </c:pt>
                <c:pt idx="76">
                  <c:v>934</c:v>
                </c:pt>
                <c:pt idx="77">
                  <c:v>17</c:v>
                </c:pt>
                <c:pt idx="78">
                  <c:v>2179</c:v>
                </c:pt>
                <c:pt idx="79">
                  <c:v>931</c:v>
                </c:pt>
                <c:pt idx="80">
                  <c:v>92</c:v>
                </c:pt>
                <c:pt idx="81">
                  <c:v>57</c:v>
                </c:pt>
                <c:pt idx="82">
                  <c:v>41</c:v>
                </c:pt>
                <c:pt idx="83">
                  <c:v>1</c:v>
                </c:pt>
                <c:pt idx="84">
                  <c:v>101</c:v>
                </c:pt>
                <c:pt idx="85">
                  <c:v>1335</c:v>
                </c:pt>
                <c:pt idx="86">
                  <c:v>15</c:v>
                </c:pt>
                <c:pt idx="87">
                  <c:v>454</c:v>
                </c:pt>
                <c:pt idx="88">
                  <c:v>3182</c:v>
                </c:pt>
                <c:pt idx="89">
                  <c:v>15</c:v>
                </c:pt>
                <c:pt idx="90">
                  <c:v>133</c:v>
                </c:pt>
                <c:pt idx="91">
                  <c:v>2062</c:v>
                </c:pt>
                <c:pt idx="92">
                  <c:v>29</c:v>
                </c:pt>
                <c:pt idx="93">
                  <c:v>132</c:v>
                </c:pt>
                <c:pt idx="94">
                  <c:v>137</c:v>
                </c:pt>
                <c:pt idx="95">
                  <c:v>908</c:v>
                </c:pt>
                <c:pt idx="96">
                  <c:v>10</c:v>
                </c:pt>
                <c:pt idx="97">
                  <c:v>1910</c:v>
                </c:pt>
                <c:pt idx="98">
                  <c:v>38</c:v>
                </c:pt>
                <c:pt idx="99">
                  <c:v>104</c:v>
                </c:pt>
                <c:pt idx="100">
                  <c:v>49</c:v>
                </c:pt>
                <c:pt idx="101">
                  <c:v>1</c:v>
                </c:pt>
                <c:pt idx="102">
                  <c:v>245</c:v>
                </c:pt>
                <c:pt idx="103">
                  <c:v>32</c:v>
                </c:pt>
                <c:pt idx="104">
                  <c:v>7</c:v>
                </c:pt>
                <c:pt idx="105">
                  <c:v>803</c:v>
                </c:pt>
                <c:pt idx="106">
                  <c:v>16</c:v>
                </c:pt>
                <c:pt idx="107">
                  <c:v>31</c:v>
                </c:pt>
                <c:pt idx="108">
                  <c:v>108</c:v>
                </c:pt>
                <c:pt idx="109">
                  <c:v>30</c:v>
                </c:pt>
                <c:pt idx="110">
                  <c:v>17</c:v>
                </c:pt>
                <c:pt idx="111">
                  <c:v>80</c:v>
                </c:pt>
                <c:pt idx="112">
                  <c:v>2468</c:v>
                </c:pt>
                <c:pt idx="113">
                  <c:v>26</c:v>
                </c:pt>
                <c:pt idx="114">
                  <c:v>73</c:v>
                </c:pt>
                <c:pt idx="115">
                  <c:v>128</c:v>
                </c:pt>
                <c:pt idx="116">
                  <c:v>33</c:v>
                </c:pt>
                <c:pt idx="117">
                  <c:v>1072</c:v>
                </c:pt>
                <c:pt idx="118">
                  <c:v>393</c:v>
                </c:pt>
                <c:pt idx="119">
                  <c:v>1257</c:v>
                </c:pt>
                <c:pt idx="120">
                  <c:v>328</c:v>
                </c:pt>
                <c:pt idx="121">
                  <c:v>147</c:v>
                </c:pt>
                <c:pt idx="122">
                  <c:v>830</c:v>
                </c:pt>
                <c:pt idx="123">
                  <c:v>331</c:v>
                </c:pt>
                <c:pt idx="124">
                  <c:v>25</c:v>
                </c:pt>
                <c:pt idx="125">
                  <c:v>3483</c:v>
                </c:pt>
                <c:pt idx="126">
                  <c:v>923</c:v>
                </c:pt>
                <c:pt idx="127">
                  <c:v>1</c:v>
                </c:pt>
                <c:pt idx="128">
                  <c:v>33</c:v>
                </c:pt>
                <c:pt idx="129">
                  <c:v>40</c:v>
                </c:pt>
                <c:pt idx="130">
                  <c:v>23</c:v>
                </c:pt>
                <c:pt idx="131">
                  <c:v>75</c:v>
                </c:pt>
                <c:pt idx="132">
                  <c:v>2176</c:v>
                </c:pt>
                <c:pt idx="133">
                  <c:v>441</c:v>
                </c:pt>
                <c:pt idx="134">
                  <c:v>25</c:v>
                </c:pt>
                <c:pt idx="135">
                  <c:v>127</c:v>
                </c:pt>
                <c:pt idx="136">
                  <c:v>355</c:v>
                </c:pt>
                <c:pt idx="137">
                  <c:v>44</c:v>
                </c:pt>
                <c:pt idx="138">
                  <c:v>67</c:v>
                </c:pt>
                <c:pt idx="139">
                  <c:v>1068</c:v>
                </c:pt>
                <c:pt idx="140">
                  <c:v>424</c:v>
                </c:pt>
                <c:pt idx="141">
                  <c:v>151</c:v>
                </c:pt>
                <c:pt idx="142">
                  <c:v>1608</c:v>
                </c:pt>
                <c:pt idx="143">
                  <c:v>941</c:v>
                </c:pt>
                <c:pt idx="144">
                  <c:v>1</c:v>
                </c:pt>
                <c:pt idx="145">
                  <c:v>40</c:v>
                </c:pt>
                <c:pt idx="146">
                  <c:v>3015</c:v>
                </c:pt>
                <c:pt idx="147">
                  <c:v>435</c:v>
                </c:pt>
                <c:pt idx="148">
                  <c:v>714</c:v>
                </c:pt>
                <c:pt idx="149">
                  <c:v>5497</c:v>
                </c:pt>
                <c:pt idx="150">
                  <c:v>418</c:v>
                </c:pt>
                <c:pt idx="151">
                  <c:v>1439</c:v>
                </c:pt>
                <c:pt idx="152">
                  <c:v>15</c:v>
                </c:pt>
                <c:pt idx="153">
                  <c:v>1999</c:v>
                </c:pt>
                <c:pt idx="154">
                  <c:v>118</c:v>
                </c:pt>
                <c:pt idx="155">
                  <c:v>162</c:v>
                </c:pt>
                <c:pt idx="156">
                  <c:v>83</c:v>
                </c:pt>
                <c:pt idx="157">
                  <c:v>747</c:v>
                </c:pt>
                <c:pt idx="158">
                  <c:v>84</c:v>
                </c:pt>
                <c:pt idx="159">
                  <c:v>91</c:v>
                </c:pt>
                <c:pt idx="160">
                  <c:v>792</c:v>
                </c:pt>
                <c:pt idx="161">
                  <c:v>32</c:v>
                </c:pt>
                <c:pt idx="162">
                  <c:v>186</c:v>
                </c:pt>
                <c:pt idx="163">
                  <c:v>605</c:v>
                </c:pt>
                <c:pt idx="164">
                  <c:v>1</c:v>
                </c:pt>
                <c:pt idx="165">
                  <c:v>31</c:v>
                </c:pt>
                <c:pt idx="166">
                  <c:v>1181</c:v>
                </c:pt>
                <c:pt idx="167">
                  <c:v>39</c:v>
                </c:pt>
                <c:pt idx="168">
                  <c:v>46</c:v>
                </c:pt>
                <c:pt idx="169">
                  <c:v>105</c:v>
                </c:pt>
                <c:pt idx="170">
                  <c:v>535</c:v>
                </c:pt>
                <c:pt idx="171">
                  <c:v>16</c:v>
                </c:pt>
                <c:pt idx="172">
                  <c:v>575</c:v>
                </c:pt>
                <c:pt idx="173">
                  <c:v>1120</c:v>
                </c:pt>
                <c:pt idx="174">
                  <c:v>113</c:v>
                </c:pt>
                <c:pt idx="175">
                  <c:v>1538</c:v>
                </c:pt>
                <c:pt idx="176">
                  <c:v>9</c:v>
                </c:pt>
                <c:pt idx="177">
                  <c:v>554</c:v>
                </c:pt>
                <c:pt idx="178">
                  <c:v>648</c:v>
                </c:pt>
                <c:pt idx="179">
                  <c:v>21</c:v>
                </c:pt>
                <c:pt idx="180">
                  <c:v>54</c:v>
                </c:pt>
                <c:pt idx="181">
                  <c:v>120</c:v>
                </c:pt>
                <c:pt idx="182">
                  <c:v>579</c:v>
                </c:pt>
                <c:pt idx="183">
                  <c:v>2072</c:v>
                </c:pt>
                <c:pt idx="184">
                  <c:v>0</c:v>
                </c:pt>
                <c:pt idx="185">
                  <c:v>1796</c:v>
                </c:pt>
                <c:pt idx="186">
                  <c:v>62</c:v>
                </c:pt>
                <c:pt idx="187">
                  <c:v>347</c:v>
                </c:pt>
                <c:pt idx="188">
                  <c:v>19</c:v>
                </c:pt>
                <c:pt idx="189">
                  <c:v>1258</c:v>
                </c:pt>
                <c:pt idx="190">
                  <c:v>362</c:v>
                </c:pt>
                <c:pt idx="191">
                  <c:v>133</c:v>
                </c:pt>
                <c:pt idx="192">
                  <c:v>846</c:v>
                </c:pt>
                <c:pt idx="193">
                  <c:v>10</c:v>
                </c:pt>
                <c:pt idx="194">
                  <c:v>191</c:v>
                </c:pt>
                <c:pt idx="195">
                  <c:v>1979</c:v>
                </c:pt>
                <c:pt idx="196">
                  <c:v>63</c:v>
                </c:pt>
                <c:pt idx="197">
                  <c:v>6080</c:v>
                </c:pt>
                <c:pt idx="198">
                  <c:v>80</c:v>
                </c:pt>
                <c:pt idx="199">
                  <c:v>9</c:v>
                </c:pt>
                <c:pt idx="200">
                  <c:v>1784</c:v>
                </c:pt>
                <c:pt idx="201">
                  <c:v>243</c:v>
                </c:pt>
                <c:pt idx="202">
                  <c:v>1296</c:v>
                </c:pt>
                <c:pt idx="203">
                  <c:v>77</c:v>
                </c:pt>
                <c:pt idx="204">
                  <c:v>395</c:v>
                </c:pt>
                <c:pt idx="205">
                  <c:v>49</c:v>
                </c:pt>
                <c:pt idx="206">
                  <c:v>180</c:v>
                </c:pt>
                <c:pt idx="207">
                  <c:v>2690</c:v>
                </c:pt>
                <c:pt idx="208">
                  <c:v>2779</c:v>
                </c:pt>
                <c:pt idx="209">
                  <c:v>92</c:v>
                </c:pt>
                <c:pt idx="210">
                  <c:v>1028</c:v>
                </c:pt>
                <c:pt idx="211">
                  <c:v>26</c:v>
                </c:pt>
                <c:pt idx="212">
                  <c:v>1790</c:v>
                </c:pt>
                <c:pt idx="213">
                  <c:v>37</c:v>
                </c:pt>
                <c:pt idx="214">
                  <c:v>35</c:v>
                </c:pt>
                <c:pt idx="215">
                  <c:v>558</c:v>
                </c:pt>
                <c:pt idx="216">
                  <c:v>64</c:v>
                </c:pt>
                <c:pt idx="217">
                  <c:v>245</c:v>
                </c:pt>
                <c:pt idx="218">
                  <c:v>71</c:v>
                </c:pt>
                <c:pt idx="219">
                  <c:v>42</c:v>
                </c:pt>
                <c:pt idx="220">
                  <c:v>156</c:v>
                </c:pt>
                <c:pt idx="221">
                  <c:v>1368</c:v>
                </c:pt>
                <c:pt idx="222">
                  <c:v>102</c:v>
                </c:pt>
                <c:pt idx="223">
                  <c:v>86</c:v>
                </c:pt>
                <c:pt idx="224">
                  <c:v>253</c:v>
                </c:pt>
                <c:pt idx="225">
                  <c:v>157</c:v>
                </c:pt>
                <c:pt idx="226">
                  <c:v>183</c:v>
                </c:pt>
                <c:pt idx="227">
                  <c:v>82</c:v>
                </c:pt>
                <c:pt idx="228">
                  <c:v>1</c:v>
                </c:pt>
                <c:pt idx="229">
                  <c:v>1198</c:v>
                </c:pt>
                <c:pt idx="230">
                  <c:v>648</c:v>
                </c:pt>
                <c:pt idx="231">
                  <c:v>64</c:v>
                </c:pt>
                <c:pt idx="232">
                  <c:v>62</c:v>
                </c:pt>
                <c:pt idx="233">
                  <c:v>750</c:v>
                </c:pt>
                <c:pt idx="234">
                  <c:v>105</c:v>
                </c:pt>
                <c:pt idx="235">
                  <c:v>2604</c:v>
                </c:pt>
                <c:pt idx="236">
                  <c:v>65</c:v>
                </c:pt>
                <c:pt idx="237">
                  <c:v>94</c:v>
                </c:pt>
                <c:pt idx="238">
                  <c:v>257</c:v>
                </c:pt>
                <c:pt idx="239">
                  <c:v>2928</c:v>
                </c:pt>
                <c:pt idx="240">
                  <c:v>4697</c:v>
                </c:pt>
                <c:pt idx="241">
                  <c:v>2915</c:v>
                </c:pt>
                <c:pt idx="242">
                  <c:v>18</c:v>
                </c:pt>
                <c:pt idx="243">
                  <c:v>602</c:v>
                </c:pt>
                <c:pt idx="244">
                  <c:v>1</c:v>
                </c:pt>
                <c:pt idx="245">
                  <c:v>3868</c:v>
                </c:pt>
                <c:pt idx="246">
                  <c:v>504</c:v>
                </c:pt>
                <c:pt idx="247">
                  <c:v>14</c:v>
                </c:pt>
                <c:pt idx="248">
                  <c:v>750</c:v>
                </c:pt>
                <c:pt idx="249">
                  <c:v>77</c:v>
                </c:pt>
                <c:pt idx="250">
                  <c:v>752</c:v>
                </c:pt>
                <c:pt idx="251">
                  <c:v>131</c:v>
                </c:pt>
                <c:pt idx="252">
                  <c:v>87</c:v>
                </c:pt>
                <c:pt idx="253">
                  <c:v>1063</c:v>
                </c:pt>
                <c:pt idx="254">
                  <c:v>76</c:v>
                </c:pt>
                <c:pt idx="255">
                  <c:v>4428</c:v>
                </c:pt>
                <c:pt idx="256">
                  <c:v>58</c:v>
                </c:pt>
                <c:pt idx="257">
                  <c:v>111</c:v>
                </c:pt>
                <c:pt idx="258">
                  <c:v>2955</c:v>
                </c:pt>
                <c:pt idx="259">
                  <c:v>1657</c:v>
                </c:pt>
                <c:pt idx="260">
                  <c:v>926</c:v>
                </c:pt>
                <c:pt idx="261">
                  <c:v>77</c:v>
                </c:pt>
                <c:pt idx="262">
                  <c:v>1748</c:v>
                </c:pt>
                <c:pt idx="263">
                  <c:v>79</c:v>
                </c:pt>
                <c:pt idx="264">
                  <c:v>889</c:v>
                </c:pt>
                <c:pt idx="265">
                  <c:v>56</c:v>
                </c:pt>
                <c:pt idx="266">
                  <c:v>1</c:v>
                </c:pt>
                <c:pt idx="267">
                  <c:v>83</c:v>
                </c:pt>
                <c:pt idx="268">
                  <c:v>2025</c:v>
                </c:pt>
                <c:pt idx="269">
                  <c:v>14</c:v>
                </c:pt>
                <c:pt idx="270">
                  <c:v>656</c:v>
                </c:pt>
                <c:pt idx="271">
                  <c:v>1596</c:v>
                </c:pt>
                <c:pt idx="272">
                  <c:v>10</c:v>
                </c:pt>
                <c:pt idx="273">
                  <c:v>1121</c:v>
                </c:pt>
                <c:pt idx="274">
                  <c:v>15</c:v>
                </c:pt>
                <c:pt idx="275">
                  <c:v>191</c:v>
                </c:pt>
                <c:pt idx="276">
                  <c:v>16</c:v>
                </c:pt>
                <c:pt idx="277">
                  <c:v>17</c:v>
                </c:pt>
                <c:pt idx="278">
                  <c:v>34</c:v>
                </c:pt>
                <c:pt idx="279">
                  <c:v>1</c:v>
                </c:pt>
                <c:pt idx="280">
                  <c:v>1274</c:v>
                </c:pt>
                <c:pt idx="281">
                  <c:v>210</c:v>
                </c:pt>
                <c:pt idx="282">
                  <c:v>248</c:v>
                </c:pt>
                <c:pt idx="283">
                  <c:v>513</c:v>
                </c:pt>
                <c:pt idx="284">
                  <c:v>3410</c:v>
                </c:pt>
                <c:pt idx="285">
                  <c:v>10</c:v>
                </c:pt>
                <c:pt idx="286">
                  <c:v>2201</c:v>
                </c:pt>
                <c:pt idx="287">
                  <c:v>676</c:v>
                </c:pt>
                <c:pt idx="288">
                  <c:v>831</c:v>
                </c:pt>
                <c:pt idx="289">
                  <c:v>859</c:v>
                </c:pt>
                <c:pt idx="290">
                  <c:v>45</c:v>
                </c:pt>
                <c:pt idx="291">
                  <c:v>6</c:v>
                </c:pt>
                <c:pt idx="292">
                  <c:v>7</c:v>
                </c:pt>
                <c:pt idx="293">
                  <c:v>31</c:v>
                </c:pt>
                <c:pt idx="294">
                  <c:v>78</c:v>
                </c:pt>
                <c:pt idx="295">
                  <c:v>1225</c:v>
                </c:pt>
                <c:pt idx="296">
                  <c:v>1</c:v>
                </c:pt>
                <c:pt idx="297">
                  <c:v>67</c:v>
                </c:pt>
                <c:pt idx="298">
                  <c:v>19</c:v>
                </c:pt>
                <c:pt idx="299">
                  <c:v>2108</c:v>
                </c:pt>
                <c:pt idx="300">
                  <c:v>679</c:v>
                </c:pt>
                <c:pt idx="301">
                  <c:v>36</c:v>
                </c:pt>
                <c:pt idx="302">
                  <c:v>47</c:v>
                </c:pt>
                <c:pt idx="303">
                  <c:v>70</c:v>
                </c:pt>
                <c:pt idx="304">
                  <c:v>154</c:v>
                </c:pt>
                <c:pt idx="305">
                  <c:v>22</c:v>
                </c:pt>
                <c:pt idx="306">
                  <c:v>1758</c:v>
                </c:pt>
                <c:pt idx="307">
                  <c:v>94</c:v>
                </c:pt>
                <c:pt idx="308">
                  <c:v>33</c:v>
                </c:pt>
                <c:pt idx="309">
                  <c:v>1</c:v>
                </c:pt>
                <c:pt idx="310">
                  <c:v>31</c:v>
                </c:pt>
                <c:pt idx="311">
                  <c:v>35</c:v>
                </c:pt>
                <c:pt idx="312">
                  <c:v>63</c:v>
                </c:pt>
                <c:pt idx="313">
                  <c:v>526</c:v>
                </c:pt>
                <c:pt idx="314">
                  <c:v>121</c:v>
                </c:pt>
                <c:pt idx="315">
                  <c:v>67</c:v>
                </c:pt>
                <c:pt idx="316">
                  <c:v>57</c:v>
                </c:pt>
                <c:pt idx="317">
                  <c:v>1229</c:v>
                </c:pt>
                <c:pt idx="318">
                  <c:v>12</c:v>
                </c:pt>
                <c:pt idx="319">
                  <c:v>452</c:v>
                </c:pt>
                <c:pt idx="320">
                  <c:v>1886</c:v>
                </c:pt>
                <c:pt idx="321">
                  <c:v>1825</c:v>
                </c:pt>
                <c:pt idx="322">
                  <c:v>31</c:v>
                </c:pt>
                <c:pt idx="323">
                  <c:v>107</c:v>
                </c:pt>
                <c:pt idx="324">
                  <c:v>27</c:v>
                </c:pt>
                <c:pt idx="325">
                  <c:v>1221</c:v>
                </c:pt>
                <c:pt idx="326">
                  <c:v>1</c:v>
                </c:pt>
                <c:pt idx="327">
                  <c:v>16</c:v>
                </c:pt>
                <c:pt idx="328">
                  <c:v>41</c:v>
                </c:pt>
                <c:pt idx="329">
                  <c:v>523</c:v>
                </c:pt>
                <c:pt idx="330">
                  <c:v>141</c:v>
                </c:pt>
                <c:pt idx="331">
                  <c:v>52</c:v>
                </c:pt>
                <c:pt idx="332">
                  <c:v>225</c:v>
                </c:pt>
                <c:pt idx="333">
                  <c:v>38</c:v>
                </c:pt>
                <c:pt idx="334">
                  <c:v>15</c:v>
                </c:pt>
                <c:pt idx="335">
                  <c:v>37</c:v>
                </c:pt>
                <c:pt idx="336">
                  <c:v>112</c:v>
                </c:pt>
                <c:pt idx="337">
                  <c:v>21</c:v>
                </c:pt>
                <c:pt idx="338">
                  <c:v>67</c:v>
                </c:pt>
                <c:pt idx="339">
                  <c:v>78</c:v>
                </c:pt>
                <c:pt idx="340">
                  <c:v>67</c:v>
                </c:pt>
                <c:pt idx="341">
                  <c:v>263</c:v>
                </c:pt>
                <c:pt idx="342">
                  <c:v>1691</c:v>
                </c:pt>
                <c:pt idx="343">
                  <c:v>181</c:v>
                </c:pt>
                <c:pt idx="344">
                  <c:v>13</c:v>
                </c:pt>
                <c:pt idx="345">
                  <c:v>1</c:v>
                </c:pt>
                <c:pt idx="346">
                  <c:v>21</c:v>
                </c:pt>
                <c:pt idx="347">
                  <c:v>830</c:v>
                </c:pt>
                <c:pt idx="348">
                  <c:v>130</c:v>
                </c:pt>
                <c:pt idx="349">
                  <c:v>55</c:v>
                </c:pt>
                <c:pt idx="350">
                  <c:v>114</c:v>
                </c:pt>
                <c:pt idx="351">
                  <c:v>594</c:v>
                </c:pt>
                <c:pt idx="352">
                  <c:v>24</c:v>
                </c:pt>
                <c:pt idx="353">
                  <c:v>252</c:v>
                </c:pt>
                <c:pt idx="354">
                  <c:v>67</c:v>
                </c:pt>
                <c:pt idx="355">
                  <c:v>742</c:v>
                </c:pt>
                <c:pt idx="356">
                  <c:v>75</c:v>
                </c:pt>
                <c:pt idx="357">
                  <c:v>4405</c:v>
                </c:pt>
                <c:pt idx="358">
                  <c:v>92</c:v>
                </c:pt>
                <c:pt idx="359">
                  <c:v>64</c:v>
                </c:pt>
                <c:pt idx="360">
                  <c:v>64</c:v>
                </c:pt>
                <c:pt idx="361">
                  <c:v>842</c:v>
                </c:pt>
                <c:pt idx="362">
                  <c:v>112</c:v>
                </c:pt>
                <c:pt idx="363">
                  <c:v>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B8-4256-A62C-31D58E77E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8408928"/>
        <c:axId val="819436992"/>
      </c:scatterChart>
      <c:valAx>
        <c:axId val="134840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436992"/>
        <c:crosses val="autoZero"/>
        <c:crossBetween val="midCat"/>
      </c:valAx>
      <c:valAx>
        <c:axId val="819436992"/>
        <c:scaling>
          <c:orientation val="minMax"/>
          <c:max val="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40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[CrowdfundingBook.xlsx]Outcomes by Parent Category!PivotTable1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by Parent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'Outcomes by 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'Outcomes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E0-494A-B227-CAA9492962C4}"/>
            </c:ext>
          </c:extLst>
        </c:ser>
        <c:ser>
          <c:idx val="1"/>
          <c:order val="1"/>
          <c:tx>
            <c:strRef>
              <c:f>'Outcomes by 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'Outcomes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E0-494A-B227-CAA9492962C4}"/>
            </c:ext>
          </c:extLst>
        </c:ser>
        <c:ser>
          <c:idx val="2"/>
          <c:order val="2"/>
          <c:tx>
            <c:strRef>
              <c:f>'Outcomes by 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'Outcomes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E0-494A-B227-CAA9492962C4}"/>
            </c:ext>
          </c:extLst>
        </c:ser>
        <c:ser>
          <c:idx val="3"/>
          <c:order val="3"/>
          <c:tx>
            <c:strRef>
              <c:f>'Outcomes by 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'Outcomes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E0-494A-B227-CAA949296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2959744"/>
        <c:axId val="1221121808"/>
      </c:barChart>
      <c:catAx>
        <c:axId val="38295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121808"/>
        <c:crosses val="autoZero"/>
        <c:auto val="1"/>
        <c:lblAlgn val="ctr"/>
        <c:lblOffset val="100"/>
        <c:noMultiLvlLbl val="0"/>
      </c:catAx>
      <c:valAx>
        <c:axId val="122112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95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[CrowdfundingBook.xlsx]Outcomes by Month!PivotTable7</c:name>
    <c:fmtId val="17"/>
  </c:pivotSource>
  <c:chart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13-418A-9ABD-92E1B4F9594C}"/>
            </c:ext>
          </c:extLst>
        </c:ser>
        <c:ser>
          <c:idx val="1"/>
          <c:order val="1"/>
          <c:tx>
            <c:strRef>
              <c:f>'Outcomes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'Outcomes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13-418A-9ABD-92E1B4F9594C}"/>
            </c:ext>
          </c:extLst>
        </c:ser>
        <c:ser>
          <c:idx val="2"/>
          <c:order val="2"/>
          <c:tx>
            <c:strRef>
              <c:f>'Outcomes by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'Outcomes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13-418A-9ABD-92E1B4F95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5622112"/>
        <c:axId val="326211216"/>
      </c:lineChart>
      <c:catAx>
        <c:axId val="178562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211216"/>
        <c:crosses val="autoZero"/>
        <c:auto val="1"/>
        <c:lblAlgn val="ctr"/>
        <c:lblOffset val="100"/>
        <c:noMultiLvlLbl val="0"/>
      </c:catAx>
      <c:valAx>
        <c:axId val="32621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62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[CrowdfundingBook.xlsx]Outcomes by Sub-Category!PivotTable2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by Sub-Category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'Outcomes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88-4983-B67E-5FFAEA8F55DC}"/>
            </c:ext>
          </c:extLst>
        </c:ser>
        <c:ser>
          <c:idx val="1"/>
          <c:order val="1"/>
          <c:tx>
            <c:strRef>
              <c:f>'Outcomes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88-4983-B67E-5FFAEA8F55DC}"/>
            </c:ext>
          </c:extLst>
        </c:ser>
        <c:ser>
          <c:idx val="2"/>
          <c:order val="2"/>
          <c:tx>
            <c:strRef>
              <c:f>'Outcomes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88-4983-B67E-5FFAEA8F55DC}"/>
            </c:ext>
          </c:extLst>
        </c:ser>
        <c:ser>
          <c:idx val="3"/>
          <c:order val="3"/>
          <c:tx>
            <c:strRef>
              <c:f>'Outcomes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88-4983-B67E-5FFAEA8F5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3616240"/>
        <c:axId val="596072816"/>
      </c:barChart>
      <c:catAx>
        <c:axId val="38361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072816"/>
        <c:crosses val="autoZero"/>
        <c:auto val="1"/>
        <c:lblAlgn val="ctr"/>
        <c:lblOffset val="100"/>
        <c:noMultiLvlLbl val="0"/>
      </c:catAx>
      <c:valAx>
        <c:axId val="5960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61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'Outcome by Amount Brackets'!$H$3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'Outcome by Amount Brackets'!$C$4:$C$15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by Amount Brackets'!$H$4:$H$15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F0-42E0-9AB8-54D2B76AE7EC}"/>
            </c:ext>
          </c:extLst>
        </c:ser>
        <c:ser>
          <c:idx val="5"/>
          <c:order val="5"/>
          <c:tx>
            <c:strRef>
              <c:f>'Outcome by Amount Brackets'!$I$3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'Outcome by Amount Brackets'!$C$4:$C$15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by Amount Brackets'!$I$4:$I$15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CF0-42E0-9AB8-54D2B76AE7EC}"/>
            </c:ext>
          </c:extLst>
        </c:ser>
        <c:ser>
          <c:idx val="6"/>
          <c:order val="6"/>
          <c:tx>
            <c:strRef>
              <c:f>'Outcome by Amount Brackets'!$J$3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 by Amount Brackets'!$C$4:$C$15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by Amount Brackets'!$J$4:$J$15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CF0-42E0-9AB8-54D2B76AE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2096656"/>
        <c:axId val="13316930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'Outcome by Amount Brackets'!$D$3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'Outcome by Amount Brackets'!$C$4:$C$15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'Outcome by Amount Brackets'!$D$4:$D$15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CF0-42E0-9AB8-54D2B76AE7E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by Amount Brackets'!$E$3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by Amount Brackets'!$C$4:$C$15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by Amount Brackets'!$E$4:$E$15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CF0-42E0-9AB8-54D2B76AE7E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by Amount Brackets'!$F$3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by Amount Brackets'!$C$4:$C$15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by Amount Brackets'!$F$4:$F$15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CF0-42E0-9AB8-54D2B76AE7E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by Amount Brackets'!$G$3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by Amount Brackets'!$C$4:$C$15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by Amount Brackets'!$G$4:$G$15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CF0-42E0-9AB8-54D2B76AE7E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v>Test</c:v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by Amount Brackets'!$J$4:$J$15</c15:sqref>
                        </c15:formulaRef>
                      </c:ext>
                    </c:extLst>
                    <c:numCache>
                      <c:formatCode>0%</c:formatCode>
                      <c:ptCount val="12"/>
                      <c:pt idx="0">
                        <c:v>1.9607843137254902E-2</c:v>
                      </c:pt>
                      <c:pt idx="1">
                        <c:v>8.658008658008658E-3</c:v>
                      </c:pt>
                      <c:pt idx="2">
                        <c:v>7.9365079365079361E-2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8.3333333333333329E-2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9.1803278688524587E-2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CF0-42E0-9AB8-54D2B76AE7EC}"/>
                  </c:ext>
                </c:extLst>
              </c15:ser>
            </c15:filteredLineSeries>
          </c:ext>
        </c:extLst>
      </c:lineChart>
      <c:catAx>
        <c:axId val="132209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693024"/>
        <c:crosses val="autoZero"/>
        <c:auto val="1"/>
        <c:lblAlgn val="ctr"/>
        <c:lblOffset val="100"/>
        <c:noMultiLvlLbl val="0"/>
      </c:catAx>
      <c:valAx>
        <c:axId val="1331693024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09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323688795350158"/>
          <c:y val="0.91892005037041025"/>
          <c:w val="0.50155654768151092"/>
          <c:h val="5.61283844409606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138111</xdr:colOff>
      <xdr:row>15</xdr:row>
      <xdr:rowOff>47625</xdr:rowOff>
    </xdr:from>
    <xdr:to>
      <xdr:col>20</xdr:col>
      <xdr:colOff>552449</xdr:colOff>
      <xdr:row>44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E95F6C-706C-55D7-AB70-6E17281CB4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</xdr:colOff>
      <xdr:row>15</xdr:row>
      <xdr:rowOff>133349</xdr:rowOff>
    </xdr:from>
    <xdr:to>
      <xdr:col>34</xdr:col>
      <xdr:colOff>600075</xdr:colOff>
      <xdr:row>44</xdr:row>
      <xdr:rowOff>76199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F91331-8F9E-49C1-967D-47D124E1EC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214312</xdr:colOff>
      <xdr:row>1</xdr:row>
      <xdr:rowOff>171449</xdr:rowOff>
    </xdr:from>
    <xdr:to>
      <xdr:col>17</xdr:col>
      <xdr:colOff>666750</xdr:colOff>
      <xdr:row>30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189357-3991-A428-DDD5-8F60241EEA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273325</xdr:colOff>
      <xdr:row>2</xdr:row>
      <xdr:rowOff>189670</xdr:rowOff>
    </xdr:from>
    <xdr:to>
      <xdr:col>15</xdr:col>
      <xdr:colOff>646044</xdr:colOff>
      <xdr:row>27</xdr:row>
      <xdr:rowOff>115956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22C40B-9840-2B55-5F76-93A60C540E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138111</xdr:colOff>
      <xdr:row>2</xdr:row>
      <xdr:rowOff>190499</xdr:rowOff>
    </xdr:from>
    <xdr:to>
      <xdr:col>18</xdr:col>
      <xdr:colOff>76200</xdr:colOff>
      <xdr:row>31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C7B2BB-E1CA-7751-7A29-F5ACA6CE7A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2049943</xdr:colOff>
      <xdr:row>19</xdr:row>
      <xdr:rowOff>24849</xdr:rowOff>
    </xdr:from>
    <xdr:to>
      <xdr:col>10</xdr:col>
      <xdr:colOff>173935</xdr:colOff>
      <xdr:row>38</xdr:row>
      <xdr:rowOff>66261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0621FB-FE21-419E-642E-6BA1247E5E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ndrew Koller" id="{42F5877C-849F-4B46-A0D0-424F3C56A799}" userId="26fbb18407430c0a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Koller" refreshedDate="45229.609184374996" createdVersion="8" refreshedVersion="8" minRefreshableVersion="3" recordCount="1000" xr:uid="{815FADF2-B334-4586-87D9-23EBCC935AF3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164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Koller" refreshedDate="45229.748254745369" createdVersion="8" refreshedVersion="8" minRefreshableVersion="3" recordCount="1000" xr:uid="{BB73891C-6C10-4364-A96D-A69D0C43774B}">
  <cacheSource type="worksheet">
    <worksheetSource ref="B1:T1001" sheet="Crowdfunding"/>
  </cacheSource>
  <cacheFields count="22"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164">
      <sharedItems containsSemiMixedTypes="0" containsString="0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x v="878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s v="Odom Inc"/>
    <s v="Managed bottom-line architecture"/>
    <n v="1400"/>
    <n v="14560"/>
    <n v="10.4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s v="Larson-Little"/>
    <s v="Proactive foreground core"/>
    <n v="7600"/>
    <n v="5265"/>
    <n v="0.69276315789473686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s v="Harris Group"/>
    <s v="Open-source optimizing database"/>
    <n v="7600"/>
    <n v="13195"/>
    <n v="1.73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s v="Carter-Guzman"/>
    <s v="Centralized cohesive challenge"/>
    <n v="4500"/>
    <n v="14741"/>
    <n v="3.2757777777777779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s v="Nunez-Richards"/>
    <s v="Exclusive attitude-oriented intranet"/>
    <n v="110100"/>
    <n v="21946"/>
    <n v="0.19932788374205268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s v="Rangel, Holt and Jones"/>
    <s v="Open-source fresh-thinking model"/>
    <n v="6200"/>
    <n v="3208"/>
    <n v="0.51741935483870971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s v="Green Ltd"/>
    <s v="Monitored empowering installation"/>
    <n v="5200"/>
    <n v="13838"/>
    <n v="2.6611538461538462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s v="Kim Ltd"/>
    <s v="Assimilated hybrid intranet"/>
    <n v="6300"/>
    <n v="5629"/>
    <n v="0.89349206349206345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s v="Hines Inc"/>
    <s v="Cross-platform systemic adapter"/>
    <n v="1700"/>
    <n v="11041"/>
    <n v="6.4947058823529416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s v="Cochran-Nguyen"/>
    <s v="Seamless 4thgeneration methodology"/>
    <n v="84600"/>
    <n v="134845"/>
    <n v="1.5939125295508274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s v="Johnson-Gould"/>
    <s v="Exclusive needs-based adapter"/>
    <n v="9100"/>
    <n v="6089"/>
    <n v="0.66912087912087914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s v="Perez-Hess"/>
    <s v="Down-sized cohesive archive"/>
    <n v="62500"/>
    <n v="30331"/>
    <n v="0.48529600000000001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s v="Simmons-Reynolds"/>
    <s v="Re-engineered intangible definition"/>
    <n v="94000"/>
    <n v="38533"/>
    <n v="0.40992553191489361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s v="Collier Inc"/>
    <s v="Enhanced dynamic definition"/>
    <n v="59100"/>
    <n v="75690"/>
    <n v="1.2807106598984772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s v="Gray-Jenkins"/>
    <s v="Devolved next generation adapter"/>
    <n v="4500"/>
    <n v="14942"/>
    <n v="3.3204444444444445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s v="Spencer-Bates"/>
    <s v="Optional responsive customer loyalty"/>
    <n v="107500"/>
    <n v="51814"/>
    <n v="0.4819906976744186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s v="Best, Carr and Williams"/>
    <s v="Diverse transitional migration"/>
    <n v="2000"/>
    <n v="1599"/>
    <n v="0.79949999999999999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s v="Clark-Cooke"/>
    <s v="Down-sized analyzing challenge"/>
    <n v="9000"/>
    <n v="14455"/>
    <n v="1.606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s v="Schroeder Ltd"/>
    <s v="Progressive needs-based focus group"/>
    <n v="3500"/>
    <n v="10850"/>
    <n v="3.1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s v="Jackson PLC"/>
    <s v="Ergonomic 6thgeneration success"/>
    <n v="101000"/>
    <n v="87676"/>
    <n v="0.86807920792079207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s v="Maldonado and Sons"/>
    <s v="Reverse-engineered asynchronous archive"/>
    <n v="9300"/>
    <n v="14025"/>
    <n v="1.50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s v="Mitchell and Sons"/>
    <s v="Synergized intangible challenge"/>
    <n v="125500"/>
    <n v="188628"/>
    <n v="1.50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s v="Jackson-Lewis"/>
    <s v="Monitored multi-state encryption"/>
    <n v="700"/>
    <n v="1101"/>
    <n v="1.572857142857143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s v="Maldonado-Gonzalez"/>
    <s v="Digitized client-driven database"/>
    <n v="3100"/>
    <n v="10085"/>
    <n v="3.2532258064516131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s v="Kim-Rice"/>
    <s v="Organized bi-directional function"/>
    <n v="9900"/>
    <n v="5027"/>
    <n v="0.50777777777777777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s v="Garcia, Garcia and Lopez"/>
    <s v="Reduced stable middleware"/>
    <n v="8800"/>
    <n v="14878"/>
    <n v="1.6906818181818182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s v="Watts Group"/>
    <s v="Universal 5thgeneration neural-net"/>
    <n v="5600"/>
    <n v="11924"/>
    <n v="2.12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s v="Werner-Bryant"/>
    <s v="Virtual uniform frame"/>
    <n v="1800"/>
    <n v="7991"/>
    <n v="4.4394444444444447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s v="Schmitt-Mendoza"/>
    <s v="Profound explicit paradigm"/>
    <n v="90200"/>
    <n v="167717"/>
    <n v="1.85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s v="Reid-Mccullough"/>
    <s v="Visionary real-time groupware"/>
    <n v="1600"/>
    <n v="10541"/>
    <n v="6.5881249999999998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s v="Woods-Clark"/>
    <s v="Networked tertiary Graphical User Interface"/>
    <n v="9500"/>
    <n v="4530"/>
    <n v="0.4768421052631579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s v="Vaughn, Hunt and Caldwell"/>
    <s v="Virtual grid-enabled task-force"/>
    <n v="3700"/>
    <n v="4247"/>
    <n v="1.14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s v="Bennett and Sons"/>
    <s v="Function-based multi-state software"/>
    <n v="1500"/>
    <n v="7129"/>
    <n v="4.7526666666666664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s v="Lamb Inc"/>
    <s v="Optimized leadingedge concept"/>
    <n v="33300"/>
    <n v="128862"/>
    <n v="3.86972972972973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s v="Casey-Kelly"/>
    <s v="Sharable holistic interface"/>
    <n v="7200"/>
    <n v="13653"/>
    <n v="1.89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s v="Jones, Taylor and Moore"/>
    <s v="Down-sized system-worthy secured line"/>
    <n v="100"/>
    <n v="2"/>
    <n v="0.0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s v="Smith-Jones"/>
    <s v="Reverse-engineered static concept"/>
    <n v="8800"/>
    <n v="12356"/>
    <n v="1.40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s v="Roy PLC"/>
    <s v="Multi-channeled neutral customer loyalty"/>
    <n v="6000"/>
    <n v="5392"/>
    <n v="0.89866666666666661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s v="Anderson-Perez"/>
    <s v="Expanded 3rdgeneration strategy"/>
    <n v="2700"/>
    <n v="6132"/>
    <n v="2.2711111111111113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s v="Wright, Fox and Marks"/>
    <s v="Assimilated real-time support"/>
    <n v="1400"/>
    <n v="3851"/>
    <n v="2.7507142857142859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s v="Crawford-Peters"/>
    <s v="User-centric regional database"/>
    <n v="94200"/>
    <n v="135997"/>
    <n v="1.44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s v="Sparks-West"/>
    <s v="Organized incremental standardization"/>
    <n v="2000"/>
    <n v="14452"/>
    <n v="7.22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s v="Baker, Morgan and Brown"/>
    <s v="Assimilated didactic open system"/>
    <n v="4700"/>
    <n v="557"/>
    <n v="0.11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s v="Mosley-Gilbert"/>
    <s v="Vision-oriented logistical intranet"/>
    <n v="2800"/>
    <n v="2734"/>
    <n v="0.97642857142857142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s v="Berry-Boyer"/>
    <s v="Mandatory incremental projection"/>
    <n v="6100"/>
    <n v="14405"/>
    <n v="2.36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s v="Sanders-Allen"/>
    <s v="Grass-roots needs-based encryption"/>
    <n v="2900"/>
    <n v="1307"/>
    <n v="0.45068965517241377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s v="Lopez Inc"/>
    <s v="Team-oriented 6thgeneration middleware"/>
    <n v="72600"/>
    <n v="117892"/>
    <n v="1.6238567493112948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s v="Moreno-Turner"/>
    <s v="Inverse multi-tasking installation"/>
    <n v="5700"/>
    <n v="14508"/>
    <n v="2.54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s v="Jones-Watson"/>
    <s v="Switchable disintermediate moderator"/>
    <n v="7900"/>
    <n v="1901"/>
    <n v="0.24063291139240506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s v="Barker Inc"/>
    <s v="Re-engineered 24/7 task-force"/>
    <n v="128000"/>
    <n v="158389"/>
    <n v="1.23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s v="Hampton, Lewis and Ray"/>
    <s v="Seamless coherent parallelism"/>
    <n v="600"/>
    <n v="4022"/>
    <n v="6.7033333333333331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s v="Collins-Goodman"/>
    <s v="Cross-platform even-keeled initiative"/>
    <n v="1400"/>
    <n v="9253"/>
    <n v="6.60928571428571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s v="Davis-Michael"/>
    <s v="Progressive tertiary framework"/>
    <n v="3900"/>
    <n v="4776"/>
    <n v="1.22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s v="White, Torres and Bishop"/>
    <s v="Multi-layered dynamic protocol"/>
    <n v="9700"/>
    <n v="14606"/>
    <n v="1.50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s v="Acevedo-Huffman"/>
    <s v="Pre-emptive impactful model"/>
    <n v="9500"/>
    <n v="4460"/>
    <n v="0.46947368421052632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s v="Soto LLC"/>
    <s v="Triple-buffered reciprocal project"/>
    <n v="57800"/>
    <n v="40228"/>
    <n v="0.6959861591695502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s v="Porter-George"/>
    <s v="Reactive content-based framework"/>
    <n v="1000"/>
    <n v="14973"/>
    <n v="14.973000000000001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s v="Fitzgerald PLC"/>
    <s v="Realigned user-facing concept"/>
    <n v="106400"/>
    <n v="39996"/>
    <n v="0.37590225563909774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s v="Cisneros-Burton"/>
    <s v="Public-key zero tolerance orchestration"/>
    <n v="31400"/>
    <n v="41564"/>
    <n v="1.32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s v="Davis-Smith"/>
    <s v="Organic motivating firmware"/>
    <n v="7400"/>
    <n v="12405"/>
    <n v="1.67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s v="Clark Group"/>
    <s v="Grass-roots fault-tolerant policy"/>
    <n v="4800"/>
    <n v="12516"/>
    <n v="2.6074999999999999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s v="Kramer Group"/>
    <s v="Synergistic explicit parallelism"/>
    <n v="7800"/>
    <n v="6132"/>
    <n v="0.7861538461538462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s v="Hall and Sons"/>
    <s v="Pre-emptive radical architecture"/>
    <n v="108800"/>
    <n v="65877"/>
    <n v="0.60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s v="Hanson Inc"/>
    <s v="Grass-roots web-enabled contingency"/>
    <n v="2900"/>
    <n v="8807"/>
    <n v="3.03689655172413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s v="Sanchez LLC"/>
    <s v="Stand-alone system-worthy standardization"/>
    <n v="900"/>
    <n v="1017"/>
    <n v="1.12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s v="Howard Ltd"/>
    <s v="Down-sized systematic policy"/>
    <n v="69700"/>
    <n v="151513"/>
    <n v="2.1737876614060259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s v="Stewart LLC"/>
    <s v="Cloned bi-directional architecture"/>
    <n v="1300"/>
    <n v="12047"/>
    <n v="9.26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s v="Arias, Allen and Miller"/>
    <s v="Seamless transitional portal"/>
    <n v="97800"/>
    <n v="32951"/>
    <n v="0.33692229038854804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s v="Baker-Morris"/>
    <s v="Fully-configurable motivating approach"/>
    <n v="7600"/>
    <n v="14951"/>
    <n v="1.9672368421052631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s v="Tucker, Fox and Green"/>
    <s v="Upgradable fault-tolerant approach"/>
    <n v="100"/>
    <n v="1"/>
    <n v="0.0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s v="Douglas LLC"/>
    <s v="Reduced heuristic moratorium"/>
    <n v="900"/>
    <n v="9193"/>
    <n v="10.214444444444444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s v="Garcia Inc"/>
    <s v="Front-line web-enabled model"/>
    <n v="3700"/>
    <n v="10422"/>
    <n v="2.8167567567567566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s v="Frye, Hunt and Powell"/>
    <s v="Polarized incremental emulation"/>
    <n v="10000"/>
    <n v="2461"/>
    <n v="0.24610000000000001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s v="Charles-Johnson"/>
    <s v="Total fresh-thinking system engine"/>
    <n v="6800"/>
    <n v="9829"/>
    <n v="1.4454411764705883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s v="Decker Inc"/>
    <s v="Universal encompassing implementation"/>
    <n v="1500"/>
    <n v="8929"/>
    <n v="5.9526666666666666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s v="Romero and Sons"/>
    <s v="Object-based client-server application"/>
    <n v="5200"/>
    <n v="3079"/>
    <n v="0.59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s v="Hart-Briggs"/>
    <s v="Re-engineered user-facing approach"/>
    <n v="61400"/>
    <n v="73653"/>
    <n v="1.1995602605863191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s v="Jones-Meyer"/>
    <s v="Re-engineered client-driven hub"/>
    <n v="4700"/>
    <n v="12635"/>
    <n v="2.68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s v="Wright, Hartman and Yu"/>
    <s v="User-friendly tertiary array"/>
    <n v="3300"/>
    <n v="12437"/>
    <n v="3.7687878787878786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s v="Harper-Davis"/>
    <s v="Robust heuristic encoding"/>
    <n v="1900"/>
    <n v="13816"/>
    <n v="7.2715789473684209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s v="Barrett PLC"/>
    <s v="Team-oriented clear-thinking capacity"/>
    <n v="166700"/>
    <n v="145382"/>
    <n v="0.87211757648470301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s v="David-Clark"/>
    <s v="De-engineered motivating standardization"/>
    <n v="7200"/>
    <n v="6336"/>
    <n v="0.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s v="Chaney-Dennis"/>
    <s v="Business-focused 24hour groupware"/>
    <n v="4900"/>
    <n v="8523"/>
    <n v="1.7393877551020409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s v="Clark and Sons"/>
    <s v="Reverse-engineered full-range Internet solution"/>
    <n v="5000"/>
    <n v="10748"/>
    <n v="2.14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s v="Vega Group"/>
    <s v="Synchronized regional synergy"/>
    <n v="75100"/>
    <n v="112272"/>
    <n v="1.4949667110519307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s v="Brown-Brown"/>
    <s v="Multi-lateral homogeneous success"/>
    <n v="45300"/>
    <n v="99361"/>
    <n v="2.19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s v="Taylor PLC"/>
    <s v="Seamless zero-defect solution"/>
    <n v="136800"/>
    <n v="88055"/>
    <n v="0.64367690058479532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s v="Edwards-Lewis"/>
    <s v="Enhanced scalable concept"/>
    <n v="177700"/>
    <n v="33092"/>
    <n v="0.18622397298818233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s v="Stanton, Neal and Rodriguez"/>
    <s v="Polarized uniform software"/>
    <n v="2600"/>
    <n v="9562"/>
    <n v="3.6776923076923076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s v="Pratt LLC"/>
    <s v="Stand-alone web-enabled moderator"/>
    <n v="5300"/>
    <n v="8475"/>
    <n v="1.59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s v="Gross PLC"/>
    <s v="Proactive methodical benchmark"/>
    <n v="180200"/>
    <n v="69617"/>
    <n v="0.38633185349611543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s v="Martinez, Gomez and Dalton"/>
    <s v="Team-oriented 6thgeneration matrix"/>
    <n v="103200"/>
    <n v="53067"/>
    <n v="0.51421511627906979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s v="Allen-Curtis"/>
    <s v="Phased human-resource core"/>
    <n v="70600"/>
    <n v="42596"/>
    <n v="0.60334277620396604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s v="Morgan-Martinez"/>
    <s v="Mandatory tertiary implementation"/>
    <n v="148500"/>
    <n v="4756"/>
    <n v="3.2026936026936029E-2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s v="Luna, Anderson and Fox"/>
    <s v="Secured directional encryption"/>
    <n v="9600"/>
    <n v="14925"/>
    <n v="1.55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s v="Flowers and Sons"/>
    <s v="Virtual static core"/>
    <n v="3300"/>
    <n v="3834"/>
    <n v="1.16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s v="Gates PLC"/>
    <s v="Secured content-based product"/>
    <n v="4500"/>
    <n v="13985"/>
    <n v="3.1077777777777778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s v="Caldwell LLC"/>
    <s v="Secured executive concept"/>
    <n v="99500"/>
    <n v="89288"/>
    <n v="0.89736683417085428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s v="Le, Burton and Evans"/>
    <s v="Balanced zero-defect software"/>
    <n v="7700"/>
    <n v="5488"/>
    <n v="0.71272727272727276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s v="Briggs PLC"/>
    <s v="Distributed context-sensitive flexibility"/>
    <n v="82800"/>
    <n v="2721"/>
    <n v="3.2862318840579711E-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s v="Hudson-Nguyen"/>
    <s v="Down-sized disintermediate support"/>
    <n v="1800"/>
    <n v="4712"/>
    <n v="2.617777777777778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s v="Hogan Ltd"/>
    <s v="Stand-alone mission-critical moratorium"/>
    <n v="9600"/>
    <n v="9216"/>
    <n v="0.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s v="Jackson LLC"/>
    <s v="Distributed motivating algorithm"/>
    <n v="64300"/>
    <n v="65323"/>
    <n v="1.01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s v="Figueroa Ltd"/>
    <s v="Expanded solution-oriented benchmark"/>
    <n v="5000"/>
    <n v="11502"/>
    <n v="2.3003999999999998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s v="Avila-Jones"/>
    <s v="Implemented discrete secured line"/>
    <n v="5400"/>
    <n v="7322"/>
    <n v="1.355925925925926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s v="Fields-Moore"/>
    <s v="Secured reciprocal array"/>
    <n v="25000"/>
    <n v="59128"/>
    <n v="2.3651200000000001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s v="Harris-Golden"/>
    <s v="Optional bandwidth-monitored middleware"/>
    <n v="8800"/>
    <n v="1518"/>
    <n v="0.17249999999999999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s v="White, Larson and Wright"/>
    <s v="Upgradable hybrid capability"/>
    <n v="9300"/>
    <n v="11255"/>
    <n v="1.2102150537634409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s v="Brown, Palmer and Pace"/>
    <s v="Networked stable workforce"/>
    <n v="100"/>
    <n v="1"/>
    <n v="0.0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s v="Parker LLC"/>
    <s v="Customizable intermediate extranet"/>
    <n v="137200"/>
    <n v="88037"/>
    <n v="0.64166909620991253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s v="Rodriguez-Brown"/>
    <s v="Devolved foreground benchmark"/>
    <n v="171300"/>
    <n v="100650"/>
    <n v="0.58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s v="Hall-Schaefer"/>
    <s v="Distributed eco-centric methodology"/>
    <n v="139500"/>
    <n v="90706"/>
    <n v="0.65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s v="Meza-Rogers"/>
    <s v="Streamlined encompassing encryption"/>
    <n v="36400"/>
    <n v="26914"/>
    <n v="0.73939560439560437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s v="Curtis-Curtis"/>
    <s v="User-friendly reciprocal initiative"/>
    <n v="4200"/>
    <n v="2212"/>
    <n v="0.52666666666666662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s v="Carlson Inc"/>
    <s v="Ergonomic fresh-thinking installation"/>
    <n v="2100"/>
    <n v="4640"/>
    <n v="2.2095238095238097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s v="Clarke, Anderson and Lee"/>
    <s v="Robust explicit hardware"/>
    <n v="191200"/>
    <n v="191222"/>
    <n v="1.00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s v="Evans Group"/>
    <s v="Stand-alone actuating support"/>
    <n v="8000"/>
    <n v="12985"/>
    <n v="1.6231249999999999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s v="Burton-Watkins"/>
    <s v="Extended reciprocal circuit"/>
    <n v="3500"/>
    <n v="8864"/>
    <n v="2.5325714285714285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s v="Lopez and Sons"/>
    <s v="Polarized human-resource protocol"/>
    <n v="150500"/>
    <n v="150755"/>
    <n v="1.00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s v="Cordova Ltd"/>
    <s v="Synergized radical product"/>
    <n v="90400"/>
    <n v="110279"/>
    <n v="1.21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s v="Brown-Vang"/>
    <s v="Robust heuristic artificial intelligence"/>
    <n v="9800"/>
    <n v="13439"/>
    <n v="1.37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s v="Cruz-Ward"/>
    <s v="Robust content-based emulation"/>
    <n v="2600"/>
    <n v="10804"/>
    <n v="4.155384615384615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s v="Hernandez Group"/>
    <s v="Ergonomic uniform open system"/>
    <n v="128100"/>
    <n v="40107"/>
    <n v="0.31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s v="Tran, Steele and Wilson"/>
    <s v="Profit-focused modular product"/>
    <n v="23300"/>
    <n v="98811"/>
    <n v="4.240815450643777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s v="Summers, Gallegos and Stein"/>
    <s v="Mandatory mobile product"/>
    <n v="188100"/>
    <n v="5528"/>
    <n v="2.9388623072833599E-2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s v="Blair Group"/>
    <s v="Public-key 3rdgeneration budgetary management"/>
    <n v="4900"/>
    <n v="521"/>
    <n v="0.10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s v="Nixon Inc"/>
    <s v="Centralized national firmware"/>
    <n v="800"/>
    <n v="663"/>
    <n v="0.82874999999999999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s v="White LLC"/>
    <s v="Cross-group 4thgeneration middleware"/>
    <n v="96700"/>
    <n v="157635"/>
    <n v="1.63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s v="Santos, Black and Donovan"/>
    <s v="Pre-emptive scalable access"/>
    <n v="600"/>
    <n v="5368"/>
    <n v="8.9466666666666672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s v="Alexander-Williams"/>
    <s v="Triple-buffered cohesive structure"/>
    <n v="7200"/>
    <n v="6927"/>
    <n v="0.96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s v="Marks Ltd"/>
    <s v="Realigned human-resource orchestration"/>
    <n v="44500"/>
    <n v="159185"/>
    <n v="3.5771910112359548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s v="Daniels, Rose and Tyler"/>
    <s v="Centralized global approach"/>
    <n v="8600"/>
    <n v="5315"/>
    <n v="0.61802325581395345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s v="Bailey PLC"/>
    <s v="Innovative actuating conglomeration"/>
    <n v="1000"/>
    <n v="718"/>
    <n v="0.71799999999999997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s v="Parker Group"/>
    <s v="Grass-roots foreground policy"/>
    <n v="88800"/>
    <n v="28358"/>
    <n v="0.31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s v="Fox Group"/>
    <s v="Horizontal transitional paradigm"/>
    <n v="60200"/>
    <n v="138384"/>
    <n v="2.29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s v="Walker, Jones and Rodriguez"/>
    <s v="Networked didactic info-mediaries"/>
    <n v="8200"/>
    <n v="2625"/>
    <n v="0.3201219512195122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s v="Anthony-Shaw"/>
    <s v="Switchable contextually-based access"/>
    <n v="191300"/>
    <n v="45004"/>
    <n v="0.23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s v="Cook LLC"/>
    <s v="Up-sized dynamic throughput"/>
    <n v="3700"/>
    <n v="2538"/>
    <n v="0.68594594594594593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s v="Sutton PLC"/>
    <s v="Mandatory reciprocal superstructure"/>
    <n v="8400"/>
    <n v="3188"/>
    <n v="0.37952380952380954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s v="Calhoun, Rogers and Long"/>
    <s v="Progressive discrete hub"/>
    <n v="6600"/>
    <n v="3012"/>
    <n v="0.45636363636363636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s v="Sandoval Group"/>
    <s v="Assimilated multi-tasking archive"/>
    <n v="7100"/>
    <n v="8716"/>
    <n v="1.22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s v="Smith and Sons"/>
    <s v="Upgradable high-level solution"/>
    <n v="15800"/>
    <n v="57157"/>
    <n v="3.6175316455696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s v="King Inc"/>
    <s v="Organic bandwidth-monitored frame"/>
    <n v="8200"/>
    <n v="5178"/>
    <n v="0.63146341463414635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s v="Perry and Sons"/>
    <s v="Business-focused logistical framework"/>
    <n v="54700"/>
    <n v="163118"/>
    <n v="2.98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s v="Palmer Inc"/>
    <s v="Universal multi-state capability"/>
    <n v="63200"/>
    <n v="6041"/>
    <n v="9.5585443037974685E-2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s v="Becker, Rice and White"/>
    <s v="Reduced dedicated capability"/>
    <n v="100"/>
    <n v="2"/>
    <n v="0.0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s v="Mcknight-Freeman"/>
    <s v="Upgradable scalable methodology"/>
    <n v="8300"/>
    <n v="6543"/>
    <n v="0.78831325301204824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s v="Daniel-Luna"/>
    <s v="Mandatory multimedia leverage"/>
    <n v="75000"/>
    <n v="2529"/>
    <n v="3.372E-2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s v="Weaver-Marquez"/>
    <s v="Focused analyzing circuit"/>
    <n v="1300"/>
    <n v="5614"/>
    <n v="4.3184615384615386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s v="Carney-Anderson"/>
    <s v="Digitized 5thgeneration knowledgebase"/>
    <n v="1000"/>
    <n v="4257"/>
    <n v="4.256999999999999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s v="Jackson Inc"/>
    <s v="Mandatory multi-tasking encryption"/>
    <n v="196900"/>
    <n v="199110"/>
    <n v="1.0112239715591671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s v="Warren Ltd"/>
    <s v="Distributed system-worthy application"/>
    <n v="194500"/>
    <n v="41212"/>
    <n v="0.21188688946015424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s v="Schultz Inc"/>
    <s v="Synergistic tertiary time-frame"/>
    <n v="9400"/>
    <n v="6338"/>
    <n v="0.67425531914893622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s v="Thompson LLC"/>
    <s v="Customer-focused impactful benchmark"/>
    <n v="104400"/>
    <n v="99100"/>
    <n v="0.9492337164750958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s v="Johnson Inc"/>
    <s v="Profound next generation infrastructure"/>
    <n v="8100"/>
    <n v="12300"/>
    <n v="1.5185185185185186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s v="Sullivan Group"/>
    <s v="Open-source fresh-thinking policy"/>
    <n v="1400"/>
    <n v="14324"/>
    <n v="10.23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s v="Price-Rodriguez"/>
    <s v="Adaptive logistical initiative"/>
    <n v="5700"/>
    <n v="12309"/>
    <n v="2.1594736842105262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s v="Huang-Henderson"/>
    <s v="Stand-alone mobile customer loyalty"/>
    <n v="41700"/>
    <n v="138497"/>
    <n v="3.3212709832134291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s v="Owens-Le"/>
    <s v="Focused composite approach"/>
    <n v="7900"/>
    <n v="667"/>
    <n v="8.4430379746835441E-2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s v="Johnson LLC"/>
    <s v="Cross-group cohesive circuit"/>
    <n v="4800"/>
    <n v="6623"/>
    <n v="1.3797916666666667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s v="Lester-Moore"/>
    <s v="Diverse analyzing definition"/>
    <n v="46300"/>
    <n v="186885"/>
    <n v="4.0363930885529156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s v="Fox-Quinn"/>
    <s v="Enterprise-wide reciprocal success"/>
    <n v="67800"/>
    <n v="176398"/>
    <n v="2.601740412979351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s v="Garcia Inc"/>
    <s v="Progressive neutral middleware"/>
    <n v="3000"/>
    <n v="10999"/>
    <n v="3.6663333333333332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s v="Johnson-Lee"/>
    <s v="Intuitive exuding process improvement"/>
    <n v="60900"/>
    <n v="102751"/>
    <n v="1.68720853858784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s v="Pineda Group"/>
    <s v="Exclusive real-time protocol"/>
    <n v="137900"/>
    <n v="165352"/>
    <n v="1.19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s v="Hoffman-Howard"/>
    <s v="Extended encompassing application"/>
    <n v="85600"/>
    <n v="165798"/>
    <n v="1.936892523364486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s v="Davis-Rodriguez"/>
    <s v="Progressive secondary portal"/>
    <n v="3400"/>
    <n v="5823"/>
    <n v="1.7126470588235294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s v="Reid, Rivera and Perry"/>
    <s v="Multi-lateral national adapter"/>
    <n v="3800"/>
    <n v="6000"/>
    <n v="1.5789473684210527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s v="Mendoza-Parker"/>
    <s v="Enterprise-wide motivating matrices"/>
    <n v="7500"/>
    <n v="8181"/>
    <n v="1.09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s v="Gallegos-Cobb"/>
    <s v="Object-based directional function"/>
    <n v="39500"/>
    <n v="4323"/>
    <n v="0.10944303797468355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s v="Ellison PLC"/>
    <s v="Re-contextualized tangible open architecture"/>
    <n v="9300"/>
    <n v="14822"/>
    <n v="1.59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s v="Mason-Sanders"/>
    <s v="Networked web-enabled instruction set"/>
    <n v="3200"/>
    <n v="3127"/>
    <n v="0.97718749999999999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s v="Pitts-Reed"/>
    <s v="Vision-oriented dynamic service-desk"/>
    <n v="29400"/>
    <n v="123124"/>
    <n v="4.1878911564625847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s v="Hill, Martin and Garcia"/>
    <s v="Sharable scalable core"/>
    <n v="8400"/>
    <n v="10729"/>
    <n v="1.27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s v="Garcia PLC"/>
    <s v="Customer-focused attitude-oriented function"/>
    <n v="2300"/>
    <n v="10240"/>
    <n v="4.4521739130434783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s v="Herring-Bailey"/>
    <s v="Reverse-engineered system-worthy extranet"/>
    <n v="700"/>
    <n v="3988"/>
    <n v="5.6971428571428575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s v="Russell-Gardner"/>
    <s v="Re-engineered systematic monitoring"/>
    <n v="2900"/>
    <n v="14771"/>
    <n v="5.0934482758620687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s v="Walters-Carter"/>
    <s v="Seamless value-added standardization"/>
    <n v="4500"/>
    <n v="14649"/>
    <n v="3.2553333333333332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s v="Roberts and Sons"/>
    <s v="Streamlined holistic knowledgebase"/>
    <n v="6200"/>
    <n v="13103"/>
    <n v="2.1133870967741935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s v="Avila-Nelson"/>
    <s v="Up-sized intermediate website"/>
    <n v="61500"/>
    <n v="168095"/>
    <n v="2.7332520325203253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s v="Robbins and Sons"/>
    <s v="Future-proofed directional synergy"/>
    <n v="100"/>
    <n v="3"/>
    <n v="0.0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s v="Singleton Ltd"/>
    <s v="Enhanced user-facing function"/>
    <n v="7100"/>
    <n v="3840"/>
    <n v="0.54084507042253516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s v="Perez PLC"/>
    <s v="Operative bandwidth-monitored interface"/>
    <n v="1000"/>
    <n v="6263"/>
    <n v="6.2629999999999999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s v="Barry Group"/>
    <s v="De-engineered static Local Area Network"/>
    <n v="4600"/>
    <n v="8505"/>
    <n v="1.8489130434782608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s v="Smith-Reid"/>
    <s v="Optimized actuating toolset"/>
    <n v="4100"/>
    <n v="959"/>
    <n v="0.23390243902439026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s v="Williams Inc"/>
    <s v="Decentralized exuding strategy"/>
    <n v="5700"/>
    <n v="8322"/>
    <n v="1.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s v="Watkins Ltd"/>
    <s v="Multi-channeled responsive implementation"/>
    <n v="1800"/>
    <n v="10755"/>
    <n v="5.9749999999999996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s v="Allen-Jones"/>
    <s v="Centralized modular initiative"/>
    <n v="6300"/>
    <n v="9935"/>
    <n v="1.5769841269841269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s v="Mason-Smith"/>
    <s v="Reverse-engineered cohesive migration"/>
    <n v="84300"/>
    <n v="26303"/>
    <n v="0.31201660735468567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s v="Lloyd, Kennedy and Davis"/>
    <s v="Compatible multimedia hub"/>
    <n v="1700"/>
    <n v="5328"/>
    <n v="3.1341176470588237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s v="Walker Ltd"/>
    <s v="Organic eco-centric success"/>
    <n v="2900"/>
    <n v="10756"/>
    <n v="3.70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s v="Gordon PLC"/>
    <s v="Virtual reciprocal policy"/>
    <n v="45600"/>
    <n v="165375"/>
    <n v="3.6266447368421053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s v="Lee and Sons"/>
    <s v="Persevering interactive emulation"/>
    <n v="4900"/>
    <n v="6031"/>
    <n v="1.23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s v="Cole LLC"/>
    <s v="Proactive responsive emulation"/>
    <n v="111900"/>
    <n v="85902"/>
    <n v="0.76766756032171579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s v="Acosta PLC"/>
    <s v="Extended eco-centric function"/>
    <n v="61600"/>
    <n v="143910"/>
    <n v="2.3362012987012988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s v="Brown-Mckee"/>
    <s v="Networked optimal productivity"/>
    <n v="1500"/>
    <n v="2708"/>
    <n v="1.8053333333333332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s v="Miles and Sons"/>
    <s v="Persistent attitude-oriented approach"/>
    <n v="3500"/>
    <n v="8842"/>
    <n v="2.5262857142857142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s v="Foley-Cox"/>
    <s v="Progressive zero administration leverage"/>
    <n v="153700"/>
    <n v="1953"/>
    <n v="1.2706571242680547E-2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s v="Thomas and Sons"/>
    <s v="Re-engineered heuristic forecast"/>
    <n v="7800"/>
    <n v="10704"/>
    <n v="1.3723076923076922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s v="Morgan-Jenkins"/>
    <s v="Fully-configurable background algorithm"/>
    <n v="2400"/>
    <n v="773"/>
    <n v="0.32208333333333333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s v="Fields Ltd"/>
    <s v="Front-line foreground project"/>
    <n v="5500"/>
    <n v="5324"/>
    <n v="0.96799999999999997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s v="Ramos-Mitchell"/>
    <s v="Persevering system-worthy info-mediaries"/>
    <n v="700"/>
    <n v="7465"/>
    <n v="10.664285714285715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s v="Smith-Jenkins"/>
    <s v="Vision-oriented methodical application"/>
    <n v="8000"/>
    <n v="13656"/>
    <n v="1.7070000000000001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s v="Braun PLC"/>
    <s v="Function-based high-level infrastructure"/>
    <n v="2500"/>
    <n v="14536"/>
    <n v="5.8144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s v="Drake PLC"/>
    <s v="Profound object-oriented paradigm"/>
    <n v="164500"/>
    <n v="150552"/>
    <n v="0.91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s v="Ross, Kelly and Brown"/>
    <s v="Virtual contextually-based circuit"/>
    <n v="8400"/>
    <n v="9076"/>
    <n v="1.08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s v="Lucas-Mullins"/>
    <s v="Business-focused dynamic instruction set"/>
    <n v="8100"/>
    <n v="1517"/>
    <n v="0.18728395061728395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s v="Tran LLC"/>
    <s v="Ameliorated fresh-thinking protocol"/>
    <n v="9800"/>
    <n v="8153"/>
    <n v="0.83193877551020412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s v="Dawson, Brady and Gilbert"/>
    <s v="Front-line optimizing emulation"/>
    <n v="900"/>
    <n v="6357"/>
    <n v="7.0633333333333335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s v="Obrien-Aguirre"/>
    <s v="Devolved uniform complexity"/>
    <n v="112100"/>
    <n v="19557"/>
    <n v="0.17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s v="Ferguson PLC"/>
    <s v="Public-key intangible superstructure"/>
    <n v="6300"/>
    <n v="13213"/>
    <n v="2.0973015873015872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s v="Garcia Ltd"/>
    <s v="Secured global success"/>
    <n v="5600"/>
    <n v="5476"/>
    <n v="0.97785714285714287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s v="Bell, Grimes and Kerr"/>
    <s v="Self-enabling uniform complexity"/>
    <n v="1800"/>
    <n v="8219"/>
    <n v="4.5661111111111108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s v="Ho-Harris"/>
    <s v="Versatile cohesive encoding"/>
    <n v="7300"/>
    <n v="717"/>
    <n v="9.8219178082191785E-2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s v="Ross Group"/>
    <s v="Organized executive solution"/>
    <n v="6500"/>
    <n v="1065"/>
    <n v="0.16384615384615384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s v="Turner-Davis"/>
    <s v="Automated local emulation"/>
    <n v="600"/>
    <n v="8038"/>
    <n v="13.39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s v="Smith-Hess"/>
    <s v="Grass-roots real-time Local Area Network"/>
    <n v="6100"/>
    <n v="3352"/>
    <n v="0.54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s v="Chase, Garcia and Johnson"/>
    <s v="Adaptive intangible database"/>
    <n v="3500"/>
    <n v="5037"/>
    <n v="1.43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s v="Ramsey and Sons"/>
    <s v="Grass-roots contextually-based algorithm"/>
    <n v="3800"/>
    <n v="1954"/>
    <n v="0.51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s v="Cooke PLC"/>
    <s v="Focused executive core"/>
    <n v="100"/>
    <n v="5"/>
    <n v="0.0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s v="Wong-Walker"/>
    <s v="Multi-channeled disintermediate policy"/>
    <n v="900"/>
    <n v="12102"/>
    <n v="13.44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s v="Guerrero, Flores and Jenkins"/>
    <s v="Networked optimal architecture"/>
    <n v="3400"/>
    <n v="2809"/>
    <n v="0.82617647058823529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s v="Peterson PLC"/>
    <s v="User-friendly discrete benchmark"/>
    <n v="2100"/>
    <n v="11469"/>
    <n v="5.4614285714285717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s v="Townsend Ltd"/>
    <s v="Grass-roots actuating policy"/>
    <n v="2800"/>
    <n v="8014"/>
    <n v="2.8621428571428571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s v="Salazar-Dodson"/>
    <s v="Face-to-face zero tolerance moderator"/>
    <n v="32900"/>
    <n v="43473"/>
    <n v="1.32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s v="Davis Ltd"/>
    <s v="Grass-roots optimizing projection"/>
    <n v="118200"/>
    <n v="87560"/>
    <n v="0.74077834179357027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s v="Harris-Perry"/>
    <s v="User-centric 6thgeneration attitude"/>
    <n v="4100"/>
    <n v="3087"/>
    <n v="0.75292682926829269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s v="Velazquez, Hunt and Ortiz"/>
    <s v="Switchable zero tolerance website"/>
    <n v="7800"/>
    <n v="1586"/>
    <n v="0.20333333333333334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s v="Flores PLC"/>
    <s v="Focused real-time help-desk"/>
    <n v="6300"/>
    <n v="12812"/>
    <n v="2.03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s v="Martinez LLC"/>
    <s v="Robust impactful approach"/>
    <n v="59100"/>
    <n v="183345"/>
    <n v="3.1022842639593908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s v="Miller-Irwin"/>
    <s v="Secured maximized policy"/>
    <n v="2200"/>
    <n v="8697"/>
    <n v="3.95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s v="Sanchez-Morgan"/>
    <s v="Realigned upward-trending strategy"/>
    <n v="1400"/>
    <n v="4126"/>
    <n v="2.9471428571428571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s v="Martin-Marshall"/>
    <s v="Configurable demand-driven matrix"/>
    <n v="9600"/>
    <n v="6401"/>
    <n v="0.66677083333333331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s v="Summers PLC"/>
    <s v="Cross-group coherent hierarchy"/>
    <n v="6600"/>
    <n v="1269"/>
    <n v="0.19227272727272726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s v="Mills Group"/>
    <s v="Advanced empowering matrix"/>
    <n v="8400"/>
    <n v="3251"/>
    <n v="0.38702380952380955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s v="Sandoval-Powell"/>
    <s v="Phased holistic implementation"/>
    <n v="84400"/>
    <n v="8092"/>
    <n v="9.5876777251184833E-2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s v="Cole, Smith and Wood"/>
    <s v="Integrated zero-defect help-desk"/>
    <n v="8900"/>
    <n v="2148"/>
    <n v="0.24134831460674158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s v="Harris, Hall and Harris"/>
    <s v="Inverse analyzing matrices"/>
    <n v="7100"/>
    <n v="11648"/>
    <n v="1.6405633802816901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s v="Saunders Group"/>
    <s v="Programmable systemic implementation"/>
    <n v="6500"/>
    <n v="5897"/>
    <n v="0.90723076923076929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s v="Young PLC"/>
    <s v="Innovative well-modulated functionalities"/>
    <n v="98700"/>
    <n v="131826"/>
    <n v="1.33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s v="Willis and Sons"/>
    <s v="Fundamental incremental database"/>
    <n v="93800"/>
    <n v="21477"/>
    <n v="0.22896588486140726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s v="Rose-Silva"/>
    <s v="Intuitive static portal"/>
    <n v="3300"/>
    <n v="14643"/>
    <n v="4.43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s v="Mcgee Group"/>
    <s v="Assimilated discrete algorithm"/>
    <n v="66200"/>
    <n v="123538"/>
    <n v="1.8661329305135952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s v="Jordan-Acosta"/>
    <s v="Operative uniform hub"/>
    <n v="173800"/>
    <n v="198628"/>
    <n v="1.14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s v="Nunez Inc"/>
    <s v="Customizable intangible capability"/>
    <n v="70700"/>
    <n v="68602"/>
    <n v="0.97032531824611035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s v="Hayden Ltd"/>
    <s v="Innovative didactic analyzer"/>
    <n v="94500"/>
    <n v="116064"/>
    <n v="1.2281904761904763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s v="Gonzalez-Burton"/>
    <s v="Decentralized intangible encoding"/>
    <n v="69800"/>
    <n v="125042"/>
    <n v="1.7914326647564469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s v="Gibson-Hernandez"/>
    <s v="Visionary foreground middleware"/>
    <n v="47900"/>
    <n v="31864"/>
    <n v="0.66521920668058454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s v="Spencer-Weber"/>
    <s v="Optional zero-defect task-force"/>
    <n v="9000"/>
    <n v="4853"/>
    <n v="0.53922222222222227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s v="Little-Marsh"/>
    <s v="Virtual attitude-oriented migration"/>
    <n v="8000"/>
    <n v="2758"/>
    <n v="0.34475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s v="Petersen and Sons"/>
    <s v="Open-source full-range portal"/>
    <n v="900"/>
    <n v="12607"/>
    <n v="14.007777777777777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s v="Hensley Ltd"/>
    <s v="Versatile cohesive open system"/>
    <n v="199000"/>
    <n v="142823"/>
    <n v="0.71770351758793971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s v="Navarro and Sons"/>
    <s v="Multi-layered bottom-line frame"/>
    <n v="180800"/>
    <n v="95958"/>
    <n v="0.53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s v="Shannon Ltd"/>
    <s v="Pre-emptive neutral capacity"/>
    <n v="100"/>
    <n v="5"/>
    <n v="0.0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s v="Young LLC"/>
    <s v="Universal maximized methodology"/>
    <n v="74100"/>
    <n v="94631"/>
    <n v="1.2770715249662619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s v="Adams, Willis and Sanchez"/>
    <s v="Expanded hybrid hardware"/>
    <n v="2800"/>
    <n v="977"/>
    <n v="0.34892857142857142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s v="Mills-Roy"/>
    <s v="Profit-focused multi-tasking access"/>
    <n v="33600"/>
    <n v="137961"/>
    <n v="4.105982142857143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s v="Brown Group"/>
    <s v="Profit-focused transitional capability"/>
    <n v="6100"/>
    <n v="7548"/>
    <n v="1.23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s v="Burns-Burnett"/>
    <s v="Front-line scalable definition"/>
    <n v="3800"/>
    <n v="2241"/>
    <n v="0.58973684210526311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s v="Perez, Davis and Wilson"/>
    <s v="Implemented tangible algorithm"/>
    <n v="2300"/>
    <n v="4253"/>
    <n v="1.84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s v="Diaz-Garcia"/>
    <s v="Profit-focused 3rdgeneration circuit"/>
    <n v="9700"/>
    <n v="1146"/>
    <n v="0.11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s v="Salazar-Moon"/>
    <s v="Compatible needs-based architecture"/>
    <n v="4000"/>
    <n v="11948"/>
    <n v="2.9870000000000001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s v="Larsen-Chung"/>
    <s v="Right-sized zero tolerance migration"/>
    <n v="59700"/>
    <n v="135132"/>
    <n v="2.26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s v="Anderson and Sons"/>
    <s v="Quality-focused reciprocal structure"/>
    <n v="5500"/>
    <n v="9546"/>
    <n v="1.73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s v="Lawrence Group"/>
    <s v="Automated actuating conglomeration"/>
    <n v="3700"/>
    <n v="13755"/>
    <n v="3.7175675675675675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s v="Gray-Davis"/>
    <s v="Re-contextualized local initiative"/>
    <n v="5200"/>
    <n v="8330"/>
    <n v="1.601923076923077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s v="Ramirez-Myers"/>
    <s v="Switchable intangible definition"/>
    <n v="900"/>
    <n v="14547"/>
    <n v="16.163333333333334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s v="Smith-Gonzalez"/>
    <s v="Polarized needs-based approach"/>
    <n v="5400"/>
    <n v="14743"/>
    <n v="2.730185185185185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s v="Skinner PLC"/>
    <s v="Intuitive well-modulated middleware"/>
    <n v="112300"/>
    <n v="178965"/>
    <n v="1.593633125556545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s v="Brown-Parker"/>
    <s v="Down-sized coherent toolset"/>
    <n v="22500"/>
    <n v="164291"/>
    <n v="7.3018222222222224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s v="Marshall Inc"/>
    <s v="Open-source multi-tasking data-warehouse"/>
    <n v="167400"/>
    <n v="22073"/>
    <n v="0.13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s v="Leblanc-Pineda"/>
    <s v="Future-proofed upward-trending contingency"/>
    <n v="2700"/>
    <n v="1479"/>
    <n v="0.54777777777777781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s v="Perry PLC"/>
    <s v="Mandatory uniform matrix"/>
    <n v="3400"/>
    <n v="12275"/>
    <n v="3.6102941176470589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s v="Fleming-Oliver"/>
    <s v="Managed stable function"/>
    <n v="178200"/>
    <n v="24882"/>
    <n v="0.13962962962962963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s v="King Ltd"/>
    <s v="Visionary systemic process improvement"/>
    <n v="9100"/>
    <n v="5803"/>
    <n v="0.63769230769230767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s v="Baker Ltd"/>
    <s v="Progressive intangible flexibility"/>
    <n v="6300"/>
    <n v="14199"/>
    <n v="2.2538095238095237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s v="Flores-Lambert"/>
    <s v="Triple-buffered logistical frame"/>
    <n v="109000"/>
    <n v="42795"/>
    <n v="0.39261467889908258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s v="Cruz Ltd"/>
    <s v="Exclusive dynamic adapter"/>
    <n v="114800"/>
    <n v="12938"/>
    <n v="0.11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s v="Knox-Garner"/>
    <s v="Automated systemic hierarchy"/>
    <n v="83000"/>
    <n v="101352"/>
    <n v="1.22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s v="Davis-Allen"/>
    <s v="Digitized eco-centric core"/>
    <n v="2400"/>
    <n v="4477"/>
    <n v="1.8654166666666667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s v="Miller-Patel"/>
    <s v="Mandatory uniform strategy"/>
    <n v="60400"/>
    <n v="4393"/>
    <n v="7.27317880794702E-2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s v="Noble-Bailey"/>
    <s v="Customizable dynamic info-mediaries"/>
    <n v="800"/>
    <n v="3755"/>
    <n v="4.6937499999999996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s v="Taylor PLC"/>
    <s v="Enhanced incremental budgetary management"/>
    <n v="7100"/>
    <n v="9238"/>
    <n v="1.3011267605633803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s v="Holmes PLC"/>
    <s v="Digitized local info-mediaries"/>
    <n v="46100"/>
    <n v="77012"/>
    <n v="1.6705422993492407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s v="Jones-Martin"/>
    <s v="Virtual systematic monitoring"/>
    <n v="8100"/>
    <n v="14083"/>
    <n v="1.73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s v="Myers LLC"/>
    <s v="Reactive bottom-line open architecture"/>
    <n v="1700"/>
    <n v="12202"/>
    <n v="7.1776470588235295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s v="Bell PLC"/>
    <s v="Ergonomic eco-centric open architecture"/>
    <n v="100"/>
    <n v="2"/>
    <n v="0.0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s v="Smith-Schmidt"/>
    <s v="Inverse radical hierarchy"/>
    <n v="900"/>
    <n v="13772"/>
    <n v="15.30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s v="Ruiz, Richardson and Cole"/>
    <s v="Team-oriented static interface"/>
    <n v="7300"/>
    <n v="2946"/>
    <n v="0.40356164383561643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s v="Leonard-Mcclain"/>
    <s v="Virtual foreground throughput"/>
    <n v="195800"/>
    <n v="168820"/>
    <n v="0.86220633299284988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s v="Bailey-Boyer"/>
    <s v="Visionary exuding Internet solution"/>
    <n v="48900"/>
    <n v="154321"/>
    <n v="3.1558486707566464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s v="Lee LLC"/>
    <s v="Synchronized secondary analyzer"/>
    <n v="29600"/>
    <n v="26527"/>
    <n v="0.89618243243243245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s v="Lyons Inc"/>
    <s v="Balanced attitude-oriented parallelism"/>
    <n v="39300"/>
    <n v="71583"/>
    <n v="1.8214503816793892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s v="Herrera-Wilson"/>
    <s v="Organized bandwidth-monitored core"/>
    <n v="3400"/>
    <n v="12100"/>
    <n v="3.5588235294117645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s v="Mahoney, Adams and Lucas"/>
    <s v="Cloned leadingedge utilization"/>
    <n v="9200"/>
    <n v="12129"/>
    <n v="1.3183695652173912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s v="Stewart LLC"/>
    <s v="Secured asymmetric projection"/>
    <n v="135600"/>
    <n v="62804"/>
    <n v="0.46315634218289087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s v="Mcmillan Group"/>
    <s v="Advanced cohesive Graphic Interface"/>
    <n v="153700"/>
    <n v="55536"/>
    <n v="0.36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s v="Beck, Thompson and Martinez"/>
    <s v="Down-sized maximized function"/>
    <n v="7800"/>
    <n v="8161"/>
    <n v="1.04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s v="Rodriguez-Scott"/>
    <s v="Realigned zero tolerance software"/>
    <n v="2100"/>
    <n v="14046"/>
    <n v="6.6885714285714286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s v="Rush-Bowers"/>
    <s v="Persevering analyzing extranet"/>
    <n v="189500"/>
    <n v="117628"/>
    <n v="0.62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s v="Davis and Sons"/>
    <s v="Innovative human-resource migration"/>
    <n v="188200"/>
    <n v="159405"/>
    <n v="0.84699787460148779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s v="Anderson-Pham"/>
    <s v="Intuitive needs-based monitoring"/>
    <n v="113500"/>
    <n v="12552"/>
    <n v="0.11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s v="Bradshaw, Smith and Ryan"/>
    <s v="Upgradable 24/7 emulation"/>
    <n v="1700"/>
    <n v="943"/>
    <n v="0.55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s v="Jackson PLC"/>
    <s v="Quality-focused client-server core"/>
    <n v="163700"/>
    <n v="93963"/>
    <n v="0.57399511301160655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s v="Ware-Arias"/>
    <s v="Upgradable maximized protocol"/>
    <n v="113800"/>
    <n v="140469"/>
    <n v="1.2343497363796134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s v="Blair, Reyes and Woods"/>
    <s v="Cross-platform interactive synergy"/>
    <n v="5000"/>
    <n v="6423"/>
    <n v="1.28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s v="Thomas-Lopez"/>
    <s v="User-centric fault-tolerant archive"/>
    <n v="9400"/>
    <n v="6015"/>
    <n v="0.63989361702127656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s v="Jones-Riddle"/>
    <s v="Self-enabling real-time definition"/>
    <n v="147800"/>
    <n v="15723"/>
    <n v="0.10638024357239513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s v="Schmidt-Gomez"/>
    <s v="User-centric impactful projection"/>
    <n v="5100"/>
    <n v="2064"/>
    <n v="0.40470588235294119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s v="Edwards-Kane"/>
    <s v="Virtual leadingedge framework"/>
    <n v="1800"/>
    <n v="10313"/>
    <n v="5.7294444444444448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s v="Hicks, Wall and Webb"/>
    <s v="Managed discrete framework"/>
    <n v="174500"/>
    <n v="197018"/>
    <n v="1.12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s v="Mayer-Richmond"/>
    <s v="Progressive zero-defect capability"/>
    <n v="101400"/>
    <n v="47037"/>
    <n v="0.46387573964497042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s v="Robles Ltd"/>
    <s v="Right-sized demand-driven adapter"/>
    <n v="191000"/>
    <n v="173191"/>
    <n v="0.90675916230366493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s v="Cochran Ltd"/>
    <s v="Re-engineered attitude-oriented frame"/>
    <n v="8100"/>
    <n v="5487"/>
    <n v="0.67740740740740746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s v="Rosales LLC"/>
    <s v="Compatible multimedia utilization"/>
    <n v="5100"/>
    <n v="9817"/>
    <n v="1.9249019607843136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s v="Harper-Bryan"/>
    <s v="Re-contextualized dedicated hardware"/>
    <n v="7700"/>
    <n v="6369"/>
    <n v="0.82714285714285718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s v="Floyd-Sims"/>
    <s v="Cloned transitional hierarchy"/>
    <n v="5400"/>
    <n v="903"/>
    <n v="0.16722222222222222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s v="Spence, Jackson and Kelly"/>
    <s v="Advanced discrete leverage"/>
    <n v="152400"/>
    <n v="178120"/>
    <n v="1.168766404199475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s v="King-Nguyen"/>
    <s v="Open-source incremental throughput"/>
    <n v="1300"/>
    <n v="13678"/>
    <n v="10.52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s v="Hansen Group"/>
    <s v="Centralized regional interface"/>
    <n v="8100"/>
    <n v="9969"/>
    <n v="1.2307407407407407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s v="Cummings Inc"/>
    <s v="Digitized transitional monitoring"/>
    <n v="28400"/>
    <n v="100900"/>
    <n v="3.5528169014084505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s v="Miller-Poole"/>
    <s v="Networked optimal adapter"/>
    <n v="102500"/>
    <n v="165954"/>
    <n v="1.61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s v="Rodriguez-West"/>
    <s v="Automated optimal function"/>
    <n v="7000"/>
    <n v="1744"/>
    <n v="0.24914285714285714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s v="Clark-Bowman"/>
    <s v="Stand-alone user-facing service-desk"/>
    <n v="9300"/>
    <n v="3232"/>
    <n v="0.34752688172043011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s v="Hensley Ltd"/>
    <s v="Versatile global attitude"/>
    <n v="6200"/>
    <n v="10938"/>
    <n v="1.76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s v="Martin, Martin and Solis"/>
    <s v="Assimilated uniform methodology"/>
    <n v="6800"/>
    <n v="5579"/>
    <n v="0.82044117647058823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s v="Harrington-Harper"/>
    <s v="Self-enabling next generation algorithm"/>
    <n v="155200"/>
    <n v="37754"/>
    <n v="0.24326030927835052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s v="Price and Sons"/>
    <s v="Object-based demand-driven strategy"/>
    <n v="89900"/>
    <n v="45384"/>
    <n v="0.50482758620689661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s v="Cuevas-Morales"/>
    <s v="Public-key coherent ability"/>
    <n v="900"/>
    <n v="8703"/>
    <n v="9.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s v="Delgado-Hatfield"/>
    <s v="Up-sized composite success"/>
    <n v="100"/>
    <n v="4"/>
    <n v="0.0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s v="Padilla-Porter"/>
    <s v="Innovative exuding matrix"/>
    <n v="148400"/>
    <n v="182302"/>
    <n v="1.22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s v="Morris Group"/>
    <s v="Realigned impactful artificial intelligence"/>
    <n v="4800"/>
    <n v="3045"/>
    <n v="0.63437500000000002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s v="Woods Inc"/>
    <s v="Upgradable upward-trending portal"/>
    <n v="4000"/>
    <n v="1763"/>
    <n v="0.44074999999999998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s v="Wise, Thompson and Allen"/>
    <s v="Pre-emptive neutral portal"/>
    <n v="33800"/>
    <n v="118706"/>
    <n v="3.5120118343195266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s v="Rich, Alvarez and King"/>
    <s v="Business-focused static ability"/>
    <n v="2400"/>
    <n v="4119"/>
    <n v="1.7162500000000001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s v="Terry-Salinas"/>
    <s v="Networked secondary structure"/>
    <n v="98800"/>
    <n v="139354"/>
    <n v="1.4104655870445344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s v="Wang-Rodriguez"/>
    <s v="Total multimedia website"/>
    <n v="188800"/>
    <n v="57734"/>
    <n v="0.30579449152542371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s v="Gomez LLC"/>
    <s v="Pre-emptive mission-critical hardware"/>
    <n v="71200"/>
    <n v="95020"/>
    <n v="1.3345505617977529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s v="Gonzalez-Robbins"/>
    <s v="Up-sized responsive protocol"/>
    <n v="4700"/>
    <n v="8829"/>
    <n v="1.87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s v="Obrien and Sons"/>
    <s v="Pre-emptive transitional frame"/>
    <n v="1200"/>
    <n v="3984"/>
    <n v="3.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s v="Shaw Ltd"/>
    <s v="Profit-focused content-based application"/>
    <n v="1400"/>
    <n v="8053"/>
    <n v="5.7521428571428572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s v="Hughes Inc"/>
    <s v="Streamlined neutral analyzer"/>
    <n v="4000"/>
    <n v="1620"/>
    <n v="0.40500000000000003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s v="Olsen-Ryan"/>
    <s v="Assimilated neutral utilization"/>
    <n v="5600"/>
    <n v="10328"/>
    <n v="1.8442857142857143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s v="Grimes, Holland and Sloan"/>
    <s v="Extended dedicated archive"/>
    <n v="3600"/>
    <n v="10289"/>
    <n v="2.8580555555555556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s v="Perry and Sons"/>
    <s v="Configurable static help-desk"/>
    <n v="3100"/>
    <n v="9889"/>
    <n v="3.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s v="Richardson Inc"/>
    <s v="Assimilated fault-tolerant capacity"/>
    <n v="5000"/>
    <n v="8907"/>
    <n v="1.78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s v="Santos-Young"/>
    <s v="Enhanced neutral ability"/>
    <n v="4000"/>
    <n v="14606"/>
    <n v="3.65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s v="Nichols Ltd"/>
    <s v="Function-based attitude-oriented groupware"/>
    <n v="7400"/>
    <n v="8432"/>
    <n v="1.13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s v="Hogan, Porter and Rivera"/>
    <s v="Organic object-oriented core"/>
    <n v="8500"/>
    <n v="4613"/>
    <n v="0.54270588235294115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s v="Lyons LLC"/>
    <s v="Balanced impactful circuit"/>
    <n v="68800"/>
    <n v="162603"/>
    <n v="2.36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s v="Long-Greene"/>
    <s v="Future-proofed heuristic encryption"/>
    <n v="2400"/>
    <n v="12310"/>
    <n v="5.1291666666666664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s v="Robles-Hudson"/>
    <s v="Balanced bifurcated leverage"/>
    <n v="8600"/>
    <n v="8656"/>
    <n v="1.00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s v="Mcclure LLC"/>
    <s v="Sharable discrete budgetary management"/>
    <n v="196600"/>
    <n v="159931"/>
    <n v="0.81348423194303154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s v="Rice-Parker"/>
    <s v="Down-sized actuating infrastructure"/>
    <n v="91400"/>
    <n v="48236"/>
    <n v="0.52774617067833696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s v="Landry Inc"/>
    <s v="Synergistic cohesive adapter"/>
    <n v="29600"/>
    <n v="77021"/>
    <n v="2.6020608108108108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s v="Smith-Wallace"/>
    <s v="Monitored 24/7 time-frame"/>
    <n v="110300"/>
    <n v="197024"/>
    <n v="1.7862556663644606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s v="Clark Inc"/>
    <s v="Down-sized mobile time-frame"/>
    <n v="9200"/>
    <n v="9339"/>
    <n v="1.01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s v="Young and Sons"/>
    <s v="Innovative disintermediate encryption"/>
    <n v="2400"/>
    <n v="4596"/>
    <n v="1.91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s v="Garcia Group"/>
    <s v="Persevering interactive matrix"/>
    <n v="191000"/>
    <n v="45831"/>
    <n v="0.23995287958115183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s v="Adams, Walker and Wong"/>
    <s v="Seamless background framework"/>
    <n v="900"/>
    <n v="6514"/>
    <n v="7.2377777777777776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s v="Hopkins-Browning"/>
    <s v="Balanced upward-trending productivity"/>
    <n v="2500"/>
    <n v="13684"/>
    <n v="5.4736000000000002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s v="Morales Group"/>
    <s v="Optimized bi-directional extranet"/>
    <n v="183800"/>
    <n v="1667"/>
    <n v="9.0696409140369975E-3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s v="Lucero Group"/>
    <s v="Intuitive actuating benchmark"/>
    <n v="9800"/>
    <n v="3349"/>
    <n v="0.34173469387755101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s v="Smith, Brown and Davis"/>
    <s v="Devolved background project"/>
    <n v="193400"/>
    <n v="46317"/>
    <n v="0.239488107549121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s v="Hunt Group"/>
    <s v="Reverse-engineered executive emulation"/>
    <n v="163800"/>
    <n v="78743"/>
    <n v="0.48072649572649573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s v="Valdez Ltd"/>
    <s v="Team-oriented clear-thinking matrix"/>
    <n v="100"/>
    <n v="0"/>
    <n v="0"/>
    <x v="0"/>
    <n v="0"/>
    <n v="0"/>
    <s v="US"/>
    <s v="USD"/>
    <n v="1367384400"/>
    <n v="1369803600"/>
    <x v="472"/>
    <d v="2013-05-29T05:00:00"/>
    <b v="0"/>
    <b v="1"/>
    <s v="theater/plays"/>
    <x v="3"/>
    <s v="plays"/>
  </r>
  <r>
    <s v="Mccann-Le"/>
    <s v="Focused coherent methodology"/>
    <n v="153600"/>
    <n v="107743"/>
    <n v="0.70145182291666663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s v="Johnson Inc"/>
    <s v="Reduced context-sensitive complexity"/>
    <n v="1300"/>
    <n v="6889"/>
    <n v="5.2992307692307694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s v="Collins LLC"/>
    <s v="Decentralized 4thgeneration time-frame"/>
    <n v="25500"/>
    <n v="45983"/>
    <n v="1.8032549019607844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s v="Smith-Miller"/>
    <s v="De-engineered cohesive moderator"/>
    <n v="7500"/>
    <n v="6924"/>
    <n v="0.92320000000000002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s v="Jensen-Vargas"/>
    <s v="Ameliorated explicit parallelism"/>
    <n v="89900"/>
    <n v="12497"/>
    <n v="0.13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s v="Roberts Group"/>
    <s v="Up-sized radical pricing structure"/>
    <n v="172700"/>
    <n v="193820"/>
    <n v="1.12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s v="White LLC"/>
    <s v="Robust zero-defect project"/>
    <n v="168500"/>
    <n v="119510"/>
    <n v="0.70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s v="Best, Miller and Thomas"/>
    <s v="Re-engineered mobile task-force"/>
    <n v="7800"/>
    <n v="9289"/>
    <n v="1.19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s v="Smith-Mullins"/>
    <s v="User-centric intangible neural-net"/>
    <n v="147800"/>
    <n v="35498"/>
    <n v="0.24017591339648173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s v="Williams-Walsh"/>
    <s v="Organized explicit core"/>
    <n v="9100"/>
    <n v="12678"/>
    <n v="1.3931868131868133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s v="Cox LLC"/>
    <s v="Phased 24hour flexibility"/>
    <n v="8600"/>
    <n v="4797"/>
    <n v="0.55779069767441858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s v="Morales-Odonnell"/>
    <s v="Exclusive 5thgeneration structure"/>
    <n v="125400"/>
    <n v="53324"/>
    <n v="0.42523125996810207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s v="Ramirez LLC"/>
    <s v="Multi-tiered maximized orchestration"/>
    <n v="5900"/>
    <n v="6608"/>
    <n v="1.12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s v="Ramirez Group"/>
    <s v="Open-architected uniform instruction set"/>
    <n v="8800"/>
    <n v="622"/>
    <n v="7.0681818181818179E-2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s v="Marsh-Coleman"/>
    <s v="Exclusive asymmetric analyzer"/>
    <n v="177700"/>
    <n v="180802"/>
    <n v="1.01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s v="Frederick, Jenkins and Collins"/>
    <s v="Organic radical collaboration"/>
    <n v="800"/>
    <n v="3406"/>
    <n v="4.2575000000000003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s v="Wilson Ltd"/>
    <s v="Function-based multi-state software"/>
    <n v="7600"/>
    <n v="11061"/>
    <n v="1.45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s v="Underwood, James and Jones"/>
    <s v="Triple-buffered holistic ability"/>
    <n v="900"/>
    <n v="6303"/>
    <n v="7.003333333333333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s v="Johnson-Contreras"/>
    <s v="Diverse scalable superstructure"/>
    <n v="96700"/>
    <n v="81136"/>
    <n v="0.83904860392967939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s v="Rosario-Smith"/>
    <s v="Enterprise-wide intermediate portal"/>
    <n v="189200"/>
    <n v="188480"/>
    <n v="0.99619450317124736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s v="Avila, Ford and Welch"/>
    <s v="Focused leadingedge matrix"/>
    <n v="9000"/>
    <n v="7227"/>
    <n v="0.80300000000000005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s v="Gallegos Inc"/>
    <s v="Seamless logistical encryption"/>
    <n v="5100"/>
    <n v="574"/>
    <n v="0.11254901960784314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s v="Cordova-Torres"/>
    <s v="Pre-emptive grid-enabled contingency"/>
    <n v="1600"/>
    <n v="8046"/>
    <n v="5.0287499999999996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s v="Garrison LLC"/>
    <s v="Profit-focused 24/7 data-warehouse"/>
    <n v="2600"/>
    <n v="12533"/>
    <n v="4.820384615384615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s v="Shannon-Olson"/>
    <s v="Enhanced methodical middleware"/>
    <n v="9800"/>
    <n v="14697"/>
    <n v="1.49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s v="Thomas, Welch and Santana"/>
    <s v="Assimilated exuding toolset"/>
    <n v="9800"/>
    <n v="7120"/>
    <n v="0.72653061224489801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s v="Brown-Pena"/>
    <s v="Front-line client-server secured line"/>
    <n v="5300"/>
    <n v="14097"/>
    <n v="2.65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s v="Harrison-Bridges"/>
    <s v="Profit-focused exuding moderator"/>
    <n v="77000"/>
    <n v="1930"/>
    <n v="2.5064935064935064E-2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s v="Taylor Inc"/>
    <s v="Public-key 3rdgeneration system engine"/>
    <n v="2800"/>
    <n v="7742"/>
    <n v="2.7650000000000001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s v="Deleon and Sons"/>
    <s v="Organized value-added access"/>
    <n v="184800"/>
    <n v="164109"/>
    <n v="0.88803571428571426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s v="Hardin-Dixon"/>
    <s v="Focused solution-oriented matrix"/>
    <n v="1300"/>
    <n v="12597"/>
    <n v="9.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s v="York-Pitts"/>
    <s v="Monitored discrete toolset"/>
    <n v="66100"/>
    <n v="179074"/>
    <n v="2.7091376701966716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s v="Morrison-Henderson"/>
    <s v="De-engineered disintermediate encoding"/>
    <n v="100"/>
    <n v="4"/>
    <n v="0.0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s v="Martin-James"/>
    <s v="Streamlined upward-trending analyzer"/>
    <n v="180100"/>
    <n v="105598"/>
    <n v="0.58632981676846196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s v="Ritter PLC"/>
    <s v="Multi-channeled upward-trending application"/>
    <n v="9500"/>
    <n v="14408"/>
    <n v="1.51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s v="Anderson Group"/>
    <s v="Organic maximized database"/>
    <n v="6300"/>
    <n v="14089"/>
    <n v="2.23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s v="Smith and Sons"/>
    <s v="Grass-roots 24/7 attitude"/>
    <n v="5200"/>
    <n v="12467"/>
    <n v="2.39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s v="Lam-Hamilton"/>
    <s v="Team-oriented global strategy"/>
    <n v="6000"/>
    <n v="11960"/>
    <n v="1.99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s v="Ho Ltd"/>
    <s v="Enhanced client-driven capacity"/>
    <n v="5800"/>
    <n v="7966"/>
    <n v="1.37344827586206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s v="Hunt LLC"/>
    <s v="Re-engineered radical policy"/>
    <n v="20000"/>
    <n v="158832"/>
    <n v="7.9416000000000002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s v="Fowler-Smith"/>
    <s v="Down-sized logistical adapter"/>
    <n v="3000"/>
    <n v="11091"/>
    <n v="3.6970000000000001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s v="Blair Inc"/>
    <s v="Configurable bandwidth-monitored throughput"/>
    <n v="9900"/>
    <n v="1269"/>
    <n v="0.12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s v="Joseph LLC"/>
    <s v="Decentralized logistical collaboration"/>
    <n v="94900"/>
    <n v="194166"/>
    <n v="2.04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s v="Webb-Smith"/>
    <s v="Advanced content-based installation"/>
    <n v="9300"/>
    <n v="4124"/>
    <n v="0.44344086021505374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s v="Johns PLC"/>
    <s v="Distributed high-level open architecture"/>
    <n v="6800"/>
    <n v="14865"/>
    <n v="2.1860294117647059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s v="Hardin-Foley"/>
    <s v="Synergized zero tolerance help-desk"/>
    <n v="72400"/>
    <n v="134688"/>
    <n v="1.8603314917127072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s v="Martinez-Juarez"/>
    <s v="Realigned uniform knowledge user"/>
    <n v="31200"/>
    <n v="95364"/>
    <n v="3.0565384615384614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s v="Wilson and Sons"/>
    <s v="Monitored grid-enabled model"/>
    <n v="3500"/>
    <n v="3295"/>
    <n v="0.94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s v="Clements Group"/>
    <s v="Assimilated actuating policy"/>
    <n v="9000"/>
    <n v="4896"/>
    <n v="0.54400000000000004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s v="Valenzuela-Cook"/>
    <s v="Total incremental productivity"/>
    <n v="6700"/>
    <n v="7496"/>
    <n v="1.1188059701492536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s v="Parker, Haley and Foster"/>
    <s v="Adaptive local task-force"/>
    <n v="2700"/>
    <n v="9967"/>
    <n v="3.6914814814814814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s v="Fuentes LLC"/>
    <s v="Universal zero-defect concept"/>
    <n v="83300"/>
    <n v="52421"/>
    <n v="0.62930372148859548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s v="Moran and Sons"/>
    <s v="Object-based bottom-line superstructure"/>
    <n v="9700"/>
    <n v="6298"/>
    <n v="0.6492783505154639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s v="Stevens Inc"/>
    <s v="Adaptive 24hour projection"/>
    <n v="8200"/>
    <n v="1546"/>
    <n v="0.18853658536585366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s v="Martinez-Johnson"/>
    <s v="Sharable radical toolset"/>
    <n v="96500"/>
    <n v="16168"/>
    <n v="0.1675440414507772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s v="Franklin Inc"/>
    <s v="Focused multimedia knowledgebase"/>
    <n v="6200"/>
    <n v="6269"/>
    <n v="1.01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s v="Perez PLC"/>
    <s v="Seamless 6thgeneration extranet"/>
    <n v="43800"/>
    <n v="149578"/>
    <n v="3.4150228310502282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s v="Sanchez, Cross and Savage"/>
    <s v="Sharable mobile knowledgebase"/>
    <n v="6000"/>
    <n v="3841"/>
    <n v="0.64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s v="Pineda Ltd"/>
    <s v="Cross-group global system engine"/>
    <n v="8700"/>
    <n v="4531"/>
    <n v="0.5208045977011494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s v="Nunez-Richards"/>
    <s v="De-engineered cohesive system engine"/>
    <n v="86400"/>
    <n v="103255"/>
    <n v="1.19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s v="Pugh LLC"/>
    <s v="Reactive analyzing function"/>
    <n v="8900"/>
    <n v="13065"/>
    <n v="1.4679775280898877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s v="Rowe-Wong"/>
    <s v="Robust hybrid budgetary management"/>
    <n v="700"/>
    <n v="6654"/>
    <n v="9.5057142857142853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s v="Williams-Santos"/>
    <s v="Open-source analyzing monitoring"/>
    <n v="9400"/>
    <n v="6852"/>
    <n v="0.72893617021276591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s v="Weber Inc"/>
    <s v="Up-sized discrete firmware"/>
    <n v="157600"/>
    <n v="124517"/>
    <n v="0.7900824873096447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s v="Avery, Brown and Parker"/>
    <s v="Exclusive intangible extranet"/>
    <n v="7900"/>
    <n v="5113"/>
    <n v="0.64721518987341775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s v="Cox Group"/>
    <s v="Synergized analyzing process improvement"/>
    <n v="7100"/>
    <n v="5824"/>
    <n v="0.82028169014084507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s v="Jensen LLC"/>
    <s v="Realigned dedicated system engine"/>
    <n v="600"/>
    <n v="6226"/>
    <n v="10.37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s v="Brown Inc"/>
    <s v="Object-based bandwidth-monitored concept"/>
    <n v="156800"/>
    <n v="20243"/>
    <n v="0.12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s v="Hale-Hayes"/>
    <s v="Ameliorated client-driven open system"/>
    <n v="121600"/>
    <n v="188288"/>
    <n v="1.54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s v="Becker-Scott"/>
    <s v="Managed optimizing archive"/>
    <n v="7900"/>
    <n v="7875"/>
    <n v="0.99683544303797467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s v="Brown-George"/>
    <s v="Cross-platform tertiary array"/>
    <n v="100"/>
    <n v="5"/>
    <n v="0.0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s v="Waters and Sons"/>
    <s v="Inverse neutral structure"/>
    <n v="6300"/>
    <n v="13018"/>
    <n v="2.0663492063492064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s v="Brown Ltd"/>
    <s v="Quality-focused system-worthy support"/>
    <n v="71100"/>
    <n v="91176"/>
    <n v="1.2823628691983122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s v="Valencia PLC"/>
    <s v="Extended asynchronous initiative"/>
    <n v="3400"/>
    <n v="6405"/>
    <n v="1.8838235294117647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s v="Johnson Group"/>
    <s v="Compatible full-range leverage"/>
    <n v="3900"/>
    <n v="11075"/>
    <n v="2.8397435897435899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s v="Rose-Fuller"/>
    <s v="Upgradable holistic system engine"/>
    <n v="10000"/>
    <n v="12042"/>
    <n v="1.20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s v="Brady, Cortez and Rodriguez"/>
    <s v="Multi-lateral maximized core"/>
    <n v="8200"/>
    <n v="1136"/>
    <n v="0.13853658536585367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s v="Wang, Nguyen and Horton"/>
    <s v="Innovative holistic hub"/>
    <n v="6200"/>
    <n v="8645"/>
    <n v="1.39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s v="Santos, Williams and Brown"/>
    <s v="Reverse-engineered 24/7 methodology"/>
    <n v="1100"/>
    <n v="1914"/>
    <n v="1.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s v="Burnett-Mora"/>
    <s v="Quality-focused 24/7 superstructure"/>
    <n v="6400"/>
    <n v="12129"/>
    <n v="1.8951562500000001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s v="King LLC"/>
    <s v="Multi-channeled local intranet"/>
    <n v="1400"/>
    <n v="3496"/>
    <n v="2.4971428571428573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s v="Miller Ltd"/>
    <s v="Open-architected mobile emulation"/>
    <n v="198600"/>
    <n v="97037"/>
    <n v="0.48860523665659616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s v="Case LLC"/>
    <s v="Ameliorated foreground methodology"/>
    <n v="195900"/>
    <n v="55757"/>
    <n v="0.28461970393057684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s v="Swanson, Wilson and Baker"/>
    <s v="Synergized well-modulated project"/>
    <n v="4300"/>
    <n v="11525"/>
    <n v="2.68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s v="Smith-Smith"/>
    <s v="Total leadingedge neural-net"/>
    <n v="189000"/>
    <n v="5916"/>
    <n v="3.1301587301587303E-2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s v="Patterson-Johnson"/>
    <s v="Grass-roots directional workforce"/>
    <n v="9500"/>
    <n v="5973"/>
    <n v="0.62873684210526315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s v="Carlson-Hernandez"/>
    <s v="Quality-focused real-time solution"/>
    <n v="59200"/>
    <n v="183756"/>
    <n v="3.1039864864864866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s v="Parker PLC"/>
    <s v="Reduced interactive matrix"/>
    <n v="72100"/>
    <n v="30902"/>
    <n v="0.42859916782246882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s v="Yu and Sons"/>
    <s v="Adaptive context-sensitive architecture"/>
    <n v="6700"/>
    <n v="5569"/>
    <n v="0.83119402985074631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s v="Mack Ltd"/>
    <s v="Reactive regional access"/>
    <n v="139000"/>
    <n v="158590"/>
    <n v="1.1409352517985611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s v="Lamb-Sanders"/>
    <s v="Stand-alone reciprocal frame"/>
    <n v="197700"/>
    <n v="127591"/>
    <n v="0.64537683358624176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s v="Williams-Ramirez"/>
    <s v="Open-architected 24/7 throughput"/>
    <n v="8500"/>
    <n v="6750"/>
    <n v="0.79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s v="Weaver Ltd"/>
    <s v="Monitored 24/7 approach"/>
    <n v="81600"/>
    <n v="9318"/>
    <n v="0.11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s v="Barnes-Williams"/>
    <s v="Upgradable explicit forecast"/>
    <n v="8600"/>
    <n v="4832"/>
    <n v="0.56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s v="Harris Inc"/>
    <s v="Future-proofed modular groupware"/>
    <n v="14900"/>
    <n v="32986"/>
    <n v="2.2138255033557046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s v="Peters-Nelson"/>
    <s v="Distributed real-time algorithm"/>
    <n v="169400"/>
    <n v="81984"/>
    <n v="0.48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s v="Robinson Group"/>
    <s v="Switchable reciprocal middleware"/>
    <n v="98700"/>
    <n v="87448"/>
    <n v="0.88599797365754818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s v="Jordan-Wolfe"/>
    <s v="Inverse multimedia Graphic Interface"/>
    <n v="4500"/>
    <n v="1863"/>
    <n v="0.41399999999999998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s v="Vargas-Cox"/>
    <s v="Vision-oriented local contingency"/>
    <n v="98600"/>
    <n v="62174"/>
    <n v="0.63056795131845844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s v="Yang and Sons"/>
    <s v="Reactive 6thgeneration hub"/>
    <n v="121700"/>
    <n v="59003"/>
    <n v="0.48482333607230893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s v="Wilson, Wilson and Mathis"/>
    <s v="Optional asymmetric success"/>
    <n v="100"/>
    <n v="2"/>
    <n v="0.0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s v="Wang, Koch and Weaver"/>
    <s v="Digitized analyzing capacity"/>
    <n v="196700"/>
    <n v="174039"/>
    <n v="0.88479410269445857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s v="Cisneros Ltd"/>
    <s v="Vision-oriented regional hub"/>
    <n v="10000"/>
    <n v="12684"/>
    <n v="1.26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s v="Williams-Jones"/>
    <s v="Monitored incremental info-mediaries"/>
    <n v="600"/>
    <n v="14033"/>
    <n v="23.388333333333332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s v="Russo, Kim and Mccoy"/>
    <s v="Balanced optimal hardware"/>
    <n v="10000"/>
    <n v="824"/>
    <n v="8.2400000000000001E-2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s v="Bailey and Sons"/>
    <s v="Grass-roots dynamic emulation"/>
    <n v="120700"/>
    <n v="57010"/>
    <n v="0.47232808616404309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s v="Jensen-Brown"/>
    <s v="Fundamental disintermediate matrix"/>
    <n v="9100"/>
    <n v="7438"/>
    <n v="0.81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s v="Smith Group"/>
    <s v="Right-sized secondary challenge"/>
    <n v="106800"/>
    <n v="57872"/>
    <n v="0.54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s v="Murphy-Farrell"/>
    <s v="Implemented exuding software"/>
    <n v="9100"/>
    <n v="8906"/>
    <n v="0.97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s v="Everett-Wolfe"/>
    <s v="Total optimizing software"/>
    <n v="10000"/>
    <n v="7724"/>
    <n v="0.77239999999999998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s v="Young PLC"/>
    <s v="Optional maximized attitude"/>
    <n v="79400"/>
    <n v="26571"/>
    <n v="0.33464735516372796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s v="Park-Goodman"/>
    <s v="Customer-focused impactful extranet"/>
    <n v="5100"/>
    <n v="12219"/>
    <n v="2.3958823529411766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s v="York, Barr and Grant"/>
    <s v="Cloned bottom-line success"/>
    <n v="3100"/>
    <n v="1985"/>
    <n v="0.64032258064516134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s v="Little Ltd"/>
    <s v="Decentralized bandwidth-monitored ability"/>
    <n v="6900"/>
    <n v="12155"/>
    <n v="1.7615942028985507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s v="Kelly-Colon"/>
    <s v="Stand-alone grid-enabled leverage"/>
    <n v="197900"/>
    <n v="110689"/>
    <n v="0.55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s v="Turner, Scott and Gentry"/>
    <s v="Assimilated regional groupware"/>
    <n v="5600"/>
    <n v="2445"/>
    <n v="0.43660714285714286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s v="Sanchez Ltd"/>
    <s v="Up-sized 24hour instruction set"/>
    <n v="170700"/>
    <n v="57250"/>
    <n v="0.33538371411833628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s v="Giles-Smith"/>
    <s v="Right-sized web-enabled intranet"/>
    <n v="9700"/>
    <n v="11929"/>
    <n v="1.22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s v="Thompson-Moreno"/>
    <s v="Expanded needs-based orchestration"/>
    <n v="62300"/>
    <n v="118214"/>
    <n v="1.8974959871589085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s v="Murphy-Fox"/>
    <s v="Organic system-worthy orchestration"/>
    <n v="5300"/>
    <n v="4432"/>
    <n v="0.83622641509433959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s v="Rodriguez-Patterson"/>
    <s v="Inverse static standardization"/>
    <n v="99500"/>
    <n v="17879"/>
    <n v="0.17968844221105529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s v="Davis Ltd"/>
    <s v="Synchronized motivating solution"/>
    <n v="1400"/>
    <n v="14511"/>
    <n v="10.36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s v="Nguyen and Sons"/>
    <s v="Compatible 5thgeneration concept"/>
    <n v="5400"/>
    <n v="8109"/>
    <n v="1.5016666666666667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s v="Jones PLC"/>
    <s v="Virtual systemic intranet"/>
    <n v="2300"/>
    <n v="8244"/>
    <n v="3.58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s v="Gilmore LLC"/>
    <s v="Optimized systemic algorithm"/>
    <n v="1400"/>
    <n v="7600"/>
    <n v="5.4285714285714288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s v="Lee-Cobb"/>
    <s v="Customizable homogeneous firmware"/>
    <n v="140000"/>
    <n v="94501"/>
    <n v="0.67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s v="Jones, Wiley and Robbins"/>
    <s v="Front-line cohesive extranet"/>
    <n v="7500"/>
    <n v="14381"/>
    <n v="1.91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s v="Martin, Gates and Holt"/>
    <s v="Distributed holistic neural-net"/>
    <n v="1500"/>
    <n v="13980"/>
    <n v="9.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s v="Nguyen Inc"/>
    <s v="Seamless directional capacity"/>
    <n v="7300"/>
    <n v="7348"/>
    <n v="1.00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s v="Walsh-Watts"/>
    <s v="Polarized actuating implementation"/>
    <n v="3600"/>
    <n v="8158"/>
    <n v="2.266111111111111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s v="Ray, Li and Li"/>
    <s v="Front-line disintermediate hub"/>
    <n v="5000"/>
    <n v="7119"/>
    <n v="1.42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s v="Murray Ltd"/>
    <s v="Decentralized 4thgeneration challenge"/>
    <n v="6000"/>
    <n v="5438"/>
    <n v="0.90633333333333332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s v="Mora-Bradley"/>
    <s v="Programmable tangible ability"/>
    <n v="9100"/>
    <n v="7656"/>
    <n v="0.84131868131868137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s v="Lopez, Reid and Johnson"/>
    <s v="Total real-time hardware"/>
    <n v="164100"/>
    <n v="96888"/>
    <n v="0.59042047531992692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s v="Fox-Williams"/>
    <s v="Profound system-worthy functionalities"/>
    <n v="128900"/>
    <n v="196960"/>
    <n v="1.52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s v="Taylor, Wood and Taylor"/>
    <s v="Cloned hybrid focus group"/>
    <n v="42100"/>
    <n v="188057"/>
    <n v="4.46691211401425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s v="King Inc"/>
    <s v="Ergonomic dedicated focus group"/>
    <n v="7400"/>
    <n v="6245"/>
    <n v="0.8439189189189189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s v="Cole, Petty and Cameron"/>
    <s v="Realigned zero administration paradigm"/>
    <n v="100"/>
    <n v="3"/>
    <n v="0.0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s v="Mcclain LLC"/>
    <s v="Open-source multi-tasking methodology"/>
    <n v="52000"/>
    <n v="91014"/>
    <n v="1.7502692307692307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s v="Sims-Gross"/>
    <s v="Object-based attitude-oriented analyzer"/>
    <n v="8700"/>
    <n v="4710"/>
    <n v="0.54137931034482756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s v="Perez Group"/>
    <s v="Cross-platform tertiary hub"/>
    <n v="63400"/>
    <n v="197728"/>
    <n v="3.11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s v="Ford LLC"/>
    <s v="Centralized tangible success"/>
    <n v="169700"/>
    <n v="168048"/>
    <n v="0.99026517383618151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s v="Moreno Ltd"/>
    <s v="Customer-focused multimedia methodology"/>
    <n v="108400"/>
    <n v="138586"/>
    <n v="1.278468634686347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s v="Ortega LLC"/>
    <s v="Secured bifurcated intranet"/>
    <n v="1700"/>
    <n v="12020"/>
    <n v="7.0705882352941174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s v="Anderson LLC"/>
    <s v="Customizable full-range artificial intelligence"/>
    <n v="6200"/>
    <n v="1260"/>
    <n v="0.20322580645161289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s v="Garza-Bryant"/>
    <s v="Programmable leadingedge contingency"/>
    <n v="800"/>
    <n v="14725"/>
    <n v="18.40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s v="Mays LLC"/>
    <s v="Multi-layered global groupware"/>
    <n v="6900"/>
    <n v="11174"/>
    <n v="1.61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s v="Evans-Jones"/>
    <s v="Switchable methodical superstructure"/>
    <n v="38500"/>
    <n v="182036"/>
    <n v="4.7282077922077921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s v="Tapia, Kramer and Hicks"/>
    <s v="Advanced modular moderator"/>
    <n v="2000"/>
    <n v="10353"/>
    <n v="5.1764999999999999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s v="Reyes PLC"/>
    <s v="Expanded optimal pricing structure"/>
    <n v="8300"/>
    <n v="8317"/>
    <n v="1.00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s v="Pace, Simpson and Watkins"/>
    <s v="Down-sized uniform ability"/>
    <n v="6900"/>
    <n v="10557"/>
    <n v="1.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s v="Dominguez-Owens"/>
    <s v="Open-architected systematic intranet"/>
    <n v="123600"/>
    <n v="5429"/>
    <n v="4.3923948220064728E-2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s v="Thomas-Simmons"/>
    <s v="Proactive 24hour frame"/>
    <n v="48500"/>
    <n v="75906"/>
    <n v="1.5650721649484536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s v="Beck-Knight"/>
    <s v="Exclusive fresh-thinking model"/>
    <n v="4900"/>
    <n v="13250"/>
    <n v="2.704081632653061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s v="Mccoy Ltd"/>
    <s v="Business-focused encompassing intranet"/>
    <n v="8400"/>
    <n v="11261"/>
    <n v="1.34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s v="Dawson-Tyler"/>
    <s v="Optional 6thgeneration access"/>
    <n v="193200"/>
    <n v="97369"/>
    <n v="0.50398033126293995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s v="Johns-Thomas"/>
    <s v="Realigned web-enabled functionalities"/>
    <n v="54300"/>
    <n v="48227"/>
    <n v="0.88815837937384901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s v="Quinn, Cruz and Schmidt"/>
    <s v="Enterprise-wide multimedia software"/>
    <n v="8900"/>
    <n v="14685"/>
    <n v="1.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s v="Stewart Inc"/>
    <s v="Versatile mission-critical knowledgebase"/>
    <n v="4200"/>
    <n v="735"/>
    <n v="0.17499999999999999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s v="Moore Group"/>
    <s v="Multi-lateral object-oriented open system"/>
    <n v="5600"/>
    <n v="10397"/>
    <n v="1.8566071428571429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s v="Carson PLC"/>
    <s v="Visionary system-worthy attitude"/>
    <n v="28800"/>
    <n v="118847"/>
    <n v="4.1266319444444441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s v="Cruz, Hall and Mason"/>
    <s v="Synergized content-based hierarchy"/>
    <n v="8000"/>
    <n v="7220"/>
    <n v="0.90249999999999997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s v="Marquez-Kerr"/>
    <s v="Automated hybrid orchestration"/>
    <n v="15800"/>
    <n v="83267"/>
    <n v="5.2700632911392402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s v="Stone PLC"/>
    <s v="Exclusive 5thgeneration leverage"/>
    <n v="4200"/>
    <n v="13404"/>
    <n v="3.1914285714285713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s v="Silva-Hawkins"/>
    <s v="Proactive heuristic orchestration"/>
    <n v="7700"/>
    <n v="2533"/>
    <n v="0.32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s v="Garcia Group"/>
    <s v="Extended zero administration software"/>
    <n v="74700"/>
    <n v="1557"/>
    <n v="2.0843373493975904E-2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s v="Meyer-Avila"/>
    <s v="Multi-tiered discrete support"/>
    <n v="10000"/>
    <n v="6100"/>
    <n v="0.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s v="Nelson, Smith and Graham"/>
    <s v="Phased system-worthy conglomeration"/>
    <n v="5300"/>
    <n v="1592"/>
    <n v="0.30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s v="Garcia Ltd"/>
    <s v="Balanced mobile alliance"/>
    <n v="1200"/>
    <n v="14150"/>
    <n v="11.791666666666666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s v="West-Stevens"/>
    <s v="Reactive solution-oriented groupware"/>
    <n v="1200"/>
    <n v="13513"/>
    <n v="11.260833333333334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s v="Clark-Conrad"/>
    <s v="Exclusive bandwidth-monitored orchestration"/>
    <n v="3900"/>
    <n v="504"/>
    <n v="0.12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s v="Fitzgerald Group"/>
    <s v="Intuitive exuding initiative"/>
    <n v="2000"/>
    <n v="14240"/>
    <n v="7.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s v="Hill, Mccann and Moore"/>
    <s v="Streamlined needs-based knowledge user"/>
    <n v="6900"/>
    <n v="2091"/>
    <n v="0.30304347826086958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s v="Edwards LLC"/>
    <s v="Automated system-worthy structure"/>
    <n v="55800"/>
    <n v="118580"/>
    <n v="2.1250896057347672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s v="Greer and Sons"/>
    <s v="Secured clear-thinking intranet"/>
    <n v="4900"/>
    <n v="11214"/>
    <n v="2.2885714285714287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s v="Martinez PLC"/>
    <s v="Cloned actuating architecture"/>
    <n v="194900"/>
    <n v="68137"/>
    <n v="0.34959979476654696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s v="Hunter-Logan"/>
    <s v="Down-sized needs-based task-force"/>
    <n v="8600"/>
    <n v="13527"/>
    <n v="1.5729069767441861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s v="Ramos and Sons"/>
    <s v="Extended responsive Internet solution"/>
    <n v="100"/>
    <n v="1"/>
    <n v="0.0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s v="Lane-Barber"/>
    <s v="Universal value-added moderator"/>
    <n v="3600"/>
    <n v="8363"/>
    <n v="2.32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s v="Lowery Group"/>
    <s v="Sharable motivating emulation"/>
    <n v="5800"/>
    <n v="5362"/>
    <n v="0.92448275862068963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s v="Guerrero-Griffin"/>
    <s v="Networked web-enabled product"/>
    <n v="4700"/>
    <n v="12065"/>
    <n v="2.5670212765957445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s v="Perez, Reed and Lee"/>
    <s v="Advanced dedicated encoding"/>
    <n v="70400"/>
    <n v="118603"/>
    <n v="1.6847017045454546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s v="Chen, Pollard and Clarke"/>
    <s v="Stand-alone multi-state project"/>
    <n v="4500"/>
    <n v="7496"/>
    <n v="1.66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s v="Callahan-Gilbert"/>
    <s v="Profit-focused motivating function"/>
    <n v="1400"/>
    <n v="5696"/>
    <n v="4.0685714285714285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s v="Logan-Miranda"/>
    <s v="Proactive systemic firmware"/>
    <n v="29600"/>
    <n v="167005"/>
    <n v="5.6420608108108112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s v="Smith-Kennedy"/>
    <s v="Virtual heuristic hub"/>
    <n v="48300"/>
    <n v="16592"/>
    <n v="0.34351966873706002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s v="Mitchell-Lee"/>
    <s v="Customizable leadingedge model"/>
    <n v="2200"/>
    <n v="14420"/>
    <n v="6.5545454545454547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s v="Davis Ltd"/>
    <s v="Upgradable uniform service-desk"/>
    <n v="3500"/>
    <n v="6204"/>
    <n v="1.7725714285714285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s v="Rowland PLC"/>
    <s v="Inverse client-driven product"/>
    <n v="5600"/>
    <n v="6338"/>
    <n v="1.13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s v="Shaffer-Mason"/>
    <s v="Managed bandwidth-monitored system engine"/>
    <n v="1100"/>
    <n v="8010"/>
    <n v="7.2818181818181822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s v="Matthews LLC"/>
    <s v="Advanced transitional help-desk"/>
    <n v="3900"/>
    <n v="8125"/>
    <n v="2.0833333333333335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s v="Ramirez-Calderon"/>
    <s v="Fundamental zero tolerance alliance"/>
    <n v="4800"/>
    <n v="11088"/>
    <n v="2.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s v="Johnson-Morales"/>
    <s v="Devolved 24hour forecast"/>
    <n v="125600"/>
    <n v="109106"/>
    <n v="0.86867834394904464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s v="Smith, Mack and Williams"/>
    <s v="Self-enabling 5thgeneration paradigm"/>
    <n v="5600"/>
    <n v="2769"/>
    <n v="0.49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s v="Johnson-Pace"/>
    <s v="Persistent 3rdgeneration moratorium"/>
    <n v="149600"/>
    <n v="169586"/>
    <n v="1.1335962566844919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s v="Gonzalez-Snow"/>
    <s v="Polarized user-facing interface"/>
    <n v="5000"/>
    <n v="6775"/>
    <n v="1.35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s v="Murphy LLC"/>
    <s v="Customer-focused non-volatile framework"/>
    <n v="9400"/>
    <n v="968"/>
    <n v="0.10297872340425532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s v="Taylor-Rowe"/>
    <s v="Synchronized multimedia frame"/>
    <n v="110800"/>
    <n v="72623"/>
    <n v="0.65544223826714798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s v="Henderson Ltd"/>
    <s v="Open-architected stable algorithm"/>
    <n v="93800"/>
    <n v="45987"/>
    <n v="0.49026652452025588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s v="Moss-Guzman"/>
    <s v="Cross-platform optimizing website"/>
    <n v="1300"/>
    <n v="10243"/>
    <n v="7.8792307692307695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s v="Webb Group"/>
    <s v="Public-key actuating projection"/>
    <n v="108700"/>
    <n v="87293"/>
    <n v="0.80306347746090156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s v="Brooks-Rodriguez"/>
    <s v="Implemented intangible instruction set"/>
    <n v="5100"/>
    <n v="5421"/>
    <n v="1.06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s v="Thomas Ltd"/>
    <s v="Cross-group interactive architecture"/>
    <n v="8700"/>
    <n v="4414"/>
    <n v="0.50735632183908042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s v="Williams and Sons"/>
    <s v="Centralized asymmetric framework"/>
    <n v="5100"/>
    <n v="10981"/>
    <n v="2.15313725490196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s v="Vega, Chan and Carney"/>
    <s v="Down-sized systematic utilization"/>
    <n v="7400"/>
    <n v="10451"/>
    <n v="1.41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s v="Byrd Group"/>
    <s v="Profound fault-tolerant model"/>
    <n v="88900"/>
    <n v="102535"/>
    <n v="1.1533745781777278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s v="Smith-Brown"/>
    <s v="Object-based content-based ability"/>
    <n v="1500"/>
    <n v="10946"/>
    <n v="7.2973333333333334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s v="Vance-Glover"/>
    <s v="Progressive coherent secured line"/>
    <n v="61200"/>
    <n v="60994"/>
    <n v="0.9966339869281045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s v="Joyce PLC"/>
    <s v="Synchronized directional capability"/>
    <n v="3600"/>
    <n v="3174"/>
    <n v="0.88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s v="Kennedy-Miller"/>
    <s v="Cross-platform composite migration"/>
    <n v="9000"/>
    <n v="3351"/>
    <n v="0.37233333333333335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s v="White-Obrien"/>
    <s v="Operative local pricing structure"/>
    <n v="185900"/>
    <n v="56774"/>
    <n v="0.30540075309306081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s v="Stafford, Hess and Raymond"/>
    <s v="Optional web-enabled extranet"/>
    <n v="2100"/>
    <n v="540"/>
    <n v="0.25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s v="Jordan, Schneider and Hall"/>
    <s v="Reduced 6thgeneration intranet"/>
    <n v="2000"/>
    <n v="680"/>
    <n v="0.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s v="Welch Inc"/>
    <s v="Optional optimal website"/>
    <n v="6600"/>
    <n v="8276"/>
    <n v="1.25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s v="Vasquez Inc"/>
    <s v="Stand-alone asynchronous functionalities"/>
    <n v="7100"/>
    <n v="1022"/>
    <n v="0.14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s v="Freeman-Ferguson"/>
    <s v="Profound full-range open system"/>
    <n v="7800"/>
    <n v="4275"/>
    <n v="0.54807692307692313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s v="Houston, Moore and Rogers"/>
    <s v="Optional tangible utilization"/>
    <n v="7600"/>
    <n v="8332"/>
    <n v="1.09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s v="Small-Fuentes"/>
    <s v="Seamless maximized product"/>
    <n v="3400"/>
    <n v="6408"/>
    <n v="1.88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s v="Reid-Day"/>
    <s v="Devolved tertiary time-frame"/>
    <n v="84500"/>
    <n v="73522"/>
    <n v="0.87008284023668636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s v="Wallace LLC"/>
    <s v="Centralized regional function"/>
    <n v="100"/>
    <n v="1"/>
    <n v="0.0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s v="Olson-Bishop"/>
    <s v="User-friendly high-level initiative"/>
    <n v="2300"/>
    <n v="4667"/>
    <n v="2.029130434782608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s v="Perez, Brown and Meyers"/>
    <s v="Stand-alone background customer loyalty"/>
    <n v="6100"/>
    <n v="6527"/>
    <n v="1.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s v="English-Mccullough"/>
    <s v="Business-focused discrete software"/>
    <n v="2600"/>
    <n v="6987"/>
    <n v="2.6873076923076922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s v="Smith-Nguyen"/>
    <s v="Advanced intermediate Graphic Interface"/>
    <n v="9700"/>
    <n v="4932"/>
    <n v="0.50845360824742269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s v="Harmon-Madden"/>
    <s v="Adaptive holistic hub"/>
    <n v="700"/>
    <n v="8262"/>
    <n v="11.80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s v="Walker-Taylor"/>
    <s v="Automated uniform concept"/>
    <n v="700"/>
    <n v="1848"/>
    <n v="2.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s v="Williams and Sons"/>
    <s v="Public-key bottom-line algorithm"/>
    <n v="140800"/>
    <n v="88536"/>
    <n v="0.62880681818181816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s v="Ball-Fisher"/>
    <s v="Multi-layered intangible instruction set"/>
    <n v="6400"/>
    <n v="12360"/>
    <n v="1.9312499999999999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s v="Page, Holt and Mack"/>
    <s v="Fundamental methodical emulation"/>
    <n v="92500"/>
    <n v="71320"/>
    <n v="0.77102702702702708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s v="Landry Group"/>
    <s v="Expanded value-added hardware"/>
    <n v="59700"/>
    <n v="134640"/>
    <n v="2.25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s v="Buckley Group"/>
    <s v="Diverse high-level attitude"/>
    <n v="3200"/>
    <n v="7661"/>
    <n v="2.39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s v="Vincent PLC"/>
    <s v="Visionary 24hour analyzer"/>
    <n v="3200"/>
    <n v="2950"/>
    <n v="0.92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s v="Watson-Douglas"/>
    <s v="Centralized bandwidth-monitored leverage"/>
    <n v="9000"/>
    <n v="11721"/>
    <n v="1.3023333333333333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s v="Alvarez-Bauer"/>
    <s v="Front-line intermediate moderator"/>
    <n v="51300"/>
    <n v="189192"/>
    <n v="3.687953216374269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s v="Martinez LLC"/>
    <s v="Automated local secured line"/>
    <n v="700"/>
    <n v="7664"/>
    <n v="10.948571428571428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s v="Buck-Khan"/>
    <s v="Integrated bandwidth-monitored alliance"/>
    <n v="8900"/>
    <n v="4509"/>
    <n v="0.50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s v="Alvarez-Andrews"/>
    <s v="Extended impactful secured line"/>
    <n v="4900"/>
    <n v="14273"/>
    <n v="2.91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s v="Stewart and Sons"/>
    <s v="Distributed optimizing protocol"/>
    <n v="54000"/>
    <n v="188982"/>
    <n v="3.4996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s v="Dyer Inc"/>
    <s v="Secured well-modulated system engine"/>
    <n v="4100"/>
    <n v="14640"/>
    <n v="3.5707317073170732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s v="Solomon PLC"/>
    <s v="Open-architected 24/7 infrastructure"/>
    <n v="3600"/>
    <n v="13950"/>
    <n v="3.87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s v="Munoz, Cherry and Bell"/>
    <s v="Cross-platform reciprocal budgetary management"/>
    <n v="7100"/>
    <n v="4899"/>
    <n v="0.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s v="Baker-Higgins"/>
    <s v="Vision-oriented scalable portal"/>
    <n v="9600"/>
    <n v="4929"/>
    <n v="0.51343749999999999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s v="Ward PLC"/>
    <s v="Front-line bottom-line Graphic Interface"/>
    <n v="97100"/>
    <n v="105817"/>
    <n v="1.089773429454171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s v="Hodges, Smith and Kelly"/>
    <s v="Future-proofed 24hour model"/>
    <n v="86200"/>
    <n v="77355"/>
    <n v="0.89738979118329465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s v="Macias Inc"/>
    <s v="Optimized didactic intranet"/>
    <n v="8100"/>
    <n v="6086"/>
    <n v="0.75135802469135804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s v="Cook-Ortiz"/>
    <s v="Right-sized dedicated standardization"/>
    <n v="17700"/>
    <n v="150960"/>
    <n v="8.5288135593220336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s v="Jordan-Fischer"/>
    <s v="Vision-oriented high-level extranet"/>
    <n v="6400"/>
    <n v="8890"/>
    <n v="1.3890625000000001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s v="Pierce-Ramirez"/>
    <s v="Organized scalable initiative"/>
    <n v="7700"/>
    <n v="14644"/>
    <n v="1.90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s v="Howell and Sons"/>
    <s v="Enhanced regional moderator"/>
    <n v="116300"/>
    <n v="116583"/>
    <n v="1.00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s v="Lawson and Sons"/>
    <s v="Reverse-engineered multi-tasking product"/>
    <n v="1500"/>
    <n v="8447"/>
    <n v="5.6313333333333331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s v="Porter-Hicks"/>
    <s v="De-engineered next generation parallelism"/>
    <n v="8800"/>
    <n v="2703"/>
    <n v="0.30715909090909088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s v="Rodriguez-Hansen"/>
    <s v="Intuitive cohesive groupware"/>
    <n v="8800"/>
    <n v="8747"/>
    <n v="0.99397727272727276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s v="Williams LLC"/>
    <s v="Up-sized high-level access"/>
    <n v="69900"/>
    <n v="138087"/>
    <n v="1.97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s v="Cooper, Stanley and Bryant"/>
    <s v="Phased empowering success"/>
    <n v="1000"/>
    <n v="5085"/>
    <n v="5.08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s v="Miller, Glenn and Adams"/>
    <s v="Distributed actuating project"/>
    <n v="4700"/>
    <n v="11174"/>
    <n v="2.3774468085106384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s v="Jones-Ryan"/>
    <s v="Vision-oriented uniform instruction set"/>
    <n v="6700"/>
    <n v="8917"/>
    <n v="1.33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s v="Hood, Perez and Meadows"/>
    <s v="Cross-group upward-trending hierarchy"/>
    <n v="100"/>
    <n v="1"/>
    <n v="0.0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s v="Bright and Sons"/>
    <s v="Object-based needs-based info-mediaries"/>
    <n v="6000"/>
    <n v="12468"/>
    <n v="2.07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s v="Brady Ltd"/>
    <s v="Open-source reciprocal standardization"/>
    <n v="4900"/>
    <n v="2505"/>
    <n v="0.51122448979591839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s v="Collier LLC"/>
    <s v="Secured well-modulated projection"/>
    <n v="17100"/>
    <n v="111502"/>
    <n v="6.5205847953216374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s v="Moses-Terry"/>
    <s v="Horizontal clear-thinking framework"/>
    <n v="23400"/>
    <n v="23956"/>
    <n v="1.02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s v="Williams and Sons"/>
    <s v="Profound composite core"/>
    <n v="2400"/>
    <n v="8558"/>
    <n v="3.5658333333333334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s v="Martinez Ltd"/>
    <s v="Multi-layered upward-trending groupware"/>
    <n v="7300"/>
    <n v="2594"/>
    <n v="0.35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s v="Lee PLC"/>
    <s v="Re-contextualized leadingedge firmware"/>
    <n v="2000"/>
    <n v="5033"/>
    <n v="2.5165000000000002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s v="Lewis and Sons"/>
    <s v="Profound disintermediate open system"/>
    <n v="3500"/>
    <n v="6560"/>
    <n v="1.8742857142857143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s v="Davis-Johnson"/>
    <s v="Automated reciprocal protocol"/>
    <n v="1400"/>
    <n v="5415"/>
    <n v="3.8678571428571429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s v="Stevenson-Thompson"/>
    <s v="Automated static workforce"/>
    <n v="4200"/>
    <n v="14577"/>
    <n v="3.47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s v="Jackson-Brown"/>
    <s v="Versatile 5thgeneration matrices"/>
    <n v="182800"/>
    <n v="79045"/>
    <n v="0.43241247264770238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s v="Kane, Pruitt and Rivera"/>
    <s v="Cross-platform next generation service-desk"/>
    <n v="4800"/>
    <n v="7797"/>
    <n v="1.6243749999999999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s v="Brown-Williams"/>
    <s v="Multi-channeled responsive product"/>
    <n v="161900"/>
    <n v="38376"/>
    <n v="0.23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s v="Hansen-Austin"/>
    <s v="Adaptive demand-driven encryption"/>
    <n v="7700"/>
    <n v="6920"/>
    <n v="0.89870129870129867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s v="Davis LLC"/>
    <s v="Compatible logistical paradigm"/>
    <n v="4700"/>
    <n v="7992"/>
    <n v="1.7004255319148935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s v="Chung-Nguyen"/>
    <s v="Managed discrete parallelism"/>
    <n v="40200"/>
    <n v="139468"/>
    <n v="3.4693532338308457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s v="Mueller-Harmon"/>
    <s v="Implemented tangible approach"/>
    <n v="7900"/>
    <n v="5465"/>
    <n v="0.691772151898734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s v="Estrada Group"/>
    <s v="Multi-lateral uniform collaboration"/>
    <n v="163600"/>
    <n v="126628"/>
    <n v="0.77400977995110021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s v="Lutz Group"/>
    <s v="Enterprise-wide foreground paradigm"/>
    <n v="2700"/>
    <n v="1012"/>
    <n v="0.37481481481481482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s v="Ortiz Inc"/>
    <s v="Stand-alone incremental parallelism"/>
    <n v="1000"/>
    <n v="5438"/>
    <n v="5.4379999999999997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s v="Charles Inc"/>
    <s v="Implemented object-oriented synergy"/>
    <n v="81300"/>
    <n v="31665"/>
    <n v="0.38948339483394834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s v="White-Rosario"/>
    <s v="Balanced demand-driven definition"/>
    <n v="800"/>
    <n v="2960"/>
    <n v="3.7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s v="Strickland Group"/>
    <s v="Horizontal secondary interface"/>
    <n v="170800"/>
    <n v="109374"/>
    <n v="0.64036299765807958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s v="Lynch Ltd"/>
    <s v="Virtual analyzing collaboration"/>
    <n v="1800"/>
    <n v="2129"/>
    <n v="1.18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s v="Sanders LLC"/>
    <s v="Multi-tiered explicit focus group"/>
    <n v="150600"/>
    <n v="127745"/>
    <n v="0.84824037184594958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s v="Cooper LLC"/>
    <s v="Multi-layered systematic knowledgebase"/>
    <n v="7800"/>
    <n v="2289"/>
    <n v="0.29346153846153844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s v="Palmer Ltd"/>
    <s v="Reverse-engineered uniform knowledge user"/>
    <n v="5800"/>
    <n v="12174"/>
    <n v="2.0989655172413793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s v="Santos Group"/>
    <s v="Secured dynamic capacity"/>
    <n v="5600"/>
    <n v="9508"/>
    <n v="1.697857142857143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s v="Collins-Martinez"/>
    <s v="Progressive grid-enabled website"/>
    <n v="8400"/>
    <n v="10770"/>
    <n v="1.2821428571428573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s v="Barrett Inc"/>
    <s v="Organic cohesive neural-net"/>
    <n v="1700"/>
    <n v="3208"/>
    <n v="1.8870588235294117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s v="Berry-Cannon"/>
    <s v="Organized discrete encoding"/>
    <n v="8800"/>
    <n v="2437"/>
    <n v="0.27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s v="Davis-Gonzalez"/>
    <s v="Balanced regional flexibility"/>
    <n v="179100"/>
    <n v="93991"/>
    <n v="0.52479620323841425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s v="Best-Young"/>
    <s v="Implemented multimedia time-frame"/>
    <n v="3100"/>
    <n v="12620"/>
    <n v="4.0709677419354842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s v="Powers, Smith and Deleon"/>
    <s v="Enhanced uniform service-desk"/>
    <n v="100"/>
    <n v="2"/>
    <n v="0.0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s v="Hogan Group"/>
    <s v="Versatile bottom-line definition"/>
    <n v="5600"/>
    <n v="8746"/>
    <n v="1.5617857142857143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s v="Wang, Silva and Byrd"/>
    <s v="Integrated bifurcated software"/>
    <n v="1400"/>
    <n v="3534"/>
    <n v="2.5242857142857145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s v="Rodriguez, Johnson and Jackson"/>
    <s v="Digitized foreground array"/>
    <n v="6500"/>
    <n v="795"/>
    <n v="0.12230769230769231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s v="Haynes PLC"/>
    <s v="Re-engineered clear-thinking project"/>
    <n v="7900"/>
    <n v="12955"/>
    <n v="1.6398734177215191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s v="Hayes Group"/>
    <s v="Implemented even-keeled standardization"/>
    <n v="5500"/>
    <n v="8964"/>
    <n v="1.6298181818181818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s v="Bryant-Pope"/>
    <s v="Networked intangible help-desk"/>
    <n v="38200"/>
    <n v="121950"/>
    <n v="3.1924083769633507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s v="Gates, Li and Thompson"/>
    <s v="Synchronized attitude-oriented frame"/>
    <n v="1800"/>
    <n v="8621"/>
    <n v="4.7894444444444444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s v="King-Morris"/>
    <s v="Proactive incremental architecture"/>
    <n v="154500"/>
    <n v="30215"/>
    <n v="0.19556634304207121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s v="Sanchez-Parsons"/>
    <s v="Reduced bifurcated pricing structure"/>
    <n v="1800"/>
    <n v="14310"/>
    <n v="7.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s v="Rivera-Pearson"/>
    <s v="Re-engineered asymmetric challenge"/>
    <n v="70200"/>
    <n v="35536"/>
    <n v="0.50621082621082625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s v="Riggs Group"/>
    <s v="Configurable upward-trending solution"/>
    <n v="125900"/>
    <n v="195936"/>
    <n v="1.55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s v="Clements Ltd"/>
    <s v="Persistent bandwidth-monitored framework"/>
    <n v="3700"/>
    <n v="1343"/>
    <n v="0.36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s v="Cooper Inc"/>
    <s v="Polarized discrete product"/>
    <n v="3600"/>
    <n v="2097"/>
    <n v="0.58250000000000002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s v="Jones-Gonzalez"/>
    <s v="Seamless dynamic website"/>
    <n v="3800"/>
    <n v="9021"/>
    <n v="2.37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s v="Fox Ltd"/>
    <s v="Extended multimedia firmware"/>
    <n v="35600"/>
    <n v="20915"/>
    <n v="0.58750000000000002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s v="Green, Murphy and Webb"/>
    <s v="Versatile directional project"/>
    <n v="5300"/>
    <n v="9676"/>
    <n v="1.82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s v="Stevenson PLC"/>
    <s v="Profound directional knowledge user"/>
    <n v="160400"/>
    <n v="1210"/>
    <n v="7.5436408977556111E-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s v="Soto-Anthony"/>
    <s v="Ameliorated logistical capability"/>
    <n v="51400"/>
    <n v="90440"/>
    <n v="1.7595330739299611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s v="Wise and Sons"/>
    <s v="Sharable discrete definition"/>
    <n v="1700"/>
    <n v="4044"/>
    <n v="2.3788235294117648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s v="Butler-Barr"/>
    <s v="User-friendly next generation core"/>
    <n v="39400"/>
    <n v="192292"/>
    <n v="4.8805076142131982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s v="Brown-Oliver"/>
    <s v="Synchronized cohesive encoding"/>
    <n v="8700"/>
    <n v="1577"/>
    <n v="0.18126436781609195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s v="Davis-Gardner"/>
    <s v="Synergistic dynamic utilization"/>
    <n v="7200"/>
    <n v="3301"/>
    <n v="0.45847222222222223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s v="Dawson Group"/>
    <s v="Triple-buffered bi-directional model"/>
    <n v="167400"/>
    <n v="196386"/>
    <n v="1.17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s v="Turner-Terrell"/>
    <s v="Polarized tertiary function"/>
    <n v="5500"/>
    <n v="11952"/>
    <n v="2.173090909090909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s v="Espinoza Group"/>
    <s v="Implemented tangible support"/>
    <n v="73000"/>
    <n v="175015"/>
    <n v="2.39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s v="Davis, Crawford and Lopez"/>
    <s v="Reactive radical framework"/>
    <n v="6200"/>
    <n v="11280"/>
    <n v="1.81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s v="Brown Ltd"/>
    <s v="Enhanced composite contingency"/>
    <n v="103200"/>
    <n v="1690"/>
    <n v="1.6375968992248063E-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s v="Allen Inc"/>
    <s v="Total dedicated benchmark"/>
    <n v="9200"/>
    <n v="10093"/>
    <n v="1.09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s v="Wiggins Ltd"/>
    <s v="Upgradable analyzing core"/>
    <n v="9900"/>
    <n v="6161"/>
    <n v="0.62232323232323228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s v="Luna-Horne"/>
    <s v="Profound exuding pricing structure"/>
    <n v="43000"/>
    <n v="5615"/>
    <n v="0.13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s v="Allen Inc"/>
    <s v="Horizontal optimizing model"/>
    <n v="9600"/>
    <n v="6205"/>
    <n v="0.64635416666666667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s v="Walter Inc"/>
    <s v="Streamlined 5thgeneration intranet"/>
    <n v="10000"/>
    <n v="8142"/>
    <n v="0.81420000000000003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s v="Smith-Powell"/>
    <s v="Upgradable clear-thinking hardware"/>
    <n v="3600"/>
    <n v="961"/>
    <n v="0.26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s v="Smith-Hill"/>
    <s v="Integrated holistic paradigm"/>
    <n v="9400"/>
    <n v="5918"/>
    <n v="0.62957446808510642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s v="Wright LLC"/>
    <s v="Seamless clear-thinking conglomeration"/>
    <n v="5900"/>
    <n v="9520"/>
    <n v="1.61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s v="Williams, Orozco and Gomez"/>
    <s v="Persistent content-based methodology"/>
    <n v="100"/>
    <n v="5"/>
    <n v="0.0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s v="Peterson Ltd"/>
    <s v="Re-engineered 24hour matrix"/>
    <n v="14500"/>
    <n v="159056"/>
    <n v="10.96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s v="Cummings-Hayes"/>
    <s v="Virtual multi-tasking core"/>
    <n v="145500"/>
    <n v="101987"/>
    <n v="0.70094158075601376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s v="Boyle Ltd"/>
    <s v="Streamlined fault-tolerant conglomeration"/>
    <n v="3300"/>
    <n v="1980"/>
    <n v="0.6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s v="Moss-Obrien"/>
    <s v="Function-based next generation emulation"/>
    <n v="700"/>
    <n v="7763"/>
    <n v="11.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s v="Wood Inc"/>
    <s v="Re-engineered composite focus group"/>
    <n v="187600"/>
    <n v="35698"/>
    <n v="0.19028784648187633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s v="Black-Graham"/>
    <s v="Operative hybrid utilization"/>
    <n v="145000"/>
    <n v="6631"/>
    <n v="4.5731034482758622E-2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s v="Robbins Group"/>
    <s v="Function-based interactive matrix"/>
    <n v="5500"/>
    <n v="4678"/>
    <n v="0.85054545454545449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s v="Mason, Case and May"/>
    <s v="Optimized content-based collaboration"/>
    <n v="5700"/>
    <n v="6800"/>
    <n v="1.19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s v="Rodriguez-Robinson"/>
    <s v="Ergonomic methodical hub"/>
    <n v="5900"/>
    <n v="4997"/>
    <n v="0.84694915254237291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s v="Nunez-King"/>
    <s v="Phased clear-thinking policy"/>
    <n v="2200"/>
    <n v="8501"/>
    <n v="3.8640909090909092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s v="Davis and Sons"/>
    <s v="Seamless solution-oriented capacity"/>
    <n v="1700"/>
    <n v="13468"/>
    <n v="7.9223529411764702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s v="Howard-Douglas"/>
    <s v="Organized human-resource attitude"/>
    <n v="88400"/>
    <n v="121138"/>
    <n v="1.3703393665158372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s v="Lopez-King"/>
    <s v="Multi-lateral radical solution"/>
    <n v="7900"/>
    <n v="8550"/>
    <n v="1.08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s v="Garner and Sons"/>
    <s v="Versatile neutral workforce"/>
    <n v="5100"/>
    <n v="1414"/>
    <n v="0.27725490196078434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s v="Thomas, Clay and Mendoza"/>
    <s v="Multi-channeled reciprocal interface"/>
    <n v="800"/>
    <n v="2991"/>
    <n v="3.73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s v="Ayala Group"/>
    <s v="Right-sized maximized migration"/>
    <n v="5400"/>
    <n v="8366"/>
    <n v="1.5492592592592593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s v="Johnson Group"/>
    <s v="Vision-oriented interactive solution"/>
    <n v="7000"/>
    <n v="5177"/>
    <n v="0.73957142857142855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s v="Bailey, Nguyen and Martinez"/>
    <s v="Fundamental user-facing productivity"/>
    <n v="1000"/>
    <n v="8641"/>
    <n v="8.64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s v="Huff-Johnson"/>
    <s v="Universal fault-tolerant orchestration"/>
    <n v="195200"/>
    <n v="78630"/>
    <n v="0.40281762295081969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s v="Diaz-Little"/>
    <s v="Grass-roots executive synergy"/>
    <n v="6700"/>
    <n v="11941"/>
    <n v="1.78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s v="Freeman-French"/>
    <s v="Multi-layered optimal application"/>
    <n v="7200"/>
    <n v="6115"/>
    <n v="0.84930555555555554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s v="Beck-Weber"/>
    <s v="Business-focused full-range core"/>
    <n v="129100"/>
    <n v="188404"/>
    <n v="1.4593648334624323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s v="Lewis-Jacobson"/>
    <s v="Exclusive system-worthy Graphic Interface"/>
    <n v="6500"/>
    <n v="9910"/>
    <n v="1.5246153846153847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s v="Logan-Curtis"/>
    <s v="Enhanced optimal ability"/>
    <n v="170600"/>
    <n v="114523"/>
    <n v="0.67129542790152408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s v="Wilson Group"/>
    <s v="Ameliorated foreground focus group"/>
    <n v="6200"/>
    <n v="13441"/>
    <n v="2.1679032258064517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s v="Hernandez Inc"/>
    <s v="Versatile dedicated migration"/>
    <n v="2400"/>
    <n v="11990"/>
    <n v="4.9958333333333336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s v="Ortiz-Roberts"/>
    <s v="Devolved foreground customer loyalty"/>
    <n v="7800"/>
    <n v="6839"/>
    <n v="0.87679487179487181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s v="Ramirez LLC"/>
    <s v="Reduced reciprocal focus group"/>
    <n v="9800"/>
    <n v="11091"/>
    <n v="1.13173469387755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s v="Morrow Inc"/>
    <s v="Networked global migration"/>
    <n v="3100"/>
    <n v="13223"/>
    <n v="4.26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s v="Erickson-Rogers"/>
    <s v="De-engineered even-keeled definition"/>
    <n v="9800"/>
    <n v="7608"/>
    <n v="0.77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s v="Manning-Hamilton"/>
    <s v="Vision-oriented scalable definition"/>
    <n v="97300"/>
    <n v="153216"/>
    <n v="1.5746762589928058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s v="Butler LLC"/>
    <s v="Future-proofed upward-trending migration"/>
    <n v="6600"/>
    <n v="4814"/>
    <n v="0.72939393939393937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s v="Ball LLC"/>
    <s v="Right-sized full-range throughput"/>
    <n v="7600"/>
    <n v="4603"/>
    <n v="0.60565789473684206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662FEE-A06E-496E-8866-0130CD5B72C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16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16" baseItem="0"/>
  </dataFields>
  <chartFormats count="4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D00483-62B4-40E7-BD02-DB9AAF386F0B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5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7" hier="-1"/>
    <pageField fld="21" hier="-1"/>
  </pageFields>
  <dataFields count="1">
    <dataField name="Count of outcome" fld="5" subtotal="count" baseField="0" baseItem="0"/>
  </dataFields>
  <chartFormats count="4">
    <chartFormat chart="17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7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7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7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5C2346-3287-470A-BC33-732142962F9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16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3-10-31T17:11:04.15" personId="{42F5877C-849F-4B46-A0D0-424F3C56A799}" id="{389E40C1-6F9F-4DE8-8DE0-C34BF472C01B}">
    <text>I've hidden the columns and rows that I've referenced throughout d3:h14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 filterMode="1"/>
  <dimension ref="A1:T1007"/>
  <sheetViews>
    <sheetView topLeftCell="C4" zoomScale="145" zoomScaleNormal="145" workbookViewId="0">
      <selection activeCell="I729" sqref="I729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625" style="3" bestFit="1" customWidth="1"/>
    <col min="6" max="6" width="14.5" bestFit="1" customWidth="1"/>
    <col min="8" max="8" width="13" bestFit="1" customWidth="1"/>
    <col min="9" max="9" width="16.5" bestFit="1" customWidth="1"/>
    <col min="12" max="13" width="11.125" bestFit="1" customWidth="1"/>
    <col min="14" max="14" width="22.375" bestFit="1" customWidth="1"/>
    <col min="15" max="15" width="21" bestFit="1" customWidth="1"/>
    <col min="18" max="18" width="28" bestFit="1" customWidth="1"/>
    <col min="19" max="19" width="14.875" bestFit="1" customWidth="1"/>
    <col min="20" max="20" width="12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idden="1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10*(E2/D2)</f>
        <v>0</v>
      </c>
      <c r="G2" t="s">
        <v>14</v>
      </c>
      <c r="H2">
        <v>0</v>
      </c>
      <c r="I2" s="6">
        <f>AVERAGE(H2,E2)</f>
        <v>0</v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E3/D3</f>
        <v>10.4</v>
      </c>
      <c r="G3" t="s">
        <v>20</v>
      </c>
      <c r="H3">
        <v>158</v>
      </c>
      <c r="I3" s="6">
        <f>IFERROR(E3/H3,0)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 t="shared" ref="N3:N66" si="0">(((L3/60)/60)/24)+DATE(1970,1,1)</f>
        <v>41870.208333333336</v>
      </c>
      <c r="O3" s="9">
        <f t="shared" ref="O3:O66" si="1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>E4/D4</f>
        <v>1.3147878228782288</v>
      </c>
      <c r="G4" t="s">
        <v>20</v>
      </c>
      <c r="H4">
        <v>1425</v>
      </c>
      <c r="I4" s="6">
        <f t="shared" ref="I4:I67" si="2">IFERROR(E4/H4,0)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 t="shared" si="0"/>
        <v>41595.25</v>
      </c>
      <c r="O4" s="9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hidden="1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>E5/D5</f>
        <v>0.58976190476190471</v>
      </c>
      <c r="G5" t="s">
        <v>14</v>
      </c>
      <c r="H5">
        <v>24</v>
      </c>
      <c r="I5" s="6">
        <f t="shared" si="2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si="0"/>
        <v>43688.208333333328</v>
      </c>
      <c r="O5" s="9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idden="1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>E6/D6</f>
        <v>0.69276315789473686</v>
      </c>
      <c r="G6" t="s">
        <v>14</v>
      </c>
      <c r="H6">
        <v>53</v>
      </c>
      <c r="I6" s="6">
        <f t="shared" si="2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0"/>
        <v>43485.25</v>
      </c>
      <c r="O6" s="9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ref="F7:F70" si="3">E7/D7</f>
        <v>1.7361842105263159</v>
      </c>
      <c r="G7" t="s">
        <v>20</v>
      </c>
      <c r="H7">
        <v>174</v>
      </c>
      <c r="I7" s="6">
        <f t="shared" si="2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0"/>
        <v>41149.208333333336</v>
      </c>
      <c r="O7" s="9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idden="1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3"/>
        <v>0.20961538461538462</v>
      </c>
      <c r="G8" t="s">
        <v>14</v>
      </c>
      <c r="H8">
        <v>18</v>
      </c>
      <c r="I8" s="6">
        <f t="shared" si="2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 t="shared" si="0"/>
        <v>42991.208333333328</v>
      </c>
      <c r="O8" s="9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3"/>
        <v>3.2757777777777779</v>
      </c>
      <c r="G9" t="s">
        <v>20</v>
      </c>
      <c r="H9">
        <v>227</v>
      </c>
      <c r="I9" s="6">
        <f t="shared" si="2"/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0"/>
        <v>42229.208333333328</v>
      </c>
      <c r="O9" s="9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idden="1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3"/>
        <v>0.19932788374205268</v>
      </c>
      <c r="G10" t="s">
        <v>47</v>
      </c>
      <c r="H10">
        <v>708</v>
      </c>
      <c r="I10" s="6">
        <f t="shared" si="2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0"/>
        <v>40399.208333333336</v>
      </c>
      <c r="O10" s="9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idden="1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3"/>
        <v>0.51741935483870971</v>
      </c>
      <c r="G11" t="s">
        <v>14</v>
      </c>
      <c r="H11">
        <v>44</v>
      </c>
      <c r="I11" s="6">
        <f t="shared" si="2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0"/>
        <v>41536.208333333336</v>
      </c>
      <c r="O11" s="9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3"/>
        <v>2.6611538461538462</v>
      </c>
      <c r="G12" t="s">
        <v>20</v>
      </c>
      <c r="H12">
        <v>220</v>
      </c>
      <c r="I12" s="6">
        <f t="shared" si="2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0"/>
        <v>40404.208333333336</v>
      </c>
      <c r="O12" s="9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hidden="1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3"/>
        <v>0.48095238095238096</v>
      </c>
      <c r="G13" t="s">
        <v>14</v>
      </c>
      <c r="H13">
        <v>27</v>
      </c>
      <c r="I13" s="6">
        <f t="shared" si="2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0"/>
        <v>40442.208333333336</v>
      </c>
      <c r="O13" s="9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idden="1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3"/>
        <v>0.89349206349206345</v>
      </c>
      <c r="G14" t="s">
        <v>14</v>
      </c>
      <c r="H14">
        <v>55</v>
      </c>
      <c r="I14" s="6">
        <f t="shared" si="2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0"/>
        <v>43760.208333333328</v>
      </c>
      <c r="O14" s="9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3"/>
        <v>2.4511904761904764</v>
      </c>
      <c r="G15" t="s">
        <v>20</v>
      </c>
      <c r="H15">
        <v>98</v>
      </c>
      <c r="I15" s="6">
        <f t="shared" si="2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0"/>
        <v>42532.208333333328</v>
      </c>
      <c r="O15" s="9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idden="1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3"/>
        <v>0.66769503546099296</v>
      </c>
      <c r="G16" t="s">
        <v>14</v>
      </c>
      <c r="H16">
        <v>200</v>
      </c>
      <c r="I16" s="6">
        <f t="shared" si="2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0"/>
        <v>40974.25</v>
      </c>
      <c r="O16" s="9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idden="1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3"/>
        <v>0.47307881773399013</v>
      </c>
      <c r="G17" t="s">
        <v>14</v>
      </c>
      <c r="H17">
        <v>452</v>
      </c>
      <c r="I17" s="6">
        <f t="shared" si="2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0"/>
        <v>43809.25</v>
      </c>
      <c r="O17" s="9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3"/>
        <v>6.4947058823529416</v>
      </c>
      <c r="G18" t="s">
        <v>20</v>
      </c>
      <c r="H18">
        <v>100</v>
      </c>
      <c r="I18" s="6">
        <f t="shared" si="2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0"/>
        <v>41661.25</v>
      </c>
      <c r="O18" s="9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3"/>
        <v>1.5939125295508274</v>
      </c>
      <c r="G19" t="s">
        <v>20</v>
      </c>
      <c r="H19">
        <v>1249</v>
      </c>
      <c r="I19" s="6">
        <f t="shared" si="2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0"/>
        <v>40555.25</v>
      </c>
      <c r="O19" s="9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idden="1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3"/>
        <v>0.66912087912087914</v>
      </c>
      <c r="G20" t="s">
        <v>74</v>
      </c>
      <c r="H20">
        <v>135</v>
      </c>
      <c r="I20" s="6">
        <f t="shared" si="2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0"/>
        <v>43351.208333333328</v>
      </c>
      <c r="O20" s="9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idden="1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3"/>
        <v>0.48529600000000001</v>
      </c>
      <c r="G21" t="s">
        <v>14</v>
      </c>
      <c r="H21">
        <v>674</v>
      </c>
      <c r="I21" s="6">
        <f t="shared" si="2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0"/>
        <v>43528.25</v>
      </c>
      <c r="O21" s="9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3"/>
        <v>1.1224279210925645</v>
      </c>
      <c r="G22" t="s">
        <v>20</v>
      </c>
      <c r="H22">
        <v>1396</v>
      </c>
      <c r="I22" s="6">
        <f t="shared" si="2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0"/>
        <v>41848.208333333336</v>
      </c>
      <c r="O22" s="9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idden="1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3"/>
        <v>0.40992553191489361</v>
      </c>
      <c r="G23" t="s">
        <v>14</v>
      </c>
      <c r="H23">
        <v>558</v>
      </c>
      <c r="I23" s="6">
        <f t="shared" si="2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0"/>
        <v>40770.208333333336</v>
      </c>
      <c r="O23" s="9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3"/>
        <v>1.2807106598984772</v>
      </c>
      <c r="G24" t="s">
        <v>20</v>
      </c>
      <c r="H24">
        <v>890</v>
      </c>
      <c r="I24" s="6">
        <f t="shared" si="2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0"/>
        <v>43193.208333333328</v>
      </c>
      <c r="O24" s="9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3"/>
        <v>3.3204444444444445</v>
      </c>
      <c r="G25" t="s">
        <v>20</v>
      </c>
      <c r="H25">
        <v>142</v>
      </c>
      <c r="I25" s="6">
        <f t="shared" si="2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0"/>
        <v>43510.25</v>
      </c>
      <c r="O25" s="9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3"/>
        <v>1.1283225108225108</v>
      </c>
      <c r="G26" t="s">
        <v>20</v>
      </c>
      <c r="H26">
        <v>2673</v>
      </c>
      <c r="I26" s="6">
        <f t="shared" si="2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0"/>
        <v>41811.208333333336</v>
      </c>
      <c r="O26" s="9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3"/>
        <v>2.1643636363636363</v>
      </c>
      <c r="G27" t="s">
        <v>20</v>
      </c>
      <c r="H27">
        <v>163</v>
      </c>
      <c r="I27" s="6">
        <f t="shared" si="2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0"/>
        <v>40681.208333333336</v>
      </c>
      <c r="O27" s="9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idden="1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3"/>
        <v>0.4819906976744186</v>
      </c>
      <c r="G28" t="s">
        <v>74</v>
      </c>
      <c r="H28">
        <v>1480</v>
      </c>
      <c r="I28" s="6">
        <f t="shared" si="2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0"/>
        <v>43312.208333333328</v>
      </c>
      <c r="O28" s="9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idden="1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3"/>
        <v>0.79949999999999999</v>
      </c>
      <c r="G29" t="s">
        <v>14</v>
      </c>
      <c r="H29">
        <v>15</v>
      </c>
      <c r="I29" s="6">
        <f t="shared" si="2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0"/>
        <v>42280.208333333328</v>
      </c>
      <c r="O29" s="9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3"/>
        <v>1.0522553516819573</v>
      </c>
      <c r="G30" t="s">
        <v>20</v>
      </c>
      <c r="H30">
        <v>2220</v>
      </c>
      <c r="I30" s="6">
        <f t="shared" si="2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0"/>
        <v>40218.25</v>
      </c>
      <c r="O30" s="9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3"/>
        <v>3.2889978213507627</v>
      </c>
      <c r="G31" t="s">
        <v>20</v>
      </c>
      <c r="H31">
        <v>1606</v>
      </c>
      <c r="I31" s="6">
        <f t="shared" si="2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0"/>
        <v>43301.208333333328</v>
      </c>
      <c r="O31" s="9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3"/>
        <v>1.606111111111111</v>
      </c>
      <c r="G32" t="s">
        <v>20</v>
      </c>
      <c r="H32">
        <v>129</v>
      </c>
      <c r="I32" s="6">
        <f t="shared" si="2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0"/>
        <v>43609.208333333328</v>
      </c>
      <c r="O32" s="9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3"/>
        <v>3.1</v>
      </c>
      <c r="G33" t="s">
        <v>20</v>
      </c>
      <c r="H33">
        <v>226</v>
      </c>
      <c r="I33" s="6">
        <f t="shared" si="2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0"/>
        <v>42374.25</v>
      </c>
      <c r="O33" s="9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idden="1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3"/>
        <v>0.86807920792079207</v>
      </c>
      <c r="G34" t="s">
        <v>14</v>
      </c>
      <c r="H34">
        <v>2307</v>
      </c>
      <c r="I34" s="6">
        <f t="shared" si="2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0"/>
        <v>43110.25</v>
      </c>
      <c r="O34" s="9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3"/>
        <v>3.7782071713147412</v>
      </c>
      <c r="G35" t="s">
        <v>20</v>
      </c>
      <c r="H35">
        <v>5419</v>
      </c>
      <c r="I35" s="6">
        <f t="shared" si="2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0"/>
        <v>41917.208333333336</v>
      </c>
      <c r="O35" s="9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3"/>
        <v>1.5080645161290323</v>
      </c>
      <c r="G36" t="s">
        <v>20</v>
      </c>
      <c r="H36">
        <v>165</v>
      </c>
      <c r="I36" s="6">
        <f t="shared" si="2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0"/>
        <v>42817.208333333328</v>
      </c>
      <c r="O36" s="9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3"/>
        <v>1.5030119521912351</v>
      </c>
      <c r="G37" t="s">
        <v>20</v>
      </c>
      <c r="H37">
        <v>1965</v>
      </c>
      <c r="I37" s="6">
        <f t="shared" si="2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0"/>
        <v>43484.25</v>
      </c>
      <c r="O37" s="9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3"/>
        <v>1.572857142857143</v>
      </c>
      <c r="G38" t="s">
        <v>20</v>
      </c>
      <c r="H38">
        <v>16</v>
      </c>
      <c r="I38" s="6">
        <f t="shared" si="2"/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0"/>
        <v>40600.25</v>
      </c>
      <c r="O38" s="9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3"/>
        <v>1.3998765432098765</v>
      </c>
      <c r="G39" t="s">
        <v>20</v>
      </c>
      <c r="H39">
        <v>107</v>
      </c>
      <c r="I39" s="6">
        <f t="shared" si="2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0"/>
        <v>43744.208333333328</v>
      </c>
      <c r="O39" s="9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3"/>
        <v>3.2532258064516131</v>
      </c>
      <c r="G40" t="s">
        <v>20</v>
      </c>
      <c r="H40">
        <v>134</v>
      </c>
      <c r="I40" s="6">
        <f t="shared" si="2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0"/>
        <v>40469.208333333336</v>
      </c>
      <c r="O40" s="9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idden="1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3"/>
        <v>0.50777777777777777</v>
      </c>
      <c r="G41" t="s">
        <v>14</v>
      </c>
      <c r="H41">
        <v>88</v>
      </c>
      <c r="I41" s="6">
        <f t="shared" si="2"/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0"/>
        <v>41330.25</v>
      </c>
      <c r="O41" s="9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3"/>
        <v>1.6906818181818182</v>
      </c>
      <c r="G42" t="s">
        <v>20</v>
      </c>
      <c r="H42">
        <v>198</v>
      </c>
      <c r="I42" s="6">
        <f t="shared" si="2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0"/>
        <v>40334.208333333336</v>
      </c>
      <c r="O42" s="9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3"/>
        <v>2.1292857142857144</v>
      </c>
      <c r="G43" t="s">
        <v>20</v>
      </c>
      <c r="H43">
        <v>111</v>
      </c>
      <c r="I43" s="6">
        <f t="shared" si="2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0"/>
        <v>41156.208333333336</v>
      </c>
      <c r="O43" s="9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3"/>
        <v>4.4394444444444447</v>
      </c>
      <c r="G44" t="s">
        <v>20</v>
      </c>
      <c r="H44">
        <v>222</v>
      </c>
      <c r="I44" s="6">
        <f t="shared" si="2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0"/>
        <v>40728.208333333336</v>
      </c>
      <c r="O44" s="9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3"/>
        <v>1.859390243902439</v>
      </c>
      <c r="G45" t="s">
        <v>20</v>
      </c>
      <c r="H45">
        <v>6212</v>
      </c>
      <c r="I45" s="6">
        <f t="shared" si="2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0"/>
        <v>41844.208333333336</v>
      </c>
      <c r="O45" s="9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3"/>
        <v>6.5881249999999998</v>
      </c>
      <c r="G46" t="s">
        <v>20</v>
      </c>
      <c r="H46">
        <v>98</v>
      </c>
      <c r="I46" s="6">
        <f t="shared" si="2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0"/>
        <v>43541.208333333328</v>
      </c>
      <c r="O46" s="9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hidden="1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3"/>
        <v>0.4768421052631579</v>
      </c>
      <c r="G47" t="s">
        <v>14</v>
      </c>
      <c r="H47">
        <v>48</v>
      </c>
      <c r="I47" s="6">
        <f t="shared" si="2"/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0"/>
        <v>42676.208333333328</v>
      </c>
      <c r="O47" s="9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3"/>
        <v>1.1478378378378378</v>
      </c>
      <c r="G48" t="s">
        <v>20</v>
      </c>
      <c r="H48">
        <v>92</v>
      </c>
      <c r="I48" s="6">
        <f t="shared" si="2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0"/>
        <v>40367.208333333336</v>
      </c>
      <c r="O48" s="9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3"/>
        <v>4.7526666666666664</v>
      </c>
      <c r="G49" t="s">
        <v>20</v>
      </c>
      <c r="H49">
        <v>149</v>
      </c>
      <c r="I49" s="6">
        <f t="shared" si="2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0"/>
        <v>41727.208333333336</v>
      </c>
      <c r="O49" s="9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3"/>
        <v>3.86972972972973</v>
      </c>
      <c r="G50" t="s">
        <v>20</v>
      </c>
      <c r="H50">
        <v>2431</v>
      </c>
      <c r="I50" s="6">
        <f t="shared" si="2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0"/>
        <v>42180.208333333328</v>
      </c>
      <c r="O50" s="9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3"/>
        <v>1.89625</v>
      </c>
      <c r="G51" t="s">
        <v>20</v>
      </c>
      <c r="H51">
        <v>303</v>
      </c>
      <c r="I51" s="6">
        <f t="shared" si="2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0"/>
        <v>43758.208333333328</v>
      </c>
      <c r="O51" s="9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hidden="1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3"/>
        <v>0.02</v>
      </c>
      <c r="G52" t="s">
        <v>14</v>
      </c>
      <c r="H52">
        <v>1</v>
      </c>
      <c r="I52" s="6">
        <f t="shared" si="2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0"/>
        <v>41487.208333333336</v>
      </c>
      <c r="O52" s="9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idden="1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3"/>
        <v>0.91867805186590767</v>
      </c>
      <c r="G53" t="s">
        <v>14</v>
      </c>
      <c r="H53">
        <v>1467</v>
      </c>
      <c r="I53" s="6">
        <f t="shared" si="2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0"/>
        <v>40995.208333333336</v>
      </c>
      <c r="O53" s="9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idden="1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3"/>
        <v>0.34152777777777776</v>
      </c>
      <c r="G54" t="s">
        <v>14</v>
      </c>
      <c r="H54">
        <v>75</v>
      </c>
      <c r="I54" s="6">
        <f t="shared" si="2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0"/>
        <v>40436.208333333336</v>
      </c>
      <c r="O54" s="9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3"/>
        <v>1.4040909090909091</v>
      </c>
      <c r="G55" t="s">
        <v>20</v>
      </c>
      <c r="H55">
        <v>209</v>
      </c>
      <c r="I55" s="6">
        <f t="shared" si="2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0"/>
        <v>41779.208333333336</v>
      </c>
      <c r="O55" s="9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hidden="1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3"/>
        <v>0.89866666666666661</v>
      </c>
      <c r="G56" t="s">
        <v>14</v>
      </c>
      <c r="H56">
        <v>120</v>
      </c>
      <c r="I56" s="6">
        <f t="shared" si="2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0"/>
        <v>43170.25</v>
      </c>
      <c r="O56" s="9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3"/>
        <v>1.7796969696969698</v>
      </c>
      <c r="G57" t="s">
        <v>20</v>
      </c>
      <c r="H57">
        <v>131</v>
      </c>
      <c r="I57" s="6">
        <f t="shared" si="2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0"/>
        <v>43311.208333333328</v>
      </c>
      <c r="O57" s="9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3"/>
        <v>1.436625</v>
      </c>
      <c r="G58" t="s">
        <v>20</v>
      </c>
      <c r="H58">
        <v>164</v>
      </c>
      <c r="I58" s="6">
        <f t="shared" si="2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0"/>
        <v>42014.25</v>
      </c>
      <c r="O58" s="9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3"/>
        <v>2.1527586206896552</v>
      </c>
      <c r="G59" t="s">
        <v>20</v>
      </c>
      <c r="H59">
        <v>201</v>
      </c>
      <c r="I59" s="6">
        <f t="shared" si="2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0"/>
        <v>42979.208333333328</v>
      </c>
      <c r="O59" s="9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3"/>
        <v>2.2711111111111113</v>
      </c>
      <c r="G60" t="s">
        <v>20</v>
      </c>
      <c r="H60">
        <v>211</v>
      </c>
      <c r="I60" s="6">
        <f t="shared" si="2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0"/>
        <v>42268.208333333328</v>
      </c>
      <c r="O60" s="9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3"/>
        <v>2.7507142857142859</v>
      </c>
      <c r="G61" t="s">
        <v>20</v>
      </c>
      <c r="H61">
        <v>128</v>
      </c>
      <c r="I61" s="6">
        <f t="shared" si="2"/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0"/>
        <v>42898.208333333328</v>
      </c>
      <c r="O61" s="9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3"/>
        <v>1.4437048832271762</v>
      </c>
      <c r="G62" t="s">
        <v>20</v>
      </c>
      <c r="H62">
        <v>1600</v>
      </c>
      <c r="I62" s="6">
        <f t="shared" si="2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0"/>
        <v>41107.208333333336</v>
      </c>
      <c r="O62" s="9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hidden="1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3"/>
        <v>0.92745983935742971</v>
      </c>
      <c r="G63" t="s">
        <v>14</v>
      </c>
      <c r="H63">
        <v>2253</v>
      </c>
      <c r="I63" s="6">
        <f t="shared" si="2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0"/>
        <v>40595.25</v>
      </c>
      <c r="O63" s="9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3"/>
        <v>7.226</v>
      </c>
      <c r="G64" t="s">
        <v>20</v>
      </c>
      <c r="H64">
        <v>249</v>
      </c>
      <c r="I64" s="6">
        <f t="shared" si="2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0"/>
        <v>42160.208333333328</v>
      </c>
      <c r="O64" s="9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idden="1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3"/>
        <v>0.11851063829787234</v>
      </c>
      <c r="G65" t="s">
        <v>14</v>
      </c>
      <c r="H65">
        <v>5</v>
      </c>
      <c r="I65" s="6">
        <f t="shared" si="2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0"/>
        <v>42853.208333333328</v>
      </c>
      <c r="O65" s="9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idden="1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3"/>
        <v>0.97642857142857142</v>
      </c>
      <c r="G66" t="s">
        <v>14</v>
      </c>
      <c r="H66">
        <v>38</v>
      </c>
      <c r="I66" s="6">
        <f t="shared" si="2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0"/>
        <v>43283.208333333328</v>
      </c>
      <c r="O66" s="9">
        <f t="shared" si="1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3"/>
        <v>2.3614754098360655</v>
      </c>
      <c r="G67" t="s">
        <v>20</v>
      </c>
      <c r="H67">
        <v>236</v>
      </c>
      <c r="I67" s="6">
        <f t="shared" si="2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N130" si="4">(((L67/60)/60)/24)+DATE(1970,1,1)</f>
        <v>40570.25</v>
      </c>
      <c r="O67" s="9">
        <f t="shared" ref="O67:O130" si="5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idden="1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3"/>
        <v>0.45068965517241377</v>
      </c>
      <c r="G68" t="s">
        <v>14</v>
      </c>
      <c r="H68">
        <v>12</v>
      </c>
      <c r="I68" s="6">
        <f t="shared" ref="I68:I131" si="6">IFERROR(E68/H68,0)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4"/>
        <v>42102.208333333328</v>
      </c>
      <c r="O68" s="9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3"/>
        <v>1.6238567493112948</v>
      </c>
      <c r="G69" t="s">
        <v>20</v>
      </c>
      <c r="H69">
        <v>4065</v>
      </c>
      <c r="I69" s="6">
        <f t="shared" si="6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4"/>
        <v>40203.25</v>
      </c>
      <c r="O69" s="9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3"/>
        <v>2.5452631578947367</v>
      </c>
      <c r="G70" t="s">
        <v>20</v>
      </c>
      <c r="H70">
        <v>246</v>
      </c>
      <c r="I70" s="6">
        <f t="shared" si="6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4"/>
        <v>42943.208333333328</v>
      </c>
      <c r="O70" s="9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idden="1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ref="F71:F134" si="7">E71/D71</f>
        <v>0.24063291139240506</v>
      </c>
      <c r="G71" t="s">
        <v>74</v>
      </c>
      <c r="H71">
        <v>17</v>
      </c>
      <c r="I71" s="6">
        <f t="shared" si="6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4"/>
        <v>40531.25</v>
      </c>
      <c r="O71" s="9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7"/>
        <v>1.2374140625000001</v>
      </c>
      <c r="G72" t="s">
        <v>20</v>
      </c>
      <c r="H72">
        <v>2475</v>
      </c>
      <c r="I72" s="6">
        <f t="shared" si="6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4"/>
        <v>40484.208333333336</v>
      </c>
      <c r="O72" s="9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7"/>
        <v>1.0806666666666667</v>
      </c>
      <c r="G73" t="s">
        <v>20</v>
      </c>
      <c r="H73">
        <v>76</v>
      </c>
      <c r="I73" s="6">
        <f t="shared" si="6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4"/>
        <v>43799.25</v>
      </c>
      <c r="O73" s="9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7"/>
        <v>6.7033333333333331</v>
      </c>
      <c r="G74" t="s">
        <v>20</v>
      </c>
      <c r="H74">
        <v>54</v>
      </c>
      <c r="I74" s="6">
        <f t="shared" si="6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4"/>
        <v>42186.208333333328</v>
      </c>
      <c r="O74" s="9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7"/>
        <v>6.609285714285714</v>
      </c>
      <c r="G75" t="s">
        <v>20</v>
      </c>
      <c r="H75">
        <v>88</v>
      </c>
      <c r="I75" s="6">
        <f t="shared" si="6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4"/>
        <v>42701.25</v>
      </c>
      <c r="O75" s="9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7"/>
        <v>1.2246153846153847</v>
      </c>
      <c r="G76" t="s">
        <v>20</v>
      </c>
      <c r="H76">
        <v>85</v>
      </c>
      <c r="I76" s="6">
        <f t="shared" si="6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4"/>
        <v>42456.208333333328</v>
      </c>
      <c r="O76" s="9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7"/>
        <v>1.5057731958762886</v>
      </c>
      <c r="G77" t="s">
        <v>20</v>
      </c>
      <c r="H77">
        <v>170</v>
      </c>
      <c r="I77" s="6">
        <f t="shared" si="6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4"/>
        <v>43296.208333333328</v>
      </c>
      <c r="O77" s="9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idden="1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7"/>
        <v>0.78106590724165992</v>
      </c>
      <c r="G78" t="s">
        <v>14</v>
      </c>
      <c r="H78">
        <v>1684</v>
      </c>
      <c r="I78" s="6">
        <f t="shared" si="6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4"/>
        <v>42027.25</v>
      </c>
      <c r="O78" s="9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idden="1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7"/>
        <v>0.46947368421052632</v>
      </c>
      <c r="G79" t="s">
        <v>14</v>
      </c>
      <c r="H79">
        <v>56</v>
      </c>
      <c r="I79" s="6">
        <f t="shared" si="6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4"/>
        <v>40448.208333333336</v>
      </c>
      <c r="O79" s="9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7"/>
        <v>3.008</v>
      </c>
      <c r="G80" t="s">
        <v>20</v>
      </c>
      <c r="H80">
        <v>330</v>
      </c>
      <c r="I80" s="6">
        <f t="shared" si="6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4"/>
        <v>43206.208333333328</v>
      </c>
      <c r="O80" s="9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idden="1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7"/>
        <v>0.6959861591695502</v>
      </c>
      <c r="G81" t="s">
        <v>14</v>
      </c>
      <c r="H81">
        <v>838</v>
      </c>
      <c r="I81" s="6">
        <f t="shared" si="6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4"/>
        <v>43267.208333333328</v>
      </c>
      <c r="O81" s="9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7"/>
        <v>6.374545454545455</v>
      </c>
      <c r="G82" t="s">
        <v>20</v>
      </c>
      <c r="H82">
        <v>127</v>
      </c>
      <c r="I82" s="6">
        <f t="shared" si="6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4"/>
        <v>42976.208333333328</v>
      </c>
      <c r="O82" s="9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7"/>
        <v>2.253392857142857</v>
      </c>
      <c r="G83" t="s">
        <v>20</v>
      </c>
      <c r="H83">
        <v>411</v>
      </c>
      <c r="I83" s="6">
        <f t="shared" si="6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4"/>
        <v>43062.25</v>
      </c>
      <c r="O83" s="9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7"/>
        <v>14.973000000000001</v>
      </c>
      <c r="G84" t="s">
        <v>20</v>
      </c>
      <c r="H84">
        <v>180</v>
      </c>
      <c r="I84" s="6">
        <f t="shared" si="6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4"/>
        <v>43482.25</v>
      </c>
      <c r="O84" s="9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idden="1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7"/>
        <v>0.37590225563909774</v>
      </c>
      <c r="G85" t="s">
        <v>14</v>
      </c>
      <c r="H85">
        <v>1000</v>
      </c>
      <c r="I85" s="6">
        <f t="shared" si="6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4"/>
        <v>42579.208333333328</v>
      </c>
      <c r="O85" s="9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7"/>
        <v>1.3236942675159236</v>
      </c>
      <c r="G86" t="s">
        <v>20</v>
      </c>
      <c r="H86">
        <v>374</v>
      </c>
      <c r="I86" s="6">
        <f t="shared" si="6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4"/>
        <v>41118.208333333336</v>
      </c>
      <c r="O86" s="9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7"/>
        <v>1.3122448979591836</v>
      </c>
      <c r="G87" t="s">
        <v>20</v>
      </c>
      <c r="H87">
        <v>71</v>
      </c>
      <c r="I87" s="6">
        <f t="shared" si="6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4"/>
        <v>40797.208333333336</v>
      </c>
      <c r="O87" s="9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7"/>
        <v>1.6763513513513513</v>
      </c>
      <c r="G88" t="s">
        <v>20</v>
      </c>
      <c r="H88">
        <v>203</v>
      </c>
      <c r="I88" s="6">
        <f t="shared" si="6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4"/>
        <v>42128.208333333328</v>
      </c>
      <c r="O88" s="9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hidden="1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7"/>
        <v>0.6198488664987406</v>
      </c>
      <c r="G89" t="s">
        <v>14</v>
      </c>
      <c r="H89">
        <v>1482</v>
      </c>
      <c r="I89" s="6">
        <f t="shared" si="6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4"/>
        <v>40610.25</v>
      </c>
      <c r="O89" s="9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7"/>
        <v>2.6074999999999999</v>
      </c>
      <c r="G90" t="s">
        <v>20</v>
      </c>
      <c r="H90">
        <v>113</v>
      </c>
      <c r="I90" s="6">
        <f t="shared" si="6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4"/>
        <v>42110.208333333328</v>
      </c>
      <c r="O90" s="9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7"/>
        <v>2.5258823529411765</v>
      </c>
      <c r="G91" t="s">
        <v>20</v>
      </c>
      <c r="H91">
        <v>96</v>
      </c>
      <c r="I91" s="6">
        <f t="shared" si="6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4"/>
        <v>40283.208333333336</v>
      </c>
      <c r="O91" s="9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idden="1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7"/>
        <v>0.7861538461538462</v>
      </c>
      <c r="G92" t="s">
        <v>14</v>
      </c>
      <c r="H92">
        <v>106</v>
      </c>
      <c r="I92" s="6">
        <f t="shared" si="6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4"/>
        <v>42425.25</v>
      </c>
      <c r="O92" s="9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idden="1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7"/>
        <v>0.48404406999351912</v>
      </c>
      <c r="G93" t="s">
        <v>14</v>
      </c>
      <c r="H93">
        <v>679</v>
      </c>
      <c r="I93" s="6">
        <f t="shared" si="6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4"/>
        <v>42588.208333333328</v>
      </c>
      <c r="O93" s="9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7"/>
        <v>2.5887500000000001</v>
      </c>
      <c r="G94" t="s">
        <v>20</v>
      </c>
      <c r="H94">
        <v>498</v>
      </c>
      <c r="I94" s="6">
        <f t="shared" si="6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4"/>
        <v>40352.208333333336</v>
      </c>
      <c r="O94" s="9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idden="1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7"/>
        <v>0.60548713235294116</v>
      </c>
      <c r="G95" t="s">
        <v>74</v>
      </c>
      <c r="H95">
        <v>610</v>
      </c>
      <c r="I95" s="6">
        <f t="shared" si="6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4"/>
        <v>41202.208333333336</v>
      </c>
      <c r="O95" s="9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7"/>
        <v>3.036896551724138</v>
      </c>
      <c r="G96" t="s">
        <v>20</v>
      </c>
      <c r="H96">
        <v>180</v>
      </c>
      <c r="I96" s="6">
        <f t="shared" si="6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4"/>
        <v>43562.208333333328</v>
      </c>
      <c r="O96" s="9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7"/>
        <v>1.1299999999999999</v>
      </c>
      <c r="G97" t="s">
        <v>20</v>
      </c>
      <c r="H97">
        <v>27</v>
      </c>
      <c r="I97" s="6">
        <f t="shared" si="6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4"/>
        <v>43752.208333333328</v>
      </c>
      <c r="O97" s="9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7"/>
        <v>2.1737876614060259</v>
      </c>
      <c r="G98" t="s">
        <v>20</v>
      </c>
      <c r="H98">
        <v>2331</v>
      </c>
      <c r="I98" s="6">
        <f t="shared" si="6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4"/>
        <v>40612.25</v>
      </c>
      <c r="O98" s="9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7"/>
        <v>9.2669230769230762</v>
      </c>
      <c r="G99" t="s">
        <v>20</v>
      </c>
      <c r="H99">
        <v>113</v>
      </c>
      <c r="I99" s="6">
        <f t="shared" si="6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4"/>
        <v>42180.208333333328</v>
      </c>
      <c r="O99" s="9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idden="1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7"/>
        <v>0.33692229038854804</v>
      </c>
      <c r="G100" t="s">
        <v>14</v>
      </c>
      <c r="H100">
        <v>1220</v>
      </c>
      <c r="I100" s="6">
        <f t="shared" si="6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4"/>
        <v>42212.208333333328</v>
      </c>
      <c r="O100" s="9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7"/>
        <v>1.9672368421052631</v>
      </c>
      <c r="G101" t="s">
        <v>20</v>
      </c>
      <c r="H101">
        <v>164</v>
      </c>
      <c r="I101" s="6">
        <f t="shared" si="6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4"/>
        <v>41968.25</v>
      </c>
      <c r="O101" s="9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idden="1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7"/>
        <v>0.01</v>
      </c>
      <c r="G102" t="s">
        <v>14</v>
      </c>
      <c r="H102">
        <v>1</v>
      </c>
      <c r="I102" s="6">
        <f t="shared" si="6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4"/>
        <v>40835.208333333336</v>
      </c>
      <c r="O102" s="9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7"/>
        <v>10.214444444444444</v>
      </c>
      <c r="G103" t="s">
        <v>20</v>
      </c>
      <c r="H103">
        <v>164</v>
      </c>
      <c r="I103" s="6">
        <f t="shared" si="6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4"/>
        <v>42056.25</v>
      </c>
      <c r="O103" s="9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7"/>
        <v>2.8167567567567566</v>
      </c>
      <c r="G104" t="s">
        <v>20</v>
      </c>
      <c r="H104">
        <v>336</v>
      </c>
      <c r="I104" s="6">
        <f t="shared" si="6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4"/>
        <v>43234.208333333328</v>
      </c>
      <c r="O104" s="9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idden="1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7"/>
        <v>0.24610000000000001</v>
      </c>
      <c r="G105" t="s">
        <v>14</v>
      </c>
      <c r="H105">
        <v>37</v>
      </c>
      <c r="I105" s="6">
        <f t="shared" si="6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4"/>
        <v>40475.208333333336</v>
      </c>
      <c r="O105" s="9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7"/>
        <v>1.4314010067114094</v>
      </c>
      <c r="G106" t="s">
        <v>20</v>
      </c>
      <c r="H106">
        <v>1917</v>
      </c>
      <c r="I106" s="6">
        <f t="shared" si="6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4"/>
        <v>42878.208333333328</v>
      </c>
      <c r="O106" s="9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7"/>
        <v>1.4454411764705883</v>
      </c>
      <c r="G107" t="s">
        <v>20</v>
      </c>
      <c r="H107">
        <v>95</v>
      </c>
      <c r="I107" s="6">
        <f t="shared" si="6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4"/>
        <v>41366.208333333336</v>
      </c>
      <c r="O107" s="9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7"/>
        <v>3.5912820512820511</v>
      </c>
      <c r="G108" t="s">
        <v>20</v>
      </c>
      <c r="H108">
        <v>147</v>
      </c>
      <c r="I108" s="6">
        <f t="shared" si="6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4"/>
        <v>43716.208333333328</v>
      </c>
      <c r="O108" s="9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7"/>
        <v>1.8648571428571428</v>
      </c>
      <c r="G109" t="s">
        <v>20</v>
      </c>
      <c r="H109">
        <v>86</v>
      </c>
      <c r="I109" s="6">
        <f t="shared" si="6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4"/>
        <v>43213.208333333328</v>
      </c>
      <c r="O109" s="9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7"/>
        <v>5.9526666666666666</v>
      </c>
      <c r="G110" t="s">
        <v>20</v>
      </c>
      <c r="H110">
        <v>83</v>
      </c>
      <c r="I110" s="6">
        <f t="shared" si="6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4"/>
        <v>41005.208333333336</v>
      </c>
      <c r="O110" s="9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idden="1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7"/>
        <v>0.5921153846153846</v>
      </c>
      <c r="G111" t="s">
        <v>14</v>
      </c>
      <c r="H111">
        <v>60</v>
      </c>
      <c r="I111" s="6">
        <f t="shared" si="6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4"/>
        <v>41651.25</v>
      </c>
      <c r="O111" s="9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hidden="1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7"/>
        <v>0.14962780898876404</v>
      </c>
      <c r="G112" t="s">
        <v>14</v>
      </c>
      <c r="H112">
        <v>296</v>
      </c>
      <c r="I112" s="6">
        <f t="shared" si="6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4"/>
        <v>43354.208333333328</v>
      </c>
      <c r="O112" s="9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7"/>
        <v>1.1995602605863191</v>
      </c>
      <c r="G113" t="s">
        <v>20</v>
      </c>
      <c r="H113">
        <v>676</v>
      </c>
      <c r="I113" s="6">
        <f t="shared" si="6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4"/>
        <v>41174.208333333336</v>
      </c>
      <c r="O113" s="9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7"/>
        <v>2.6882978723404256</v>
      </c>
      <c r="G114" t="s">
        <v>20</v>
      </c>
      <c r="H114">
        <v>361</v>
      </c>
      <c r="I114" s="6">
        <f t="shared" si="6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4"/>
        <v>41875.208333333336</v>
      </c>
      <c r="O114" s="9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7"/>
        <v>3.7687878787878786</v>
      </c>
      <c r="G115" t="s">
        <v>20</v>
      </c>
      <c r="H115">
        <v>131</v>
      </c>
      <c r="I115" s="6">
        <f t="shared" si="6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4"/>
        <v>42990.208333333328</v>
      </c>
      <c r="O115" s="9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7"/>
        <v>7.2715789473684209</v>
      </c>
      <c r="G116" t="s">
        <v>20</v>
      </c>
      <c r="H116">
        <v>126</v>
      </c>
      <c r="I116" s="6">
        <f t="shared" si="6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4"/>
        <v>43564.208333333328</v>
      </c>
      <c r="O116" s="9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idden="1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7"/>
        <v>0.87211757648470301</v>
      </c>
      <c r="G117" t="s">
        <v>14</v>
      </c>
      <c r="H117">
        <v>3304</v>
      </c>
      <c r="I117" s="6">
        <f t="shared" si="6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4"/>
        <v>43056.25</v>
      </c>
      <c r="O117" s="9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hidden="1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7"/>
        <v>0.88</v>
      </c>
      <c r="G118" t="s">
        <v>14</v>
      </c>
      <c r="H118">
        <v>73</v>
      </c>
      <c r="I118" s="6">
        <f t="shared" si="6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4"/>
        <v>42265.208333333328</v>
      </c>
      <c r="O118" s="9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7"/>
        <v>1.7393877551020409</v>
      </c>
      <c r="G119" t="s">
        <v>20</v>
      </c>
      <c r="H119">
        <v>275</v>
      </c>
      <c r="I119" s="6">
        <f t="shared" si="6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4"/>
        <v>40808.208333333336</v>
      </c>
      <c r="O119" s="9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7"/>
        <v>1.1761111111111111</v>
      </c>
      <c r="G120" t="s">
        <v>20</v>
      </c>
      <c r="H120">
        <v>67</v>
      </c>
      <c r="I120" s="6">
        <f t="shared" si="6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4"/>
        <v>41665.25</v>
      </c>
      <c r="O120" s="9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7"/>
        <v>2.1496</v>
      </c>
      <c r="G121" t="s">
        <v>20</v>
      </c>
      <c r="H121">
        <v>154</v>
      </c>
      <c r="I121" s="6">
        <f t="shared" si="6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4"/>
        <v>41806.208333333336</v>
      </c>
      <c r="O121" s="9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7"/>
        <v>1.4949667110519307</v>
      </c>
      <c r="G122" t="s">
        <v>20</v>
      </c>
      <c r="H122">
        <v>1782</v>
      </c>
      <c r="I122" s="6">
        <f t="shared" si="6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4"/>
        <v>42111.208333333328</v>
      </c>
      <c r="O122" s="9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7"/>
        <v>2.1933995584988963</v>
      </c>
      <c r="G123" t="s">
        <v>20</v>
      </c>
      <c r="H123">
        <v>903</v>
      </c>
      <c r="I123" s="6">
        <f t="shared" si="6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4"/>
        <v>41917.208333333336</v>
      </c>
      <c r="O123" s="9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idden="1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7"/>
        <v>0.64367690058479532</v>
      </c>
      <c r="G124" t="s">
        <v>14</v>
      </c>
      <c r="H124">
        <v>3387</v>
      </c>
      <c r="I124" s="6">
        <f t="shared" si="6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4"/>
        <v>41970.25</v>
      </c>
      <c r="O124" s="9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idden="1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7"/>
        <v>0.18622397298818233</v>
      </c>
      <c r="G125" t="s">
        <v>14</v>
      </c>
      <c r="H125">
        <v>662</v>
      </c>
      <c r="I125" s="6">
        <f t="shared" si="6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4"/>
        <v>42332.25</v>
      </c>
      <c r="O125" s="9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7"/>
        <v>3.6776923076923076</v>
      </c>
      <c r="G126" t="s">
        <v>20</v>
      </c>
      <c r="H126">
        <v>94</v>
      </c>
      <c r="I126" s="6">
        <f t="shared" si="6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4"/>
        <v>43598.208333333328</v>
      </c>
      <c r="O126" s="9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7"/>
        <v>1.5990566037735849</v>
      </c>
      <c r="G127" t="s">
        <v>20</v>
      </c>
      <c r="H127">
        <v>180</v>
      </c>
      <c r="I127" s="6">
        <f t="shared" si="6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4"/>
        <v>43362.208333333328</v>
      </c>
      <c r="O127" s="9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idden="1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7"/>
        <v>0.38633185349611543</v>
      </c>
      <c r="G128" t="s">
        <v>14</v>
      </c>
      <c r="H128">
        <v>774</v>
      </c>
      <c r="I128" s="6">
        <f t="shared" si="6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4"/>
        <v>42596.208333333328</v>
      </c>
      <c r="O128" s="9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idden="1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7"/>
        <v>0.51421511627906979</v>
      </c>
      <c r="G129" t="s">
        <v>14</v>
      </c>
      <c r="H129">
        <v>672</v>
      </c>
      <c r="I129" s="6">
        <f t="shared" si="6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4"/>
        <v>40310.208333333336</v>
      </c>
      <c r="O129" s="9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idden="1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7"/>
        <v>0.60334277620396604</v>
      </c>
      <c r="G130" t="s">
        <v>74</v>
      </c>
      <c r="H130">
        <v>532</v>
      </c>
      <c r="I130" s="6">
        <f t="shared" si="6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4"/>
        <v>40417.208333333336</v>
      </c>
      <c r="O130" s="9">
        <f t="shared" si="5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idden="1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7"/>
        <v>3.2026936026936029E-2</v>
      </c>
      <c r="G131" t="s">
        <v>74</v>
      </c>
      <c r="H131">
        <v>55</v>
      </c>
      <c r="I131" s="6">
        <f t="shared" si="6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N194" si="8">(((L131/60)/60)/24)+DATE(1970,1,1)</f>
        <v>42038.25</v>
      </c>
      <c r="O131" s="9">
        <f t="shared" ref="O131:O194" si="9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7"/>
        <v>1.5546875</v>
      </c>
      <c r="G132" t="s">
        <v>20</v>
      </c>
      <c r="H132">
        <v>533</v>
      </c>
      <c r="I132" s="6">
        <f t="shared" ref="I132:I195" si="10">IFERROR(E132/H132,0)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8"/>
        <v>40842.208333333336</v>
      </c>
      <c r="O132" s="9">
        <f t="shared" si="9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7"/>
        <v>1.0085974499089254</v>
      </c>
      <c r="G133" t="s">
        <v>20</v>
      </c>
      <c r="H133">
        <v>2443</v>
      </c>
      <c r="I133" s="6">
        <f t="shared" si="10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8"/>
        <v>41607.25</v>
      </c>
      <c r="O133" s="9">
        <f t="shared" si="9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7"/>
        <v>1.1618181818181819</v>
      </c>
      <c r="G134" t="s">
        <v>20</v>
      </c>
      <c r="H134">
        <v>89</v>
      </c>
      <c r="I134" s="6">
        <f t="shared" si="10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8"/>
        <v>43112.25</v>
      </c>
      <c r="O134" s="9">
        <f t="shared" si="9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ref="F135:F198" si="11">E135/D135</f>
        <v>3.1077777777777778</v>
      </c>
      <c r="G135" t="s">
        <v>20</v>
      </c>
      <c r="H135">
        <v>159</v>
      </c>
      <c r="I135" s="6">
        <f t="shared" si="10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8"/>
        <v>40767.208333333336</v>
      </c>
      <c r="O135" s="9">
        <f t="shared" si="9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idden="1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1"/>
        <v>0.89736683417085428</v>
      </c>
      <c r="G136" t="s">
        <v>14</v>
      </c>
      <c r="H136">
        <v>940</v>
      </c>
      <c r="I136" s="6">
        <f t="shared" si="10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8"/>
        <v>40713.208333333336</v>
      </c>
      <c r="O136" s="9">
        <f t="shared" si="9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idden="1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1"/>
        <v>0.71272727272727276</v>
      </c>
      <c r="G137" t="s">
        <v>14</v>
      </c>
      <c r="H137">
        <v>117</v>
      </c>
      <c r="I137" s="6">
        <f t="shared" si="10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8"/>
        <v>41340.25</v>
      </c>
      <c r="O137" s="9">
        <f t="shared" si="9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idden="1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1"/>
        <v>3.2862318840579711E-2</v>
      </c>
      <c r="G138" t="s">
        <v>74</v>
      </c>
      <c r="H138">
        <v>58</v>
      </c>
      <c r="I138" s="6">
        <f t="shared" si="10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8"/>
        <v>41797.208333333336</v>
      </c>
      <c r="O138" s="9">
        <f t="shared" si="9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1"/>
        <v>2.617777777777778</v>
      </c>
      <c r="G139" t="s">
        <v>20</v>
      </c>
      <c r="H139">
        <v>50</v>
      </c>
      <c r="I139" s="6">
        <f t="shared" si="10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8"/>
        <v>40457.208333333336</v>
      </c>
      <c r="O139" s="9">
        <f t="shared" si="9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hidden="1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1"/>
        <v>0.96</v>
      </c>
      <c r="G140" t="s">
        <v>14</v>
      </c>
      <c r="H140">
        <v>115</v>
      </c>
      <c r="I140" s="6">
        <f t="shared" si="10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8"/>
        <v>41180.208333333336</v>
      </c>
      <c r="O140" s="9">
        <f t="shared" si="9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idden="1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1"/>
        <v>0.20896851248642778</v>
      </c>
      <c r="G141" t="s">
        <v>14</v>
      </c>
      <c r="H141">
        <v>326</v>
      </c>
      <c r="I141" s="6">
        <f t="shared" si="10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8"/>
        <v>42115.208333333328</v>
      </c>
      <c r="O141" s="9">
        <f t="shared" si="9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1"/>
        <v>2.2316363636363636</v>
      </c>
      <c r="G142" t="s">
        <v>20</v>
      </c>
      <c r="H142">
        <v>186</v>
      </c>
      <c r="I142" s="6">
        <f t="shared" si="10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8"/>
        <v>43156.25</v>
      </c>
      <c r="O142" s="9">
        <f t="shared" si="9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1"/>
        <v>1.0159097978227061</v>
      </c>
      <c r="G143" t="s">
        <v>20</v>
      </c>
      <c r="H143">
        <v>1071</v>
      </c>
      <c r="I143" s="6">
        <f t="shared" si="10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8"/>
        <v>42167.208333333328</v>
      </c>
      <c r="O143" s="9">
        <f t="shared" si="9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1"/>
        <v>2.3003999999999998</v>
      </c>
      <c r="G144" t="s">
        <v>20</v>
      </c>
      <c r="H144">
        <v>117</v>
      </c>
      <c r="I144" s="6">
        <f t="shared" si="10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8"/>
        <v>41005.208333333336</v>
      </c>
      <c r="O144" s="9">
        <f t="shared" si="9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1"/>
        <v>1.355925925925926</v>
      </c>
      <c r="G145" t="s">
        <v>20</v>
      </c>
      <c r="H145">
        <v>70</v>
      </c>
      <c r="I145" s="6">
        <f t="shared" si="10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8"/>
        <v>40357.208333333336</v>
      </c>
      <c r="O145" s="9">
        <f t="shared" si="9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1"/>
        <v>1.2909999999999999</v>
      </c>
      <c r="G146" t="s">
        <v>20</v>
      </c>
      <c r="H146">
        <v>135</v>
      </c>
      <c r="I146" s="6">
        <f t="shared" si="10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8"/>
        <v>43633.208333333328</v>
      </c>
      <c r="O146" s="9">
        <f t="shared" si="9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1"/>
        <v>2.3651200000000001</v>
      </c>
      <c r="G147" t="s">
        <v>20</v>
      </c>
      <c r="H147">
        <v>768</v>
      </c>
      <c r="I147" s="6">
        <f t="shared" si="10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8"/>
        <v>41889.208333333336</v>
      </c>
      <c r="O147" s="9">
        <f t="shared" si="9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hidden="1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1"/>
        <v>0.17249999999999999</v>
      </c>
      <c r="G148" t="s">
        <v>74</v>
      </c>
      <c r="H148">
        <v>51</v>
      </c>
      <c r="I148" s="6">
        <f t="shared" si="10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8"/>
        <v>40855.25</v>
      </c>
      <c r="O148" s="9">
        <f t="shared" si="9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1"/>
        <v>1.1249397590361445</v>
      </c>
      <c r="G149" t="s">
        <v>20</v>
      </c>
      <c r="H149">
        <v>199</v>
      </c>
      <c r="I149" s="6">
        <f t="shared" si="10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8"/>
        <v>42534.208333333328</v>
      </c>
      <c r="O149" s="9">
        <f t="shared" si="9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1"/>
        <v>1.2102150537634409</v>
      </c>
      <c r="G150" t="s">
        <v>20</v>
      </c>
      <c r="H150">
        <v>107</v>
      </c>
      <c r="I150" s="6">
        <f t="shared" si="10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8"/>
        <v>42941.208333333328</v>
      </c>
      <c r="O150" s="9">
        <f t="shared" si="9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1"/>
        <v>2.1987096774193549</v>
      </c>
      <c r="G151" t="s">
        <v>20</v>
      </c>
      <c r="H151">
        <v>195</v>
      </c>
      <c r="I151" s="6">
        <f t="shared" si="10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8"/>
        <v>41275.25</v>
      </c>
      <c r="O151" s="9">
        <f t="shared" si="9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idden="1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1"/>
        <v>0.01</v>
      </c>
      <c r="G152" t="s">
        <v>14</v>
      </c>
      <c r="H152">
        <v>1</v>
      </c>
      <c r="I152" s="6">
        <f t="shared" si="10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8"/>
        <v>43450.25</v>
      </c>
      <c r="O152" s="9">
        <f t="shared" si="9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idden="1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1"/>
        <v>0.64166909620991253</v>
      </c>
      <c r="G153" t="s">
        <v>14</v>
      </c>
      <c r="H153">
        <v>1467</v>
      </c>
      <c r="I153" s="6">
        <f t="shared" si="10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8"/>
        <v>41799.208333333336</v>
      </c>
      <c r="O153" s="9">
        <f t="shared" si="9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1"/>
        <v>4.2306746987951804</v>
      </c>
      <c r="G154" t="s">
        <v>20</v>
      </c>
      <c r="H154">
        <v>3376</v>
      </c>
      <c r="I154" s="6">
        <f t="shared" si="10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8"/>
        <v>42783.25</v>
      </c>
      <c r="O154" s="9">
        <f t="shared" si="9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idden="1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1"/>
        <v>0.92984160506863778</v>
      </c>
      <c r="G155" t="s">
        <v>14</v>
      </c>
      <c r="H155">
        <v>5681</v>
      </c>
      <c r="I155" s="6">
        <f t="shared" si="10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8"/>
        <v>41201.208333333336</v>
      </c>
      <c r="O155" s="9">
        <f t="shared" si="9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idden="1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1"/>
        <v>0.58756567425569173</v>
      </c>
      <c r="G156" t="s">
        <v>14</v>
      </c>
      <c r="H156">
        <v>1059</v>
      </c>
      <c r="I156" s="6">
        <f t="shared" si="10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8"/>
        <v>42502.208333333328</v>
      </c>
      <c r="O156" s="9">
        <f t="shared" si="9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idden="1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1"/>
        <v>0.65022222222222226</v>
      </c>
      <c r="G157" t="s">
        <v>14</v>
      </c>
      <c r="H157">
        <v>1194</v>
      </c>
      <c r="I157" s="6">
        <f t="shared" si="10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8"/>
        <v>40262.208333333336</v>
      </c>
      <c r="O157" s="9">
        <f t="shared" si="9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idden="1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1"/>
        <v>0.73939560439560437</v>
      </c>
      <c r="G158" t="s">
        <v>74</v>
      </c>
      <c r="H158">
        <v>379</v>
      </c>
      <c r="I158" s="6">
        <f t="shared" si="10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8"/>
        <v>43743.208333333328</v>
      </c>
      <c r="O158" s="9">
        <f t="shared" si="9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idden="1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1"/>
        <v>0.52666666666666662</v>
      </c>
      <c r="G159" t="s">
        <v>14</v>
      </c>
      <c r="H159">
        <v>30</v>
      </c>
      <c r="I159" s="6">
        <f t="shared" si="10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8"/>
        <v>41638.25</v>
      </c>
      <c r="O159" s="9">
        <f t="shared" si="9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1"/>
        <v>2.2095238095238097</v>
      </c>
      <c r="G160" t="s">
        <v>20</v>
      </c>
      <c r="H160">
        <v>41</v>
      </c>
      <c r="I160" s="6">
        <f t="shared" si="10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8"/>
        <v>42346.25</v>
      </c>
      <c r="O160" s="9">
        <f t="shared" si="9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1"/>
        <v>1.0001150627615063</v>
      </c>
      <c r="G161" t="s">
        <v>20</v>
      </c>
      <c r="H161">
        <v>1821</v>
      </c>
      <c r="I161" s="6">
        <f t="shared" si="10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8"/>
        <v>43551.208333333328</v>
      </c>
      <c r="O161" s="9">
        <f t="shared" si="9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1"/>
        <v>1.6231249999999999</v>
      </c>
      <c r="G162" t="s">
        <v>20</v>
      </c>
      <c r="H162">
        <v>164</v>
      </c>
      <c r="I162" s="6">
        <f t="shared" si="10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8"/>
        <v>43582.208333333328</v>
      </c>
      <c r="O162" s="9">
        <f t="shared" si="9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hidden="1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1"/>
        <v>0.78181818181818186</v>
      </c>
      <c r="G163" t="s">
        <v>14</v>
      </c>
      <c r="H163">
        <v>75</v>
      </c>
      <c r="I163" s="6">
        <f t="shared" si="10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8"/>
        <v>42270.208333333328</v>
      </c>
      <c r="O163" s="9">
        <f t="shared" si="9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1"/>
        <v>1.4973770491803278</v>
      </c>
      <c r="G164" t="s">
        <v>20</v>
      </c>
      <c r="H164">
        <v>157</v>
      </c>
      <c r="I164" s="6">
        <f t="shared" si="10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8"/>
        <v>43442.25</v>
      </c>
      <c r="O164" s="9">
        <f t="shared" si="9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1"/>
        <v>2.5325714285714285</v>
      </c>
      <c r="G165" t="s">
        <v>20</v>
      </c>
      <c r="H165">
        <v>246</v>
      </c>
      <c r="I165" s="6">
        <f t="shared" si="10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8"/>
        <v>43028.208333333328</v>
      </c>
      <c r="O165" s="9">
        <f t="shared" si="9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1"/>
        <v>1.0016943521594683</v>
      </c>
      <c r="G166" t="s">
        <v>20</v>
      </c>
      <c r="H166">
        <v>1396</v>
      </c>
      <c r="I166" s="6">
        <f t="shared" si="10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8"/>
        <v>43016.208333333328</v>
      </c>
      <c r="O166" s="9">
        <f t="shared" si="9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1"/>
        <v>1.2199004424778761</v>
      </c>
      <c r="G167" t="s">
        <v>20</v>
      </c>
      <c r="H167">
        <v>2506</v>
      </c>
      <c r="I167" s="6">
        <f t="shared" si="10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8"/>
        <v>42948.208333333328</v>
      </c>
      <c r="O167" s="9">
        <f t="shared" si="9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1"/>
        <v>1.3713265306122449</v>
      </c>
      <c r="G168" t="s">
        <v>20</v>
      </c>
      <c r="H168">
        <v>244</v>
      </c>
      <c r="I168" s="6">
        <f t="shared" si="10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8"/>
        <v>40534.25</v>
      </c>
      <c r="O168" s="9">
        <f t="shared" si="9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1"/>
        <v>4.155384615384615</v>
      </c>
      <c r="G169" t="s">
        <v>20</v>
      </c>
      <c r="H169">
        <v>146</v>
      </c>
      <c r="I169" s="6">
        <f t="shared" si="10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8"/>
        <v>41435.208333333336</v>
      </c>
      <c r="O169" s="9">
        <f t="shared" si="9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idden="1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1"/>
        <v>0.3130913348946136</v>
      </c>
      <c r="G170" t="s">
        <v>14</v>
      </c>
      <c r="H170">
        <v>955</v>
      </c>
      <c r="I170" s="6">
        <f t="shared" si="10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8"/>
        <v>43518.25</v>
      </c>
      <c r="O170" s="9">
        <f t="shared" si="9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1"/>
        <v>4.240815450643777</v>
      </c>
      <c r="G171" t="s">
        <v>20</v>
      </c>
      <c r="H171">
        <v>1267</v>
      </c>
      <c r="I171" s="6">
        <f t="shared" si="10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8"/>
        <v>41077.208333333336</v>
      </c>
      <c r="O171" s="9">
        <f t="shared" si="9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idden="1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1"/>
        <v>2.9388623072833599E-2</v>
      </c>
      <c r="G172" t="s">
        <v>14</v>
      </c>
      <c r="H172">
        <v>67</v>
      </c>
      <c r="I172" s="6">
        <f t="shared" si="10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8"/>
        <v>42950.208333333328</v>
      </c>
      <c r="O172" s="9">
        <f t="shared" si="9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hidden="1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1"/>
        <v>0.1063265306122449</v>
      </c>
      <c r="G173" t="s">
        <v>14</v>
      </c>
      <c r="H173">
        <v>5</v>
      </c>
      <c r="I173" s="6">
        <f t="shared" si="10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8"/>
        <v>41718.208333333336</v>
      </c>
      <c r="O173" s="9">
        <f t="shared" si="9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idden="1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1"/>
        <v>0.82874999999999999</v>
      </c>
      <c r="G174" t="s">
        <v>14</v>
      </c>
      <c r="H174">
        <v>26</v>
      </c>
      <c r="I174" s="6">
        <f t="shared" si="10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8"/>
        <v>41839.208333333336</v>
      </c>
      <c r="O174" s="9">
        <f t="shared" si="9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1"/>
        <v>1.6301447776628748</v>
      </c>
      <c r="G175" t="s">
        <v>20</v>
      </c>
      <c r="H175">
        <v>1561</v>
      </c>
      <c r="I175" s="6">
        <f t="shared" si="10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8"/>
        <v>41412.208333333336</v>
      </c>
      <c r="O175" s="9">
        <f t="shared" si="9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1"/>
        <v>8.9466666666666672</v>
      </c>
      <c r="G176" t="s">
        <v>20</v>
      </c>
      <c r="H176">
        <v>48</v>
      </c>
      <c r="I176" s="6">
        <f t="shared" si="10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8"/>
        <v>42282.208333333328</v>
      </c>
      <c r="O176" s="9">
        <f t="shared" si="9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idden="1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1"/>
        <v>0.26191501103752757</v>
      </c>
      <c r="G177" t="s">
        <v>14</v>
      </c>
      <c r="H177">
        <v>1130</v>
      </c>
      <c r="I177" s="6">
        <f t="shared" si="10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8"/>
        <v>42613.208333333328</v>
      </c>
      <c r="O177" s="9">
        <f t="shared" si="9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hidden="1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1"/>
        <v>0.74834782608695649</v>
      </c>
      <c r="G178" t="s">
        <v>14</v>
      </c>
      <c r="H178">
        <v>782</v>
      </c>
      <c r="I178" s="6">
        <f t="shared" si="10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8"/>
        <v>42616.208333333328</v>
      </c>
      <c r="O178" s="9">
        <f t="shared" si="9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1"/>
        <v>4.1647680412371137</v>
      </c>
      <c r="G179" t="s">
        <v>20</v>
      </c>
      <c r="H179">
        <v>2739</v>
      </c>
      <c r="I179" s="6">
        <f t="shared" si="10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8"/>
        <v>40497.25</v>
      </c>
      <c r="O179" s="9">
        <f t="shared" si="9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idden="1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1"/>
        <v>0.96208333333333329</v>
      </c>
      <c r="G180" t="s">
        <v>14</v>
      </c>
      <c r="H180">
        <v>210</v>
      </c>
      <c r="I180" s="6">
        <f t="shared" si="10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8"/>
        <v>42999.208333333328</v>
      </c>
      <c r="O180" s="9">
        <f t="shared" si="9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1"/>
        <v>3.5771910112359548</v>
      </c>
      <c r="G181" t="s">
        <v>20</v>
      </c>
      <c r="H181">
        <v>3537</v>
      </c>
      <c r="I181" s="6">
        <f t="shared" si="10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8"/>
        <v>41350.208333333336</v>
      </c>
      <c r="O181" s="9">
        <f t="shared" si="9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1"/>
        <v>3.0845714285714285</v>
      </c>
      <c r="G182" t="s">
        <v>20</v>
      </c>
      <c r="H182">
        <v>2107</v>
      </c>
      <c r="I182" s="6">
        <f t="shared" si="10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8"/>
        <v>40259.208333333336</v>
      </c>
      <c r="O182" s="9">
        <f t="shared" si="9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idden="1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1"/>
        <v>0.61802325581395345</v>
      </c>
      <c r="G183" t="s">
        <v>14</v>
      </c>
      <c r="H183">
        <v>136</v>
      </c>
      <c r="I183" s="6">
        <f t="shared" si="10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8"/>
        <v>43012.208333333328</v>
      </c>
      <c r="O183" s="9">
        <f t="shared" si="9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1"/>
        <v>7.2232472324723247</v>
      </c>
      <c r="G184" t="s">
        <v>20</v>
      </c>
      <c r="H184">
        <v>3318</v>
      </c>
      <c r="I184" s="6">
        <f t="shared" si="10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8"/>
        <v>43631.208333333328</v>
      </c>
      <c r="O184" s="9">
        <f t="shared" si="9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hidden="1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1"/>
        <v>0.69117647058823528</v>
      </c>
      <c r="G185" t="s">
        <v>14</v>
      </c>
      <c r="H185">
        <v>86</v>
      </c>
      <c r="I185" s="6">
        <f t="shared" si="10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8"/>
        <v>40430.208333333336</v>
      </c>
      <c r="O185" s="9">
        <f t="shared" si="9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1"/>
        <v>2.9305555555555554</v>
      </c>
      <c r="G186" t="s">
        <v>20</v>
      </c>
      <c r="H186">
        <v>340</v>
      </c>
      <c r="I186" s="6">
        <f t="shared" si="10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8"/>
        <v>43588.208333333328</v>
      </c>
      <c r="O186" s="9">
        <f t="shared" si="9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idden="1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1"/>
        <v>0.71799999999999997</v>
      </c>
      <c r="G187" t="s">
        <v>14</v>
      </c>
      <c r="H187">
        <v>19</v>
      </c>
      <c r="I187" s="6">
        <f t="shared" si="10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8"/>
        <v>43233.208333333328</v>
      </c>
      <c r="O187" s="9">
        <f t="shared" si="9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idden="1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1"/>
        <v>0.31934684684684683</v>
      </c>
      <c r="G188" t="s">
        <v>14</v>
      </c>
      <c r="H188">
        <v>886</v>
      </c>
      <c r="I188" s="6">
        <f t="shared" si="10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8"/>
        <v>41782.208333333336</v>
      </c>
      <c r="O188" s="9">
        <f t="shared" si="9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1"/>
        <v>2.2987375415282392</v>
      </c>
      <c r="G189" t="s">
        <v>20</v>
      </c>
      <c r="H189">
        <v>1442</v>
      </c>
      <c r="I189" s="6">
        <f t="shared" si="10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8"/>
        <v>41328.25</v>
      </c>
      <c r="O189" s="9">
        <f t="shared" si="9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idden="1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1"/>
        <v>0.3201219512195122</v>
      </c>
      <c r="G190" t="s">
        <v>14</v>
      </c>
      <c r="H190">
        <v>35</v>
      </c>
      <c r="I190" s="6">
        <f t="shared" si="10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8"/>
        <v>41975.25</v>
      </c>
      <c r="O190" s="9">
        <f t="shared" si="9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idden="1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1"/>
        <v>0.23525352848928385</v>
      </c>
      <c r="G191" t="s">
        <v>74</v>
      </c>
      <c r="H191">
        <v>441</v>
      </c>
      <c r="I191" s="6">
        <f t="shared" si="10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8"/>
        <v>42433.25</v>
      </c>
      <c r="O191" s="9">
        <f t="shared" si="9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idden="1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1"/>
        <v>0.68594594594594593</v>
      </c>
      <c r="G192" t="s">
        <v>14</v>
      </c>
      <c r="H192">
        <v>24</v>
      </c>
      <c r="I192" s="6">
        <f t="shared" si="10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8"/>
        <v>41429.208333333336</v>
      </c>
      <c r="O192" s="9">
        <f t="shared" si="9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idden="1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1"/>
        <v>0.37952380952380954</v>
      </c>
      <c r="G193" t="s">
        <v>14</v>
      </c>
      <c r="H193">
        <v>86</v>
      </c>
      <c r="I193" s="6">
        <f t="shared" si="10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8"/>
        <v>43536.208333333328</v>
      </c>
      <c r="O193" s="9">
        <f t="shared" si="9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idden="1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1"/>
        <v>0.19992957746478873</v>
      </c>
      <c r="G194" t="s">
        <v>14</v>
      </c>
      <c r="H194">
        <v>243</v>
      </c>
      <c r="I194" s="6">
        <f t="shared" si="10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8"/>
        <v>41817.208333333336</v>
      </c>
      <c r="O194" s="9">
        <f t="shared" si="9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idden="1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1"/>
        <v>0.45636363636363636</v>
      </c>
      <c r="G195" t="s">
        <v>14</v>
      </c>
      <c r="H195">
        <v>65</v>
      </c>
      <c r="I195" s="6">
        <f t="shared" si="10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N258" si="12">(((L195/60)/60)/24)+DATE(1970,1,1)</f>
        <v>43198.208333333328</v>
      </c>
      <c r="O195" s="9">
        <f t="shared" ref="O195:O258" si="13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1"/>
        <v>1.227605633802817</v>
      </c>
      <c r="G196" t="s">
        <v>20</v>
      </c>
      <c r="H196">
        <v>126</v>
      </c>
      <c r="I196" s="6">
        <f t="shared" ref="I196:I259" si="14">IFERROR(E196/H196,0)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2"/>
        <v>42261.208333333328</v>
      </c>
      <c r="O196" s="9">
        <f t="shared" si="13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1"/>
        <v>3.61753164556962</v>
      </c>
      <c r="G197" t="s">
        <v>20</v>
      </c>
      <c r="H197">
        <v>524</v>
      </c>
      <c r="I197" s="6">
        <f t="shared" si="14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2"/>
        <v>43310.208333333328</v>
      </c>
      <c r="O197" s="9">
        <f t="shared" si="13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idden="1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1"/>
        <v>0.63146341463414635</v>
      </c>
      <c r="G198" t="s">
        <v>14</v>
      </c>
      <c r="H198">
        <v>100</v>
      </c>
      <c r="I198" s="6">
        <f t="shared" si="14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2"/>
        <v>42616.208333333328</v>
      </c>
      <c r="O198" s="9">
        <f t="shared" si="13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ref="F199:F262" si="15">E199/D199</f>
        <v>2.9820475319926874</v>
      </c>
      <c r="G199" t="s">
        <v>20</v>
      </c>
      <c r="H199">
        <v>1989</v>
      </c>
      <c r="I199" s="6">
        <f t="shared" si="14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2"/>
        <v>42909.208333333328</v>
      </c>
      <c r="O199" s="9">
        <f t="shared" si="13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idden="1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5"/>
        <v>9.5585443037974685E-2</v>
      </c>
      <c r="G200" t="s">
        <v>14</v>
      </c>
      <c r="H200">
        <v>168</v>
      </c>
      <c r="I200" s="6">
        <f t="shared" si="14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2"/>
        <v>40396.208333333336</v>
      </c>
      <c r="O200" s="9">
        <f t="shared" si="13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idden="1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5"/>
        <v>0.5377777777777778</v>
      </c>
      <c r="G201" t="s">
        <v>14</v>
      </c>
      <c r="H201">
        <v>13</v>
      </c>
      <c r="I201" s="6">
        <f t="shared" si="14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2"/>
        <v>42192.208333333328</v>
      </c>
      <c r="O201" s="9">
        <f t="shared" si="13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idden="1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5"/>
        <v>0.02</v>
      </c>
      <c r="G202" t="s">
        <v>14</v>
      </c>
      <c r="H202">
        <v>1</v>
      </c>
      <c r="I202" s="6">
        <f t="shared" si="14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2"/>
        <v>40262.208333333336</v>
      </c>
      <c r="O202" s="9">
        <f t="shared" si="13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5"/>
        <v>6.8119047619047617</v>
      </c>
      <c r="G203" t="s">
        <v>20</v>
      </c>
      <c r="H203">
        <v>157</v>
      </c>
      <c r="I203" s="6">
        <f t="shared" si="14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2"/>
        <v>41845.208333333336</v>
      </c>
      <c r="O203" s="9">
        <f t="shared" si="13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idden="1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5"/>
        <v>0.78831325301204824</v>
      </c>
      <c r="G204" t="s">
        <v>74</v>
      </c>
      <c r="H204">
        <v>82</v>
      </c>
      <c r="I204" s="6">
        <f t="shared" si="14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2"/>
        <v>40818.208333333336</v>
      </c>
      <c r="O204" s="9">
        <f t="shared" si="13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5"/>
        <v>1.3440792216817234</v>
      </c>
      <c r="G205" t="s">
        <v>20</v>
      </c>
      <c r="H205">
        <v>4498</v>
      </c>
      <c r="I205" s="6">
        <f t="shared" si="14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2"/>
        <v>42752.25</v>
      </c>
      <c r="O205" s="9">
        <f t="shared" si="13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idden="1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5"/>
        <v>3.372E-2</v>
      </c>
      <c r="G206" t="s">
        <v>14</v>
      </c>
      <c r="H206">
        <v>40</v>
      </c>
      <c r="I206" s="6">
        <f t="shared" si="14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2"/>
        <v>40636.208333333336</v>
      </c>
      <c r="O206" s="9">
        <f t="shared" si="13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5"/>
        <v>4.3184615384615386</v>
      </c>
      <c r="G207" t="s">
        <v>20</v>
      </c>
      <c r="H207">
        <v>80</v>
      </c>
      <c r="I207" s="6">
        <f t="shared" si="14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2"/>
        <v>43390.208333333328</v>
      </c>
      <c r="O207" s="9">
        <f t="shared" si="13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idden="1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5"/>
        <v>0.38844444444444443</v>
      </c>
      <c r="G208" t="s">
        <v>74</v>
      </c>
      <c r="H208">
        <v>57</v>
      </c>
      <c r="I208" s="6">
        <f t="shared" si="14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2"/>
        <v>40236.25</v>
      </c>
      <c r="O208" s="9">
        <f t="shared" si="13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5"/>
        <v>4.2569999999999997</v>
      </c>
      <c r="G209" t="s">
        <v>20</v>
      </c>
      <c r="H209">
        <v>43</v>
      </c>
      <c r="I209" s="6">
        <f t="shared" si="14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2"/>
        <v>43340.208333333328</v>
      </c>
      <c r="O209" s="9">
        <f t="shared" si="13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5"/>
        <v>1.0112239715591671</v>
      </c>
      <c r="G210" t="s">
        <v>20</v>
      </c>
      <c r="H210">
        <v>2053</v>
      </c>
      <c r="I210" s="6">
        <f t="shared" si="14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2"/>
        <v>43048.25</v>
      </c>
      <c r="O210" s="9">
        <f t="shared" si="13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idden="1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5"/>
        <v>0.21188688946015424</v>
      </c>
      <c r="G211" t="s">
        <v>47</v>
      </c>
      <c r="H211">
        <v>808</v>
      </c>
      <c r="I211" s="6">
        <f t="shared" si="14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2"/>
        <v>42496.208333333328</v>
      </c>
      <c r="O211" s="9">
        <f t="shared" si="13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idden="1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5"/>
        <v>0.67425531914893622</v>
      </c>
      <c r="G212" t="s">
        <v>14</v>
      </c>
      <c r="H212">
        <v>226</v>
      </c>
      <c r="I212" s="6">
        <f t="shared" si="14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2"/>
        <v>42797.25</v>
      </c>
      <c r="O212" s="9">
        <f t="shared" si="13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hidden="1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5"/>
        <v>0.9492337164750958</v>
      </c>
      <c r="G213" t="s">
        <v>14</v>
      </c>
      <c r="H213">
        <v>1625</v>
      </c>
      <c r="I213" s="6">
        <f t="shared" si="14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2"/>
        <v>41513.208333333336</v>
      </c>
      <c r="O213" s="9">
        <f t="shared" si="13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5"/>
        <v>1.5185185185185186</v>
      </c>
      <c r="G214" t="s">
        <v>20</v>
      </c>
      <c r="H214">
        <v>168</v>
      </c>
      <c r="I214" s="6">
        <f t="shared" si="14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2"/>
        <v>43814.25</v>
      </c>
      <c r="O214" s="9">
        <f t="shared" si="13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5"/>
        <v>1.9516382252559727</v>
      </c>
      <c r="G215" t="s">
        <v>20</v>
      </c>
      <c r="H215">
        <v>4289</v>
      </c>
      <c r="I215" s="6">
        <f t="shared" si="14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2"/>
        <v>40488.208333333336</v>
      </c>
      <c r="O215" s="9">
        <f t="shared" si="13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5"/>
        <v>10.231428571428571</v>
      </c>
      <c r="G216" t="s">
        <v>20</v>
      </c>
      <c r="H216">
        <v>165</v>
      </c>
      <c r="I216" s="6">
        <f t="shared" si="14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2"/>
        <v>40409.208333333336</v>
      </c>
      <c r="O216" s="9">
        <f t="shared" si="13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idden="1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5"/>
        <v>3.8418367346938778E-2</v>
      </c>
      <c r="G217" t="s">
        <v>14</v>
      </c>
      <c r="H217">
        <v>143</v>
      </c>
      <c r="I217" s="6">
        <f t="shared" si="14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2"/>
        <v>43509.25</v>
      </c>
      <c r="O217" s="9">
        <f t="shared" si="13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5"/>
        <v>1.5507066557107643</v>
      </c>
      <c r="G218" t="s">
        <v>20</v>
      </c>
      <c r="H218">
        <v>1815</v>
      </c>
      <c r="I218" s="6">
        <f t="shared" si="14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2"/>
        <v>40869.25</v>
      </c>
      <c r="O218" s="9">
        <f t="shared" si="13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idden="1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5"/>
        <v>0.44753477588871715</v>
      </c>
      <c r="G219" t="s">
        <v>14</v>
      </c>
      <c r="H219">
        <v>934</v>
      </c>
      <c r="I219" s="6">
        <f t="shared" si="14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2"/>
        <v>43583.208333333328</v>
      </c>
      <c r="O219" s="9">
        <f t="shared" si="13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5"/>
        <v>2.1594736842105262</v>
      </c>
      <c r="G220" t="s">
        <v>20</v>
      </c>
      <c r="H220">
        <v>397</v>
      </c>
      <c r="I220" s="6">
        <f t="shared" si="14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2"/>
        <v>40858.25</v>
      </c>
      <c r="O220" s="9">
        <f t="shared" si="13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5"/>
        <v>3.3212709832134291</v>
      </c>
      <c r="G221" t="s">
        <v>20</v>
      </c>
      <c r="H221">
        <v>1539</v>
      </c>
      <c r="I221" s="6">
        <f t="shared" si="14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2"/>
        <v>41137.208333333336</v>
      </c>
      <c r="O221" s="9">
        <f t="shared" si="13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idden="1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5"/>
        <v>8.4430379746835441E-2</v>
      </c>
      <c r="G222" t="s">
        <v>14</v>
      </c>
      <c r="H222">
        <v>17</v>
      </c>
      <c r="I222" s="6">
        <f t="shared" si="14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2"/>
        <v>40725.208333333336</v>
      </c>
      <c r="O222" s="9">
        <f t="shared" si="13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hidden="1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5"/>
        <v>0.9862551440329218</v>
      </c>
      <c r="G223" t="s">
        <v>14</v>
      </c>
      <c r="H223">
        <v>2179</v>
      </c>
      <c r="I223" s="6">
        <f t="shared" si="14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2"/>
        <v>41081.208333333336</v>
      </c>
      <c r="O223" s="9">
        <f t="shared" si="13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5"/>
        <v>1.3797916666666667</v>
      </c>
      <c r="G224" t="s">
        <v>20</v>
      </c>
      <c r="H224">
        <v>138</v>
      </c>
      <c r="I224" s="6">
        <f t="shared" si="14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2"/>
        <v>41914.208333333336</v>
      </c>
      <c r="O224" s="9">
        <f t="shared" si="13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idden="1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5"/>
        <v>0.93810996563573879</v>
      </c>
      <c r="G225" t="s">
        <v>14</v>
      </c>
      <c r="H225">
        <v>931</v>
      </c>
      <c r="I225" s="6">
        <f t="shared" si="14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2"/>
        <v>42445.208333333328</v>
      </c>
      <c r="O225" s="9">
        <f t="shared" si="13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5"/>
        <v>4.0363930885529156</v>
      </c>
      <c r="G226" t="s">
        <v>20</v>
      </c>
      <c r="H226">
        <v>3594</v>
      </c>
      <c r="I226" s="6">
        <f t="shared" si="14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2"/>
        <v>41906.208333333336</v>
      </c>
      <c r="O226" s="9">
        <f t="shared" si="13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5"/>
        <v>2.6017404129793511</v>
      </c>
      <c r="G227" t="s">
        <v>20</v>
      </c>
      <c r="H227">
        <v>5880</v>
      </c>
      <c r="I227" s="6">
        <f t="shared" si="14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2"/>
        <v>41762.208333333336</v>
      </c>
      <c r="O227" s="9">
        <f t="shared" si="13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5"/>
        <v>3.6663333333333332</v>
      </c>
      <c r="G228" t="s">
        <v>20</v>
      </c>
      <c r="H228">
        <v>112</v>
      </c>
      <c r="I228" s="6">
        <f t="shared" si="14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2"/>
        <v>40276.208333333336</v>
      </c>
      <c r="O228" s="9">
        <f t="shared" si="13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5"/>
        <v>1.687208538587849</v>
      </c>
      <c r="G229" t="s">
        <v>20</v>
      </c>
      <c r="H229">
        <v>943</v>
      </c>
      <c r="I229" s="6">
        <f t="shared" si="14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2"/>
        <v>42139.208333333328</v>
      </c>
      <c r="O229" s="9">
        <f t="shared" si="13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5"/>
        <v>1.1990717911530093</v>
      </c>
      <c r="G230" t="s">
        <v>20</v>
      </c>
      <c r="H230">
        <v>2468</v>
      </c>
      <c r="I230" s="6">
        <f t="shared" si="14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2"/>
        <v>42613.208333333328</v>
      </c>
      <c r="O230" s="9">
        <f t="shared" si="13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5"/>
        <v>1.936892523364486</v>
      </c>
      <c r="G231" t="s">
        <v>20</v>
      </c>
      <c r="H231">
        <v>2551</v>
      </c>
      <c r="I231" s="6">
        <f t="shared" si="14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2"/>
        <v>42887.208333333328</v>
      </c>
      <c r="O231" s="9">
        <f t="shared" si="13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5"/>
        <v>4.2016666666666671</v>
      </c>
      <c r="G232" t="s">
        <v>20</v>
      </c>
      <c r="H232">
        <v>101</v>
      </c>
      <c r="I232" s="6">
        <f t="shared" si="14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2"/>
        <v>43805.25</v>
      </c>
      <c r="O232" s="9">
        <f t="shared" si="13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idden="1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5"/>
        <v>0.76708333333333334</v>
      </c>
      <c r="G233" t="s">
        <v>74</v>
      </c>
      <c r="H233">
        <v>67</v>
      </c>
      <c r="I233" s="6">
        <f t="shared" si="14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2"/>
        <v>41415.208333333336</v>
      </c>
      <c r="O233" s="9">
        <f t="shared" si="13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5"/>
        <v>1.7126470588235294</v>
      </c>
      <c r="G234" t="s">
        <v>20</v>
      </c>
      <c r="H234">
        <v>92</v>
      </c>
      <c r="I234" s="6">
        <f t="shared" si="14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2"/>
        <v>42576.208333333328</v>
      </c>
      <c r="O234" s="9">
        <f t="shared" si="13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5"/>
        <v>1.5789473684210527</v>
      </c>
      <c r="G235" t="s">
        <v>20</v>
      </c>
      <c r="H235">
        <v>62</v>
      </c>
      <c r="I235" s="6">
        <f t="shared" si="14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2"/>
        <v>40706.208333333336</v>
      </c>
      <c r="O235" s="9">
        <f t="shared" si="13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5"/>
        <v>1.0908</v>
      </c>
      <c r="G236" t="s">
        <v>20</v>
      </c>
      <c r="H236">
        <v>149</v>
      </c>
      <c r="I236" s="6">
        <f t="shared" si="14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2"/>
        <v>42969.208333333328</v>
      </c>
      <c r="O236" s="9">
        <f t="shared" si="13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hidden="1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5"/>
        <v>0.41732558139534881</v>
      </c>
      <c r="G237" t="s">
        <v>14</v>
      </c>
      <c r="H237">
        <v>92</v>
      </c>
      <c r="I237" s="6">
        <f t="shared" si="14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2"/>
        <v>42779.25</v>
      </c>
      <c r="O237" s="9">
        <f t="shared" si="13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idden="1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5"/>
        <v>0.10944303797468355</v>
      </c>
      <c r="G238" t="s">
        <v>14</v>
      </c>
      <c r="H238">
        <v>57</v>
      </c>
      <c r="I238" s="6">
        <f t="shared" si="14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2"/>
        <v>43641.208333333328</v>
      </c>
      <c r="O238" s="9">
        <f t="shared" si="13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5"/>
        <v>1.593763440860215</v>
      </c>
      <c r="G239" t="s">
        <v>20</v>
      </c>
      <c r="H239">
        <v>329</v>
      </c>
      <c r="I239" s="6">
        <f t="shared" si="14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2"/>
        <v>41754.208333333336</v>
      </c>
      <c r="O239" s="9">
        <f t="shared" si="13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5"/>
        <v>4.2241666666666671</v>
      </c>
      <c r="G240" t="s">
        <v>20</v>
      </c>
      <c r="H240">
        <v>97</v>
      </c>
      <c r="I240" s="6">
        <f t="shared" si="14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2"/>
        <v>43083.25</v>
      </c>
      <c r="O240" s="9">
        <f t="shared" si="13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idden="1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5"/>
        <v>0.97718749999999999</v>
      </c>
      <c r="G241" t="s">
        <v>14</v>
      </c>
      <c r="H241">
        <v>41</v>
      </c>
      <c r="I241" s="6">
        <f t="shared" si="14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2"/>
        <v>42245.208333333328</v>
      </c>
      <c r="O241" s="9">
        <f t="shared" si="13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5"/>
        <v>4.1878911564625847</v>
      </c>
      <c r="G242" t="s">
        <v>20</v>
      </c>
      <c r="H242">
        <v>1784</v>
      </c>
      <c r="I242" s="6">
        <f t="shared" si="14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2"/>
        <v>40396.208333333336</v>
      </c>
      <c r="O242" s="9">
        <f t="shared" si="13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5"/>
        <v>1.0191632047477746</v>
      </c>
      <c r="G243" t="s">
        <v>20</v>
      </c>
      <c r="H243">
        <v>1684</v>
      </c>
      <c r="I243" s="6">
        <f t="shared" si="14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2"/>
        <v>41742.208333333336</v>
      </c>
      <c r="O243" s="9">
        <f t="shared" si="13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5"/>
        <v>1.2772619047619047</v>
      </c>
      <c r="G244" t="s">
        <v>20</v>
      </c>
      <c r="H244">
        <v>250</v>
      </c>
      <c r="I244" s="6">
        <f t="shared" si="14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2"/>
        <v>42865.208333333328</v>
      </c>
      <c r="O244" s="9">
        <f t="shared" si="13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5"/>
        <v>4.4521739130434783</v>
      </c>
      <c r="G245" t="s">
        <v>20</v>
      </c>
      <c r="H245">
        <v>238</v>
      </c>
      <c r="I245" s="6">
        <f t="shared" si="14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2"/>
        <v>43163.25</v>
      </c>
      <c r="O245" s="9">
        <f t="shared" si="13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5"/>
        <v>5.6971428571428575</v>
      </c>
      <c r="G246" t="s">
        <v>20</v>
      </c>
      <c r="H246">
        <v>53</v>
      </c>
      <c r="I246" s="6">
        <f t="shared" si="14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2"/>
        <v>41834.208333333336</v>
      </c>
      <c r="O246" s="9">
        <f t="shared" si="13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5"/>
        <v>5.0934482758620687</v>
      </c>
      <c r="G247" t="s">
        <v>20</v>
      </c>
      <c r="H247">
        <v>214</v>
      </c>
      <c r="I247" s="6">
        <f t="shared" si="14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2"/>
        <v>41736.208333333336</v>
      </c>
      <c r="O247" s="9">
        <f t="shared" si="13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5"/>
        <v>3.2553333333333332</v>
      </c>
      <c r="G248" t="s">
        <v>20</v>
      </c>
      <c r="H248">
        <v>222</v>
      </c>
      <c r="I248" s="6">
        <f t="shared" si="14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2"/>
        <v>41491.208333333336</v>
      </c>
      <c r="O248" s="9">
        <f t="shared" si="13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5"/>
        <v>9.3261616161616168</v>
      </c>
      <c r="G249" t="s">
        <v>20</v>
      </c>
      <c r="H249">
        <v>1884</v>
      </c>
      <c r="I249" s="6">
        <f t="shared" si="14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2"/>
        <v>42726.25</v>
      </c>
      <c r="O249" s="9">
        <f t="shared" si="13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5"/>
        <v>2.1133870967741935</v>
      </c>
      <c r="G250" t="s">
        <v>20</v>
      </c>
      <c r="H250">
        <v>218</v>
      </c>
      <c r="I250" s="6">
        <f t="shared" si="14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2"/>
        <v>42004.25</v>
      </c>
      <c r="O250" s="9">
        <f t="shared" si="13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5"/>
        <v>2.7332520325203253</v>
      </c>
      <c r="G251" t="s">
        <v>20</v>
      </c>
      <c r="H251">
        <v>6465</v>
      </c>
      <c r="I251" s="6">
        <f t="shared" si="14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2"/>
        <v>42006.25</v>
      </c>
      <c r="O251" s="9">
        <f t="shared" si="13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idden="1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5"/>
        <v>0.03</v>
      </c>
      <c r="G252" t="s">
        <v>14</v>
      </c>
      <c r="H252">
        <v>1</v>
      </c>
      <c r="I252" s="6">
        <f t="shared" si="14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2"/>
        <v>40203.25</v>
      </c>
      <c r="O252" s="9">
        <f t="shared" si="13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idden="1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5"/>
        <v>0.54084507042253516</v>
      </c>
      <c r="G253" t="s">
        <v>14</v>
      </c>
      <c r="H253">
        <v>101</v>
      </c>
      <c r="I253" s="6">
        <f t="shared" si="14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2"/>
        <v>41252.25</v>
      </c>
      <c r="O253" s="9">
        <f t="shared" si="13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5"/>
        <v>6.2629999999999999</v>
      </c>
      <c r="G254" t="s">
        <v>20</v>
      </c>
      <c r="H254">
        <v>59</v>
      </c>
      <c r="I254" s="6">
        <f t="shared" si="14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2"/>
        <v>41572.208333333336</v>
      </c>
      <c r="O254" s="9">
        <f t="shared" si="13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idden="1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5"/>
        <v>0.8902139917695473</v>
      </c>
      <c r="G255" t="s">
        <v>14</v>
      </c>
      <c r="H255">
        <v>1335</v>
      </c>
      <c r="I255" s="6">
        <f t="shared" si="14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2"/>
        <v>40641.208333333336</v>
      </c>
      <c r="O255" s="9">
        <f t="shared" si="13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5"/>
        <v>1.8489130434782608</v>
      </c>
      <c r="G256" t="s">
        <v>20</v>
      </c>
      <c r="H256">
        <v>88</v>
      </c>
      <c r="I256" s="6">
        <f t="shared" si="14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2"/>
        <v>42787.25</v>
      </c>
      <c r="O256" s="9">
        <f t="shared" si="13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5"/>
        <v>1.2016770186335404</v>
      </c>
      <c r="G257" t="s">
        <v>20</v>
      </c>
      <c r="H257">
        <v>1697</v>
      </c>
      <c r="I257" s="6">
        <f t="shared" si="14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2"/>
        <v>40590.25</v>
      </c>
      <c r="O257" s="9">
        <f t="shared" si="13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idden="1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5"/>
        <v>0.23390243902439026</v>
      </c>
      <c r="G258" t="s">
        <v>14</v>
      </c>
      <c r="H258">
        <v>15</v>
      </c>
      <c r="I258" s="6">
        <f t="shared" si="14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12"/>
        <v>42393.25</v>
      </c>
      <c r="O258" s="9">
        <f t="shared" si="13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5"/>
        <v>1.46</v>
      </c>
      <c r="G259" t="s">
        <v>20</v>
      </c>
      <c r="H259">
        <v>92</v>
      </c>
      <c r="I259" s="6">
        <f t="shared" si="14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N322" si="16">(((L259/60)/60)/24)+DATE(1970,1,1)</f>
        <v>41338.25</v>
      </c>
      <c r="O259" s="9">
        <f t="shared" ref="O259:O322" si="17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5"/>
        <v>2.6848000000000001</v>
      </c>
      <c r="G260" t="s">
        <v>20</v>
      </c>
      <c r="H260">
        <v>186</v>
      </c>
      <c r="I260" s="6">
        <f t="shared" ref="I260:I323" si="18">IFERROR(E260/H260,0)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16"/>
        <v>42712.25</v>
      </c>
      <c r="O260" s="9">
        <f t="shared" si="1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5"/>
        <v>5.9749999999999996</v>
      </c>
      <c r="G261" t="s">
        <v>20</v>
      </c>
      <c r="H261">
        <v>138</v>
      </c>
      <c r="I261" s="6">
        <f t="shared" si="18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16"/>
        <v>41251.25</v>
      </c>
      <c r="O261" s="9">
        <f t="shared" si="1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5"/>
        <v>1.5769841269841269</v>
      </c>
      <c r="G262" t="s">
        <v>20</v>
      </c>
      <c r="H262">
        <v>261</v>
      </c>
      <c r="I262" s="6">
        <f t="shared" si="18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16"/>
        <v>41180.208333333336</v>
      </c>
      <c r="O262" s="9">
        <f t="shared" si="1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hidden="1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ref="F263:F326" si="19">E263/D263</f>
        <v>0.31201660735468567</v>
      </c>
      <c r="G263" t="s">
        <v>14</v>
      </c>
      <c r="H263">
        <v>454</v>
      </c>
      <c r="I263" s="6">
        <f t="shared" si="18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16"/>
        <v>40415.208333333336</v>
      </c>
      <c r="O263" s="9">
        <f t="shared" si="1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9"/>
        <v>3.1341176470588237</v>
      </c>
      <c r="G264" t="s">
        <v>20</v>
      </c>
      <c r="H264">
        <v>107</v>
      </c>
      <c r="I264" s="6">
        <f t="shared" si="18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16"/>
        <v>40638.208333333336</v>
      </c>
      <c r="O264" s="9">
        <f t="shared" si="1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9"/>
        <v>3.7089655172413791</v>
      </c>
      <c r="G265" t="s">
        <v>20</v>
      </c>
      <c r="H265">
        <v>199</v>
      </c>
      <c r="I265" s="6">
        <f t="shared" si="18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16"/>
        <v>40187.25</v>
      </c>
      <c r="O265" s="9">
        <f t="shared" si="1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9"/>
        <v>3.6266447368421053</v>
      </c>
      <c r="G266" t="s">
        <v>20</v>
      </c>
      <c r="H266">
        <v>5512</v>
      </c>
      <c r="I266" s="6">
        <f t="shared" si="18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16"/>
        <v>41317.25</v>
      </c>
      <c r="O266" s="9">
        <f t="shared" si="1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9"/>
        <v>1.2308163265306122</v>
      </c>
      <c r="G267" t="s">
        <v>20</v>
      </c>
      <c r="H267">
        <v>86</v>
      </c>
      <c r="I267" s="6">
        <f t="shared" si="18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16"/>
        <v>42372.25</v>
      </c>
      <c r="O267" s="9">
        <f t="shared" si="1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idden="1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9"/>
        <v>0.76766756032171579</v>
      </c>
      <c r="G268" t="s">
        <v>14</v>
      </c>
      <c r="H268">
        <v>3182</v>
      </c>
      <c r="I268" s="6">
        <f t="shared" si="18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16"/>
        <v>41950.25</v>
      </c>
      <c r="O268" s="9">
        <f t="shared" si="1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9"/>
        <v>2.3362012987012988</v>
      </c>
      <c r="G269" t="s">
        <v>20</v>
      </c>
      <c r="H269">
        <v>2768</v>
      </c>
      <c r="I269" s="6">
        <f t="shared" si="18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16"/>
        <v>41206.208333333336</v>
      </c>
      <c r="O269" s="9">
        <f t="shared" si="1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9"/>
        <v>1.8053333333333332</v>
      </c>
      <c r="G270" t="s">
        <v>20</v>
      </c>
      <c r="H270">
        <v>48</v>
      </c>
      <c r="I270" s="6">
        <f t="shared" si="18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16"/>
        <v>41186.208333333336</v>
      </c>
      <c r="O270" s="9">
        <f t="shared" si="1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9"/>
        <v>2.5262857142857142</v>
      </c>
      <c r="G271" t="s">
        <v>20</v>
      </c>
      <c r="H271">
        <v>87</v>
      </c>
      <c r="I271" s="6">
        <f t="shared" si="18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16"/>
        <v>43496.25</v>
      </c>
      <c r="O271" s="9">
        <f t="shared" si="1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idden="1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9"/>
        <v>0.27176538240368026</v>
      </c>
      <c r="G272" t="s">
        <v>74</v>
      </c>
      <c r="H272">
        <v>1890</v>
      </c>
      <c r="I272" s="6">
        <f t="shared" si="18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16"/>
        <v>40514.25</v>
      </c>
      <c r="O272" s="9">
        <f t="shared" si="17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hidden="1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9"/>
        <v>1.2706571242680547E-2</v>
      </c>
      <c r="G273" t="s">
        <v>47</v>
      </c>
      <c r="H273">
        <v>61</v>
      </c>
      <c r="I273" s="6">
        <f t="shared" si="18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16"/>
        <v>42345.25</v>
      </c>
      <c r="O273" s="9">
        <f t="shared" si="17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9"/>
        <v>3.0400978473581213</v>
      </c>
      <c r="G274" t="s">
        <v>20</v>
      </c>
      <c r="H274">
        <v>1894</v>
      </c>
      <c r="I274" s="6">
        <f t="shared" si="18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16"/>
        <v>43656.208333333328</v>
      </c>
      <c r="O274" s="9">
        <f t="shared" si="17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9"/>
        <v>1.3723076923076922</v>
      </c>
      <c r="G275" t="s">
        <v>20</v>
      </c>
      <c r="H275">
        <v>282</v>
      </c>
      <c r="I275" s="6">
        <f t="shared" si="18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16"/>
        <v>42995.208333333328</v>
      </c>
      <c r="O275" s="9">
        <f t="shared" si="17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hidden="1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9"/>
        <v>0.32208333333333333</v>
      </c>
      <c r="G276" t="s">
        <v>14</v>
      </c>
      <c r="H276">
        <v>15</v>
      </c>
      <c r="I276" s="6">
        <f t="shared" si="18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16"/>
        <v>43045.25</v>
      </c>
      <c r="O276" s="9">
        <f t="shared" si="17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9"/>
        <v>2.4151282051282053</v>
      </c>
      <c r="G277" t="s">
        <v>20</v>
      </c>
      <c r="H277">
        <v>116</v>
      </c>
      <c r="I277" s="6">
        <f t="shared" si="18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16"/>
        <v>43561.208333333328</v>
      </c>
      <c r="O277" s="9">
        <f t="shared" si="17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idden="1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9"/>
        <v>0.96799999999999997</v>
      </c>
      <c r="G278" t="s">
        <v>14</v>
      </c>
      <c r="H278">
        <v>133</v>
      </c>
      <c r="I278" s="6">
        <f t="shared" si="18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16"/>
        <v>41018.208333333336</v>
      </c>
      <c r="O278" s="9">
        <f t="shared" si="17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9"/>
        <v>10.664285714285715</v>
      </c>
      <c r="G279" t="s">
        <v>20</v>
      </c>
      <c r="H279">
        <v>83</v>
      </c>
      <c r="I279" s="6">
        <f t="shared" si="18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16"/>
        <v>40378.208333333336</v>
      </c>
      <c r="O279" s="9">
        <f t="shared" si="17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9"/>
        <v>3.2588888888888889</v>
      </c>
      <c r="G280" t="s">
        <v>20</v>
      </c>
      <c r="H280">
        <v>91</v>
      </c>
      <c r="I280" s="6">
        <f t="shared" si="18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16"/>
        <v>41239.25</v>
      </c>
      <c r="O280" s="9">
        <f t="shared" si="17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9"/>
        <v>1.7070000000000001</v>
      </c>
      <c r="G281" t="s">
        <v>20</v>
      </c>
      <c r="H281">
        <v>546</v>
      </c>
      <c r="I281" s="6">
        <f t="shared" si="18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16"/>
        <v>43346.208333333328</v>
      </c>
      <c r="O281" s="9">
        <f t="shared" si="17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9"/>
        <v>5.8144</v>
      </c>
      <c r="G282" t="s">
        <v>20</v>
      </c>
      <c r="H282">
        <v>393</v>
      </c>
      <c r="I282" s="6">
        <f t="shared" si="18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16"/>
        <v>43060.25</v>
      </c>
      <c r="O282" s="9">
        <f t="shared" si="17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idden="1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9"/>
        <v>0.91520972644376897</v>
      </c>
      <c r="G283" t="s">
        <v>14</v>
      </c>
      <c r="H283">
        <v>2062</v>
      </c>
      <c r="I283" s="6">
        <f t="shared" si="18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16"/>
        <v>40979.25</v>
      </c>
      <c r="O283" s="9">
        <f t="shared" si="17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9"/>
        <v>1.0804761904761904</v>
      </c>
      <c r="G284" t="s">
        <v>20</v>
      </c>
      <c r="H284">
        <v>133</v>
      </c>
      <c r="I284" s="6">
        <f t="shared" si="18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16"/>
        <v>42701.25</v>
      </c>
      <c r="O284" s="9">
        <f t="shared" si="17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hidden="1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9"/>
        <v>0.18728395061728395</v>
      </c>
      <c r="G285" t="s">
        <v>14</v>
      </c>
      <c r="H285">
        <v>29</v>
      </c>
      <c r="I285" s="6">
        <f t="shared" si="18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16"/>
        <v>42520.208333333328</v>
      </c>
      <c r="O285" s="9">
        <f t="shared" si="17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idden="1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9"/>
        <v>0.83193877551020412</v>
      </c>
      <c r="G286" t="s">
        <v>14</v>
      </c>
      <c r="H286">
        <v>132</v>
      </c>
      <c r="I286" s="6">
        <f t="shared" si="18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16"/>
        <v>41030.208333333336</v>
      </c>
      <c r="O286" s="9">
        <f t="shared" si="17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9"/>
        <v>7.0633333333333335</v>
      </c>
      <c r="G287" t="s">
        <v>20</v>
      </c>
      <c r="H287">
        <v>254</v>
      </c>
      <c r="I287" s="6">
        <f t="shared" si="18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16"/>
        <v>42623.208333333328</v>
      </c>
      <c r="O287" s="9">
        <f t="shared" si="17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idden="1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9"/>
        <v>0.17446030330062445</v>
      </c>
      <c r="G288" t="s">
        <v>74</v>
      </c>
      <c r="H288">
        <v>184</v>
      </c>
      <c r="I288" s="6">
        <f t="shared" si="18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16"/>
        <v>42697.25</v>
      </c>
      <c r="O288" s="9">
        <f t="shared" si="17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9"/>
        <v>2.0973015873015872</v>
      </c>
      <c r="G289" t="s">
        <v>20</v>
      </c>
      <c r="H289">
        <v>176</v>
      </c>
      <c r="I289" s="6">
        <f t="shared" si="18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16"/>
        <v>42122.208333333328</v>
      </c>
      <c r="O289" s="9">
        <f t="shared" si="17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idden="1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9"/>
        <v>0.97785714285714287</v>
      </c>
      <c r="G290" t="s">
        <v>14</v>
      </c>
      <c r="H290">
        <v>137</v>
      </c>
      <c r="I290" s="6">
        <f t="shared" si="18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16"/>
        <v>40982.208333333336</v>
      </c>
      <c r="O290" s="9">
        <f t="shared" si="17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9"/>
        <v>16.842500000000001</v>
      </c>
      <c r="G291" t="s">
        <v>20</v>
      </c>
      <c r="H291">
        <v>337</v>
      </c>
      <c r="I291" s="6">
        <f t="shared" si="18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16"/>
        <v>42219.208333333328</v>
      </c>
      <c r="O291" s="9">
        <f t="shared" si="17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idden="1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9"/>
        <v>0.54402135231316728</v>
      </c>
      <c r="G292" t="s">
        <v>14</v>
      </c>
      <c r="H292">
        <v>908</v>
      </c>
      <c r="I292" s="6">
        <f t="shared" si="18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16"/>
        <v>41404.208333333336</v>
      </c>
      <c r="O292" s="9">
        <f t="shared" si="17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9"/>
        <v>4.5661111111111108</v>
      </c>
      <c r="G293" t="s">
        <v>20</v>
      </c>
      <c r="H293">
        <v>107</v>
      </c>
      <c r="I293" s="6">
        <f t="shared" si="18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16"/>
        <v>40831.208333333336</v>
      </c>
      <c r="O293" s="9">
        <f t="shared" si="17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idden="1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9"/>
        <v>9.8219178082191785E-2</v>
      </c>
      <c r="G294" t="s">
        <v>14</v>
      </c>
      <c r="H294">
        <v>10</v>
      </c>
      <c r="I294" s="6">
        <f t="shared" si="18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16"/>
        <v>40984.208333333336</v>
      </c>
      <c r="O294" s="9">
        <f t="shared" si="17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idden="1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9"/>
        <v>0.16384615384615384</v>
      </c>
      <c r="G295" t="s">
        <v>74</v>
      </c>
      <c r="H295">
        <v>32</v>
      </c>
      <c r="I295" s="6">
        <f t="shared" si="18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16"/>
        <v>40456.208333333336</v>
      </c>
      <c r="O295" s="9">
        <f t="shared" si="17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9"/>
        <v>13.396666666666667</v>
      </c>
      <c r="G296" t="s">
        <v>20</v>
      </c>
      <c r="H296">
        <v>183</v>
      </c>
      <c r="I296" s="6">
        <f t="shared" si="18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16"/>
        <v>43399.208333333328</v>
      </c>
      <c r="O296" s="9">
        <f t="shared" si="17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hidden="1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9"/>
        <v>0.35650077760497667</v>
      </c>
      <c r="G297" t="s">
        <v>14</v>
      </c>
      <c r="H297">
        <v>1910</v>
      </c>
      <c r="I297" s="6">
        <f t="shared" si="18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16"/>
        <v>41562.208333333336</v>
      </c>
      <c r="O297" s="9">
        <f t="shared" si="17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hidden="1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9"/>
        <v>0.54950819672131146</v>
      </c>
      <c r="G298" t="s">
        <v>14</v>
      </c>
      <c r="H298">
        <v>38</v>
      </c>
      <c r="I298" s="6">
        <f t="shared" si="18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16"/>
        <v>43493.25</v>
      </c>
      <c r="O298" s="9">
        <f t="shared" si="17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idden="1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9"/>
        <v>0.94236111111111109</v>
      </c>
      <c r="G299" t="s">
        <v>14</v>
      </c>
      <c r="H299">
        <v>104</v>
      </c>
      <c r="I299" s="6">
        <f t="shared" si="18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16"/>
        <v>41653.25</v>
      </c>
      <c r="O299" s="9">
        <f t="shared" si="17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9"/>
        <v>1.4391428571428571</v>
      </c>
      <c r="G300" t="s">
        <v>20</v>
      </c>
      <c r="H300">
        <v>72</v>
      </c>
      <c r="I300" s="6">
        <f t="shared" si="18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16"/>
        <v>42426.25</v>
      </c>
      <c r="O300" s="9">
        <f t="shared" si="17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hidden="1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9"/>
        <v>0.51421052631578945</v>
      </c>
      <c r="G301" t="s">
        <v>14</v>
      </c>
      <c r="H301">
        <v>49</v>
      </c>
      <c r="I301" s="6">
        <f t="shared" si="18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16"/>
        <v>42432.25</v>
      </c>
      <c r="O301" s="9">
        <f t="shared" si="17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idden="1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9"/>
        <v>0.05</v>
      </c>
      <c r="G302" t="s">
        <v>14</v>
      </c>
      <c r="H302">
        <v>1</v>
      </c>
      <c r="I302" s="6">
        <f t="shared" si="18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16"/>
        <v>42977.208333333328</v>
      </c>
      <c r="O302" s="9">
        <f t="shared" si="17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9"/>
        <v>13.446666666666667</v>
      </c>
      <c r="G303" t="s">
        <v>20</v>
      </c>
      <c r="H303">
        <v>295</v>
      </c>
      <c r="I303" s="6">
        <f t="shared" si="18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16"/>
        <v>42061.25</v>
      </c>
      <c r="O303" s="9">
        <f t="shared" si="17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idden="1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9"/>
        <v>0.31844940867279897</v>
      </c>
      <c r="G304" t="s">
        <v>14</v>
      </c>
      <c r="H304">
        <v>245</v>
      </c>
      <c r="I304" s="6">
        <f t="shared" si="18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16"/>
        <v>43345.208333333328</v>
      </c>
      <c r="O304" s="9">
        <f t="shared" si="17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idden="1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9"/>
        <v>0.82617647058823529</v>
      </c>
      <c r="G305" t="s">
        <v>14</v>
      </c>
      <c r="H305">
        <v>32</v>
      </c>
      <c r="I305" s="6">
        <f t="shared" si="18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16"/>
        <v>42376.25</v>
      </c>
      <c r="O305" s="9">
        <f t="shared" si="17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9"/>
        <v>5.4614285714285717</v>
      </c>
      <c r="G306" t="s">
        <v>20</v>
      </c>
      <c r="H306">
        <v>142</v>
      </c>
      <c r="I306" s="6">
        <f t="shared" si="18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16"/>
        <v>42589.208333333328</v>
      </c>
      <c r="O306" s="9">
        <f t="shared" si="17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9"/>
        <v>2.8621428571428571</v>
      </c>
      <c r="G307" t="s">
        <v>20</v>
      </c>
      <c r="H307">
        <v>85</v>
      </c>
      <c r="I307" s="6">
        <f t="shared" si="18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16"/>
        <v>42448.208333333328</v>
      </c>
      <c r="O307" s="9">
        <f t="shared" si="17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hidden="1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9"/>
        <v>7.9076923076923072E-2</v>
      </c>
      <c r="G308" t="s">
        <v>14</v>
      </c>
      <c r="H308">
        <v>7</v>
      </c>
      <c r="I308" s="6">
        <f t="shared" si="18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16"/>
        <v>42930.208333333328</v>
      </c>
      <c r="O308" s="9">
        <f t="shared" si="17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9"/>
        <v>1.3213677811550153</v>
      </c>
      <c r="G309" t="s">
        <v>20</v>
      </c>
      <c r="H309">
        <v>659</v>
      </c>
      <c r="I309" s="6">
        <f t="shared" si="18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16"/>
        <v>41066.208333333336</v>
      </c>
      <c r="O309" s="9">
        <f t="shared" si="17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idden="1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9"/>
        <v>0.74077834179357027</v>
      </c>
      <c r="G310" t="s">
        <v>14</v>
      </c>
      <c r="H310">
        <v>803</v>
      </c>
      <c r="I310" s="6">
        <f t="shared" si="18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16"/>
        <v>40651.208333333336</v>
      </c>
      <c r="O310" s="9">
        <f t="shared" si="17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idden="1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9"/>
        <v>0.75292682926829269</v>
      </c>
      <c r="G311" t="s">
        <v>74</v>
      </c>
      <c r="H311">
        <v>75</v>
      </c>
      <c r="I311" s="6">
        <f t="shared" si="18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16"/>
        <v>40807.208333333336</v>
      </c>
      <c r="O311" s="9">
        <f t="shared" si="17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idden="1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9"/>
        <v>0.20333333333333334</v>
      </c>
      <c r="G312" t="s">
        <v>14</v>
      </c>
      <c r="H312">
        <v>16</v>
      </c>
      <c r="I312" s="6">
        <f t="shared" si="18"/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16"/>
        <v>40277.208333333336</v>
      </c>
      <c r="O312" s="9">
        <f t="shared" si="17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9"/>
        <v>2.0336507936507937</v>
      </c>
      <c r="G313" t="s">
        <v>20</v>
      </c>
      <c r="H313">
        <v>121</v>
      </c>
      <c r="I313" s="6">
        <f t="shared" si="18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16"/>
        <v>40590.25</v>
      </c>
      <c r="O313" s="9">
        <f t="shared" si="17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9"/>
        <v>3.1022842639593908</v>
      </c>
      <c r="G314" t="s">
        <v>20</v>
      </c>
      <c r="H314">
        <v>3742</v>
      </c>
      <c r="I314" s="6">
        <f t="shared" si="18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16"/>
        <v>41572.208333333336</v>
      </c>
      <c r="O314" s="9">
        <f t="shared" si="17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9"/>
        <v>3.9531818181818181</v>
      </c>
      <c r="G315" t="s">
        <v>20</v>
      </c>
      <c r="H315">
        <v>223</v>
      </c>
      <c r="I315" s="6">
        <f t="shared" si="18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16"/>
        <v>40966.25</v>
      </c>
      <c r="O315" s="9">
        <f t="shared" si="17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9"/>
        <v>2.9471428571428571</v>
      </c>
      <c r="G316" t="s">
        <v>20</v>
      </c>
      <c r="H316">
        <v>133</v>
      </c>
      <c r="I316" s="6">
        <f t="shared" si="18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16"/>
        <v>43536.208333333328</v>
      </c>
      <c r="O316" s="9">
        <f t="shared" si="17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hidden="1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9"/>
        <v>0.33894736842105261</v>
      </c>
      <c r="G317" t="s">
        <v>14</v>
      </c>
      <c r="H317">
        <v>31</v>
      </c>
      <c r="I317" s="6">
        <f t="shared" si="18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16"/>
        <v>41783.208333333336</v>
      </c>
      <c r="O317" s="9">
        <f t="shared" si="17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idden="1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9"/>
        <v>0.66677083333333331</v>
      </c>
      <c r="G318" t="s">
        <v>14</v>
      </c>
      <c r="H318">
        <v>108</v>
      </c>
      <c r="I318" s="6">
        <f t="shared" si="18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16"/>
        <v>43788.25</v>
      </c>
      <c r="O318" s="9">
        <f t="shared" si="17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idden="1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9"/>
        <v>0.19227272727272726</v>
      </c>
      <c r="G319" t="s">
        <v>14</v>
      </c>
      <c r="H319">
        <v>30</v>
      </c>
      <c r="I319" s="6">
        <f t="shared" si="18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16"/>
        <v>42869.208333333328</v>
      </c>
      <c r="O319" s="9">
        <f t="shared" si="17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hidden="1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9"/>
        <v>0.15842105263157893</v>
      </c>
      <c r="G320" t="s">
        <v>14</v>
      </c>
      <c r="H320">
        <v>17</v>
      </c>
      <c r="I320" s="6">
        <f t="shared" si="18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16"/>
        <v>41684.25</v>
      </c>
      <c r="O320" s="9">
        <f t="shared" si="17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idden="1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9"/>
        <v>0.38702380952380955</v>
      </c>
      <c r="G321" t="s">
        <v>74</v>
      </c>
      <c r="H321">
        <v>64</v>
      </c>
      <c r="I321" s="6">
        <f t="shared" si="18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16"/>
        <v>40402.208333333336</v>
      </c>
      <c r="O321" s="9">
        <f t="shared" si="17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idden="1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9"/>
        <v>9.5876777251184833E-2</v>
      </c>
      <c r="G322" t="s">
        <v>14</v>
      </c>
      <c r="H322">
        <v>80</v>
      </c>
      <c r="I322" s="6">
        <f t="shared" si="18"/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16"/>
        <v>40673.208333333336</v>
      </c>
      <c r="O322" s="9">
        <f t="shared" si="17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hidden="1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19"/>
        <v>0.94144366197183094</v>
      </c>
      <c r="G323" t="s">
        <v>14</v>
      </c>
      <c r="H323">
        <v>2468</v>
      </c>
      <c r="I323" s="6">
        <f t="shared" si="18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N386" si="20">(((L323/60)/60)/24)+DATE(1970,1,1)</f>
        <v>40634.208333333336</v>
      </c>
      <c r="O323" s="9">
        <f t="shared" ref="O323:O386" si="21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19"/>
        <v>1.6656234096692113</v>
      </c>
      <c r="G324" t="s">
        <v>20</v>
      </c>
      <c r="H324">
        <v>5168</v>
      </c>
      <c r="I324" s="6">
        <f t="shared" ref="I324:I387" si="22">IFERROR(E324/H324,0)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20"/>
        <v>40507.25</v>
      </c>
      <c r="O324" s="9">
        <f t="shared" si="2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idden="1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19"/>
        <v>0.24134831460674158</v>
      </c>
      <c r="G325" t="s">
        <v>14</v>
      </c>
      <c r="H325">
        <v>26</v>
      </c>
      <c r="I325" s="6">
        <f t="shared" si="22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20"/>
        <v>41725.208333333336</v>
      </c>
      <c r="O325" s="9">
        <f t="shared" si="2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19"/>
        <v>1.6405633802816901</v>
      </c>
      <c r="G326" t="s">
        <v>20</v>
      </c>
      <c r="H326">
        <v>307</v>
      </c>
      <c r="I326" s="6">
        <f t="shared" si="22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20"/>
        <v>42176.208333333328</v>
      </c>
      <c r="O326" s="9">
        <f t="shared" si="2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hidden="1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ref="F327:F390" si="23">E327/D327</f>
        <v>0.90723076923076929</v>
      </c>
      <c r="G327" t="s">
        <v>14</v>
      </c>
      <c r="H327">
        <v>73</v>
      </c>
      <c r="I327" s="6">
        <f t="shared" si="22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20"/>
        <v>43267.208333333328</v>
      </c>
      <c r="O327" s="9">
        <f t="shared" si="2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hidden="1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3"/>
        <v>0.46194444444444444</v>
      </c>
      <c r="G328" t="s">
        <v>14</v>
      </c>
      <c r="H328">
        <v>128</v>
      </c>
      <c r="I328" s="6">
        <f t="shared" si="22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20"/>
        <v>42364.25</v>
      </c>
      <c r="O328" s="9">
        <f t="shared" si="2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idden="1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3"/>
        <v>0.38538461538461538</v>
      </c>
      <c r="G329" t="s">
        <v>14</v>
      </c>
      <c r="H329">
        <v>33</v>
      </c>
      <c r="I329" s="6">
        <f t="shared" si="22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20"/>
        <v>43705.208333333328</v>
      </c>
      <c r="O329" s="9">
        <f t="shared" si="2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3"/>
        <v>1.3356231003039514</v>
      </c>
      <c r="G330" t="s">
        <v>20</v>
      </c>
      <c r="H330">
        <v>2441</v>
      </c>
      <c r="I330" s="6">
        <f t="shared" si="22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20"/>
        <v>43434.25</v>
      </c>
      <c r="O330" s="9">
        <f t="shared" si="2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idden="1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3"/>
        <v>0.22896588486140726</v>
      </c>
      <c r="G331" t="s">
        <v>47</v>
      </c>
      <c r="H331">
        <v>211</v>
      </c>
      <c r="I331" s="6">
        <f t="shared" si="22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20"/>
        <v>42716.25</v>
      </c>
      <c r="O331" s="9">
        <f t="shared" si="2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3"/>
        <v>1.8495548961424333</v>
      </c>
      <c r="G332" t="s">
        <v>20</v>
      </c>
      <c r="H332">
        <v>1385</v>
      </c>
      <c r="I332" s="6">
        <f t="shared" si="22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20"/>
        <v>43077.25</v>
      </c>
      <c r="O332" s="9">
        <f t="shared" si="2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3"/>
        <v>4.4372727272727275</v>
      </c>
      <c r="G333" t="s">
        <v>20</v>
      </c>
      <c r="H333">
        <v>190</v>
      </c>
      <c r="I333" s="6">
        <f t="shared" si="22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20"/>
        <v>40896.25</v>
      </c>
      <c r="O333" s="9">
        <f t="shared" si="2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3"/>
        <v>1.999806763285024</v>
      </c>
      <c r="G334" t="s">
        <v>20</v>
      </c>
      <c r="H334">
        <v>470</v>
      </c>
      <c r="I334" s="6">
        <f t="shared" si="22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20"/>
        <v>41361.208333333336</v>
      </c>
      <c r="O334" s="9">
        <f t="shared" si="2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3"/>
        <v>1.2395833333333333</v>
      </c>
      <c r="G335" t="s">
        <v>20</v>
      </c>
      <c r="H335">
        <v>253</v>
      </c>
      <c r="I335" s="6">
        <f t="shared" si="22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20"/>
        <v>43424.25</v>
      </c>
      <c r="O335" s="9">
        <f t="shared" si="2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3"/>
        <v>1.8661329305135952</v>
      </c>
      <c r="G336" t="s">
        <v>20</v>
      </c>
      <c r="H336">
        <v>1113</v>
      </c>
      <c r="I336" s="6">
        <f t="shared" si="22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20"/>
        <v>43110.25</v>
      </c>
      <c r="O336" s="9">
        <f t="shared" si="21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3"/>
        <v>1.1428538550057536</v>
      </c>
      <c r="G337" t="s">
        <v>20</v>
      </c>
      <c r="H337">
        <v>2283</v>
      </c>
      <c r="I337" s="6">
        <f t="shared" si="22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20"/>
        <v>43784.25</v>
      </c>
      <c r="O337" s="9">
        <f t="shared" si="21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idden="1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3"/>
        <v>0.97032531824611035</v>
      </c>
      <c r="G338" t="s">
        <v>14</v>
      </c>
      <c r="H338">
        <v>1072</v>
      </c>
      <c r="I338" s="6">
        <f t="shared" si="22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20"/>
        <v>40527.25</v>
      </c>
      <c r="O338" s="9">
        <f t="shared" si="21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3"/>
        <v>1.2281904761904763</v>
      </c>
      <c r="G339" t="s">
        <v>20</v>
      </c>
      <c r="H339">
        <v>1095</v>
      </c>
      <c r="I339" s="6">
        <f t="shared" si="22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20"/>
        <v>43780.25</v>
      </c>
      <c r="O339" s="9">
        <f t="shared" si="21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3"/>
        <v>1.7914326647564469</v>
      </c>
      <c r="G340" t="s">
        <v>20</v>
      </c>
      <c r="H340">
        <v>1690</v>
      </c>
      <c r="I340" s="6">
        <f t="shared" si="22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20"/>
        <v>40821.208333333336</v>
      </c>
      <c r="O340" s="9">
        <f t="shared" si="21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idden="1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3"/>
        <v>0.79951577402787966</v>
      </c>
      <c r="G341" t="s">
        <v>74</v>
      </c>
      <c r="H341">
        <v>1297</v>
      </c>
      <c r="I341" s="6">
        <f t="shared" si="22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20"/>
        <v>42949.208333333328</v>
      </c>
      <c r="O341" s="9">
        <f t="shared" si="21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idden="1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3"/>
        <v>0.94242587601078165</v>
      </c>
      <c r="G342" t="s">
        <v>14</v>
      </c>
      <c r="H342">
        <v>393</v>
      </c>
      <c r="I342" s="6">
        <f t="shared" si="22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20"/>
        <v>40889.25</v>
      </c>
      <c r="O342" s="9">
        <f t="shared" si="21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idden="1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3"/>
        <v>0.84669291338582675</v>
      </c>
      <c r="G343" t="s">
        <v>14</v>
      </c>
      <c r="H343">
        <v>1257</v>
      </c>
      <c r="I343" s="6">
        <f t="shared" si="22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20"/>
        <v>42244.208333333328</v>
      </c>
      <c r="O343" s="9">
        <f t="shared" si="21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idden="1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3"/>
        <v>0.66521920668058454</v>
      </c>
      <c r="G344" t="s">
        <v>14</v>
      </c>
      <c r="H344">
        <v>328</v>
      </c>
      <c r="I344" s="6">
        <f t="shared" si="22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20"/>
        <v>41475.208333333336</v>
      </c>
      <c r="O344" s="9">
        <f t="shared" si="21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idden="1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3"/>
        <v>0.53922222222222227</v>
      </c>
      <c r="G345" t="s">
        <v>14</v>
      </c>
      <c r="H345">
        <v>147</v>
      </c>
      <c r="I345" s="6">
        <f t="shared" si="22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20"/>
        <v>41597.25</v>
      </c>
      <c r="O345" s="9">
        <f t="shared" si="21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idden="1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3"/>
        <v>0.41983299595141699</v>
      </c>
      <c r="G346" t="s">
        <v>14</v>
      </c>
      <c r="H346">
        <v>830</v>
      </c>
      <c r="I346" s="6">
        <f t="shared" si="22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20"/>
        <v>43122.25</v>
      </c>
      <c r="O346" s="9">
        <f t="shared" si="21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idden="1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3"/>
        <v>0.14694796954314721</v>
      </c>
      <c r="G347" t="s">
        <v>14</v>
      </c>
      <c r="H347">
        <v>331</v>
      </c>
      <c r="I347" s="6">
        <f t="shared" si="22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20"/>
        <v>42194.208333333328</v>
      </c>
      <c r="O347" s="9">
        <f t="shared" si="21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idden="1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3"/>
        <v>0.34475</v>
      </c>
      <c r="G348" t="s">
        <v>14</v>
      </c>
      <c r="H348">
        <v>25</v>
      </c>
      <c r="I348" s="6">
        <f t="shared" si="22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20"/>
        <v>42971.208333333328</v>
      </c>
      <c r="O348" s="9">
        <f t="shared" si="21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3"/>
        <v>14.007777777777777</v>
      </c>
      <c r="G349" t="s">
        <v>20</v>
      </c>
      <c r="H349">
        <v>191</v>
      </c>
      <c r="I349" s="6">
        <f t="shared" si="22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20"/>
        <v>42046.25</v>
      </c>
      <c r="O349" s="9">
        <f t="shared" si="21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idden="1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3"/>
        <v>0.71770351758793971</v>
      </c>
      <c r="G350" t="s">
        <v>14</v>
      </c>
      <c r="H350">
        <v>3483</v>
      </c>
      <c r="I350" s="6">
        <f t="shared" si="22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20"/>
        <v>42782.25</v>
      </c>
      <c r="O350" s="9">
        <f t="shared" si="21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idden="1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3"/>
        <v>0.53074115044247783</v>
      </c>
      <c r="G351" t="s">
        <v>14</v>
      </c>
      <c r="H351">
        <v>923</v>
      </c>
      <c r="I351" s="6">
        <f t="shared" si="22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20"/>
        <v>42930.208333333328</v>
      </c>
      <c r="O351" s="9">
        <f t="shared" si="21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idden="1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3"/>
        <v>0.05</v>
      </c>
      <c r="G352" t="s">
        <v>14</v>
      </c>
      <c r="H352">
        <v>1</v>
      </c>
      <c r="I352" s="6">
        <f t="shared" si="22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20"/>
        <v>42144.208333333328</v>
      </c>
      <c r="O352" s="9">
        <f t="shared" si="21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3"/>
        <v>1.2770715249662619</v>
      </c>
      <c r="G353" t="s">
        <v>20</v>
      </c>
      <c r="H353">
        <v>2013</v>
      </c>
      <c r="I353" s="6">
        <f t="shared" si="22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20"/>
        <v>42240.208333333328</v>
      </c>
      <c r="O353" s="9">
        <f t="shared" si="21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idden="1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3"/>
        <v>0.34892857142857142</v>
      </c>
      <c r="G354" t="s">
        <v>14</v>
      </c>
      <c r="H354">
        <v>33</v>
      </c>
      <c r="I354" s="6">
        <f t="shared" si="22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20"/>
        <v>42315.25</v>
      </c>
      <c r="O354" s="9">
        <f t="shared" si="21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3"/>
        <v>4.105982142857143</v>
      </c>
      <c r="G355" t="s">
        <v>20</v>
      </c>
      <c r="H355">
        <v>1703</v>
      </c>
      <c r="I355" s="6">
        <f t="shared" si="22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20"/>
        <v>43651.208333333328</v>
      </c>
      <c r="O355" s="9">
        <f t="shared" si="21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3"/>
        <v>1.2373770491803278</v>
      </c>
      <c r="G356" t="s">
        <v>20</v>
      </c>
      <c r="H356">
        <v>80</v>
      </c>
      <c r="I356" s="6">
        <f t="shared" si="22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20"/>
        <v>41520.208333333336</v>
      </c>
      <c r="O356" s="9">
        <f t="shared" si="21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idden="1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3"/>
        <v>0.58973684210526311</v>
      </c>
      <c r="G357" t="s">
        <v>47</v>
      </c>
      <c r="H357">
        <v>86</v>
      </c>
      <c r="I357" s="6">
        <f t="shared" si="22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20"/>
        <v>42757.25</v>
      </c>
      <c r="O357" s="9">
        <f t="shared" si="21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idden="1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3"/>
        <v>0.36892473118279567</v>
      </c>
      <c r="G358" t="s">
        <v>14</v>
      </c>
      <c r="H358">
        <v>40</v>
      </c>
      <c r="I358" s="6">
        <f t="shared" si="22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20"/>
        <v>40922.25</v>
      </c>
      <c r="O358" s="9">
        <f t="shared" si="21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3"/>
        <v>1.8491304347826087</v>
      </c>
      <c r="G359" t="s">
        <v>20</v>
      </c>
      <c r="H359">
        <v>41</v>
      </c>
      <c r="I359" s="6">
        <f t="shared" si="22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20"/>
        <v>42250.208333333328</v>
      </c>
      <c r="O359" s="9">
        <f t="shared" si="21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idden="1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3"/>
        <v>0.11814432989690722</v>
      </c>
      <c r="G360" t="s">
        <v>14</v>
      </c>
      <c r="H360">
        <v>23</v>
      </c>
      <c r="I360" s="6">
        <f t="shared" si="22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20"/>
        <v>43322.208333333328</v>
      </c>
      <c r="O360" s="9">
        <f t="shared" si="21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3"/>
        <v>2.9870000000000001</v>
      </c>
      <c r="G361" t="s">
        <v>20</v>
      </c>
      <c r="H361">
        <v>187</v>
      </c>
      <c r="I361" s="6">
        <f t="shared" si="22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20"/>
        <v>40782.208333333336</v>
      </c>
      <c r="O361" s="9">
        <f t="shared" si="21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3"/>
        <v>2.2635175879396985</v>
      </c>
      <c r="G362" t="s">
        <v>20</v>
      </c>
      <c r="H362">
        <v>2875</v>
      </c>
      <c r="I362" s="6">
        <f t="shared" si="22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20"/>
        <v>40544.25</v>
      </c>
      <c r="O362" s="9">
        <f t="shared" si="21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3"/>
        <v>1.7356363636363636</v>
      </c>
      <c r="G363" t="s">
        <v>20</v>
      </c>
      <c r="H363">
        <v>88</v>
      </c>
      <c r="I363" s="6">
        <f t="shared" si="22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20"/>
        <v>43015.208333333328</v>
      </c>
      <c r="O363" s="9">
        <f t="shared" si="21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3"/>
        <v>3.7175675675675675</v>
      </c>
      <c r="G364" t="s">
        <v>20</v>
      </c>
      <c r="H364">
        <v>191</v>
      </c>
      <c r="I364" s="6">
        <f t="shared" si="22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20"/>
        <v>40570.25</v>
      </c>
      <c r="O364" s="9">
        <f t="shared" si="21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3"/>
        <v>1.601923076923077</v>
      </c>
      <c r="G365" t="s">
        <v>20</v>
      </c>
      <c r="H365">
        <v>139</v>
      </c>
      <c r="I365" s="6">
        <f t="shared" si="22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20"/>
        <v>40904.25</v>
      </c>
      <c r="O365" s="9">
        <f t="shared" si="21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3"/>
        <v>16.163333333333334</v>
      </c>
      <c r="G366" t="s">
        <v>20</v>
      </c>
      <c r="H366">
        <v>186</v>
      </c>
      <c r="I366" s="6">
        <f t="shared" si="22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20"/>
        <v>43164.25</v>
      </c>
      <c r="O366" s="9">
        <f t="shared" si="21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3"/>
        <v>7.3343749999999996</v>
      </c>
      <c r="G367" t="s">
        <v>20</v>
      </c>
      <c r="H367">
        <v>112</v>
      </c>
      <c r="I367" s="6">
        <f t="shared" si="22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20"/>
        <v>42733.25</v>
      </c>
      <c r="O367" s="9">
        <f t="shared" si="21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3"/>
        <v>5.9211111111111112</v>
      </c>
      <c r="G368" t="s">
        <v>20</v>
      </c>
      <c r="H368">
        <v>101</v>
      </c>
      <c r="I368" s="6">
        <f t="shared" si="22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20"/>
        <v>40546.25</v>
      </c>
      <c r="O368" s="9">
        <f t="shared" si="21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idden="1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3"/>
        <v>0.18888888888888888</v>
      </c>
      <c r="G369" t="s">
        <v>14</v>
      </c>
      <c r="H369">
        <v>75</v>
      </c>
      <c r="I369" s="6">
        <f t="shared" si="22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20"/>
        <v>41930.208333333336</v>
      </c>
      <c r="O369" s="9">
        <f t="shared" si="21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3"/>
        <v>2.7680769230769231</v>
      </c>
      <c r="G370" t="s">
        <v>20</v>
      </c>
      <c r="H370">
        <v>206</v>
      </c>
      <c r="I370" s="6">
        <f t="shared" si="22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20"/>
        <v>40464.208333333336</v>
      </c>
      <c r="O370" s="9">
        <f t="shared" si="21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3"/>
        <v>2.730185185185185</v>
      </c>
      <c r="G371" t="s">
        <v>20</v>
      </c>
      <c r="H371">
        <v>154</v>
      </c>
      <c r="I371" s="6">
        <f t="shared" si="22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20"/>
        <v>41308.25</v>
      </c>
      <c r="O371" s="9">
        <f t="shared" si="21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3"/>
        <v>1.593633125556545</v>
      </c>
      <c r="G372" t="s">
        <v>20</v>
      </c>
      <c r="H372">
        <v>5966</v>
      </c>
      <c r="I372" s="6">
        <f t="shared" si="22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20"/>
        <v>43570.208333333328</v>
      </c>
      <c r="O372" s="9">
        <f t="shared" si="21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idden="1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3"/>
        <v>0.67869978858350954</v>
      </c>
      <c r="G373" t="s">
        <v>14</v>
      </c>
      <c r="H373">
        <v>2176</v>
      </c>
      <c r="I373" s="6">
        <f t="shared" si="22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20"/>
        <v>42043.25</v>
      </c>
      <c r="O373" s="9">
        <f t="shared" si="21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3"/>
        <v>15.915555555555555</v>
      </c>
      <c r="G374" t="s">
        <v>20</v>
      </c>
      <c r="H374">
        <v>169</v>
      </c>
      <c r="I374" s="6">
        <f t="shared" si="22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20"/>
        <v>42012.25</v>
      </c>
      <c r="O374" s="9">
        <f t="shared" si="21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3"/>
        <v>7.3018222222222224</v>
      </c>
      <c r="G375" t="s">
        <v>20</v>
      </c>
      <c r="H375">
        <v>2106</v>
      </c>
      <c r="I375" s="6">
        <f t="shared" si="22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20"/>
        <v>42964.208333333328</v>
      </c>
      <c r="O375" s="9">
        <f t="shared" si="21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hidden="1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3"/>
        <v>0.13185782556750297</v>
      </c>
      <c r="G376" t="s">
        <v>14</v>
      </c>
      <c r="H376">
        <v>441</v>
      </c>
      <c r="I376" s="6">
        <f t="shared" si="22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20"/>
        <v>43476.25</v>
      </c>
      <c r="O376" s="9">
        <f t="shared" si="21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hidden="1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3"/>
        <v>0.54777777777777781</v>
      </c>
      <c r="G377" t="s">
        <v>14</v>
      </c>
      <c r="H377">
        <v>25</v>
      </c>
      <c r="I377" s="6">
        <f t="shared" si="22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20"/>
        <v>42293.208333333328</v>
      </c>
      <c r="O377" s="9">
        <f t="shared" si="21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3"/>
        <v>3.6102941176470589</v>
      </c>
      <c r="G378" t="s">
        <v>20</v>
      </c>
      <c r="H378">
        <v>131</v>
      </c>
      <c r="I378" s="6">
        <f t="shared" si="22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20"/>
        <v>41826.208333333336</v>
      </c>
      <c r="O378" s="9">
        <f t="shared" si="21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idden="1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3"/>
        <v>0.10257545271629778</v>
      </c>
      <c r="G379" t="s">
        <v>14</v>
      </c>
      <c r="H379">
        <v>127</v>
      </c>
      <c r="I379" s="6">
        <f t="shared" si="22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20"/>
        <v>43760.208333333328</v>
      </c>
      <c r="O379" s="9">
        <f t="shared" si="21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idden="1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3"/>
        <v>0.13962962962962963</v>
      </c>
      <c r="G380" t="s">
        <v>14</v>
      </c>
      <c r="H380">
        <v>355</v>
      </c>
      <c r="I380" s="6">
        <f t="shared" si="22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20"/>
        <v>43241.208333333328</v>
      </c>
      <c r="O380" s="9">
        <f t="shared" si="21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idden="1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3"/>
        <v>0.40444444444444444</v>
      </c>
      <c r="G381" t="s">
        <v>14</v>
      </c>
      <c r="H381">
        <v>44</v>
      </c>
      <c r="I381" s="6">
        <f t="shared" si="22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20"/>
        <v>40843.208333333336</v>
      </c>
      <c r="O381" s="9">
        <f t="shared" si="21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3"/>
        <v>1.6032</v>
      </c>
      <c r="G382" t="s">
        <v>20</v>
      </c>
      <c r="H382">
        <v>84</v>
      </c>
      <c r="I382" s="6">
        <f t="shared" si="22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20"/>
        <v>41448.208333333336</v>
      </c>
      <c r="O382" s="9">
        <f t="shared" si="21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3"/>
        <v>1.8394339622641509</v>
      </c>
      <c r="G383" t="s">
        <v>20</v>
      </c>
      <c r="H383">
        <v>155</v>
      </c>
      <c r="I383" s="6">
        <f t="shared" si="22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20"/>
        <v>42163.208333333328</v>
      </c>
      <c r="O383" s="9">
        <f t="shared" si="21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hidden="1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3"/>
        <v>0.63769230769230767</v>
      </c>
      <c r="G384" t="s">
        <v>14</v>
      </c>
      <c r="H384">
        <v>67</v>
      </c>
      <c r="I384" s="6">
        <f t="shared" si="22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20"/>
        <v>43024.208333333328</v>
      </c>
      <c r="O384" s="9">
        <f t="shared" si="21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3"/>
        <v>2.2538095238095237</v>
      </c>
      <c r="G385" t="s">
        <v>20</v>
      </c>
      <c r="H385">
        <v>189</v>
      </c>
      <c r="I385" s="6">
        <f t="shared" si="22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20"/>
        <v>43509.25</v>
      </c>
      <c r="O385" s="9">
        <f t="shared" si="21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3"/>
        <v>1.7200961538461539</v>
      </c>
      <c r="G386" t="s">
        <v>20</v>
      </c>
      <c r="H386">
        <v>4799</v>
      </c>
      <c r="I386" s="6">
        <f t="shared" si="22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20"/>
        <v>42776.25</v>
      </c>
      <c r="O386" s="9">
        <f t="shared" si="21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3"/>
        <v>1.4616709511568124</v>
      </c>
      <c r="G387" t="s">
        <v>20</v>
      </c>
      <c r="H387">
        <v>1137</v>
      </c>
      <c r="I387" s="6">
        <f t="shared" si="22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N450" si="24">(((L387/60)/60)/24)+DATE(1970,1,1)</f>
        <v>43553.208333333328</v>
      </c>
      <c r="O387" s="9">
        <f t="shared" ref="O387:O450" si="25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hidden="1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3"/>
        <v>0.76423616236162362</v>
      </c>
      <c r="G388" t="s">
        <v>14</v>
      </c>
      <c r="H388">
        <v>1068</v>
      </c>
      <c r="I388" s="6">
        <f t="shared" ref="I388:I451" si="26">IFERROR(E388/H388,0)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24"/>
        <v>40355.208333333336</v>
      </c>
      <c r="O388" s="9">
        <f t="shared" si="25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idden="1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3"/>
        <v>0.39261467889908258</v>
      </c>
      <c r="G389" t="s">
        <v>14</v>
      </c>
      <c r="H389">
        <v>424</v>
      </c>
      <c r="I389" s="6">
        <f t="shared" si="26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24"/>
        <v>41072.208333333336</v>
      </c>
      <c r="O389" s="9">
        <f t="shared" si="25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idden="1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3"/>
        <v>0.11270034843205574</v>
      </c>
      <c r="G390" t="s">
        <v>74</v>
      </c>
      <c r="H390">
        <v>145</v>
      </c>
      <c r="I390" s="6">
        <f t="shared" si="26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24"/>
        <v>40912.25</v>
      </c>
      <c r="O390" s="9">
        <f t="shared" si="25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ref="F391:F454" si="27">E391/D391</f>
        <v>1.2211084337349398</v>
      </c>
      <c r="G391" t="s">
        <v>20</v>
      </c>
      <c r="H391">
        <v>1152</v>
      </c>
      <c r="I391" s="6">
        <f t="shared" si="26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24"/>
        <v>40479.208333333336</v>
      </c>
      <c r="O391" s="9">
        <f t="shared" si="25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7"/>
        <v>1.8654166666666667</v>
      </c>
      <c r="G392" t="s">
        <v>20</v>
      </c>
      <c r="H392">
        <v>50</v>
      </c>
      <c r="I392" s="6">
        <f t="shared" si="26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24"/>
        <v>41530.208333333336</v>
      </c>
      <c r="O392" s="9">
        <f t="shared" si="25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idden="1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7"/>
        <v>7.27317880794702E-2</v>
      </c>
      <c r="G393" t="s">
        <v>14</v>
      </c>
      <c r="H393">
        <v>151</v>
      </c>
      <c r="I393" s="6">
        <f t="shared" si="26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24"/>
        <v>41653.25</v>
      </c>
      <c r="O393" s="9">
        <f t="shared" si="25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hidden="1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7"/>
        <v>0.65642371234207963</v>
      </c>
      <c r="G394" t="s">
        <v>14</v>
      </c>
      <c r="H394">
        <v>1608</v>
      </c>
      <c r="I394" s="6">
        <f t="shared" si="26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24"/>
        <v>40549.25</v>
      </c>
      <c r="O394" s="9">
        <f t="shared" si="25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7"/>
        <v>2.2896178343949045</v>
      </c>
      <c r="G395" t="s">
        <v>20</v>
      </c>
      <c r="H395">
        <v>3059</v>
      </c>
      <c r="I395" s="6">
        <f t="shared" si="26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24"/>
        <v>42933.208333333328</v>
      </c>
      <c r="O395" s="9">
        <f t="shared" si="25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7"/>
        <v>4.6937499999999996</v>
      </c>
      <c r="G396" t="s">
        <v>20</v>
      </c>
      <c r="H396">
        <v>34</v>
      </c>
      <c r="I396" s="6">
        <f t="shared" si="26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24"/>
        <v>41484.208333333336</v>
      </c>
      <c r="O396" s="9">
        <f t="shared" si="25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7"/>
        <v>1.3011267605633803</v>
      </c>
      <c r="G397" t="s">
        <v>20</v>
      </c>
      <c r="H397">
        <v>220</v>
      </c>
      <c r="I397" s="6">
        <f t="shared" si="26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24"/>
        <v>40885.25</v>
      </c>
      <c r="O397" s="9">
        <f t="shared" si="25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7"/>
        <v>1.6705422993492407</v>
      </c>
      <c r="G398" t="s">
        <v>20</v>
      </c>
      <c r="H398">
        <v>1604</v>
      </c>
      <c r="I398" s="6">
        <f t="shared" si="26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24"/>
        <v>43378.208333333328</v>
      </c>
      <c r="O398" s="9">
        <f t="shared" si="25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7"/>
        <v>1.738641975308642</v>
      </c>
      <c r="G399" t="s">
        <v>20</v>
      </c>
      <c r="H399">
        <v>454</v>
      </c>
      <c r="I399" s="6">
        <f t="shared" si="26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24"/>
        <v>41417.208333333336</v>
      </c>
      <c r="O399" s="9">
        <f t="shared" si="25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7"/>
        <v>7.1776470588235295</v>
      </c>
      <c r="G400" t="s">
        <v>20</v>
      </c>
      <c r="H400">
        <v>123</v>
      </c>
      <c r="I400" s="6">
        <f t="shared" si="26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24"/>
        <v>43228.208333333328</v>
      </c>
      <c r="O400" s="9">
        <f t="shared" si="25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idden="1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7"/>
        <v>0.63850976361767731</v>
      </c>
      <c r="G401" t="s">
        <v>14</v>
      </c>
      <c r="H401">
        <v>941</v>
      </c>
      <c r="I401" s="6">
        <f t="shared" si="26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24"/>
        <v>40576.25</v>
      </c>
      <c r="O401" s="9">
        <f t="shared" si="25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hidden="1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7"/>
        <v>0.02</v>
      </c>
      <c r="G402" t="s">
        <v>14</v>
      </c>
      <c r="H402">
        <v>1</v>
      </c>
      <c r="I402" s="6">
        <f t="shared" si="26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24"/>
        <v>41502.208333333336</v>
      </c>
      <c r="O402" s="9">
        <f t="shared" si="25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7"/>
        <v>15.302222222222222</v>
      </c>
      <c r="G403" t="s">
        <v>20</v>
      </c>
      <c r="H403">
        <v>299</v>
      </c>
      <c r="I403" s="6">
        <f t="shared" si="26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24"/>
        <v>43765.208333333328</v>
      </c>
      <c r="O403" s="9">
        <f t="shared" si="25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idden="1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7"/>
        <v>0.40356164383561643</v>
      </c>
      <c r="G404" t="s">
        <v>14</v>
      </c>
      <c r="H404">
        <v>40</v>
      </c>
      <c r="I404" s="6">
        <f t="shared" si="26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24"/>
        <v>40914.25</v>
      </c>
      <c r="O404" s="9">
        <f t="shared" si="25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idden="1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7"/>
        <v>0.86220633299284988</v>
      </c>
      <c r="G405" t="s">
        <v>14</v>
      </c>
      <c r="H405">
        <v>3015</v>
      </c>
      <c r="I405" s="6">
        <f t="shared" si="26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24"/>
        <v>40310.208333333336</v>
      </c>
      <c r="O405" s="9">
        <f t="shared" si="25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7"/>
        <v>3.1558486707566464</v>
      </c>
      <c r="G406" t="s">
        <v>20</v>
      </c>
      <c r="H406">
        <v>2237</v>
      </c>
      <c r="I406" s="6">
        <f t="shared" si="26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24"/>
        <v>43053.25</v>
      </c>
      <c r="O406" s="9">
        <f t="shared" si="25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idden="1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7"/>
        <v>0.89618243243243245</v>
      </c>
      <c r="G407" t="s">
        <v>14</v>
      </c>
      <c r="H407">
        <v>435</v>
      </c>
      <c r="I407" s="6">
        <f t="shared" si="26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24"/>
        <v>43255.208333333328</v>
      </c>
      <c r="O407" s="9">
        <f t="shared" si="25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7"/>
        <v>1.8214503816793892</v>
      </c>
      <c r="G408" t="s">
        <v>20</v>
      </c>
      <c r="H408">
        <v>645</v>
      </c>
      <c r="I408" s="6">
        <f t="shared" si="26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24"/>
        <v>41304.25</v>
      </c>
      <c r="O408" s="9">
        <f t="shared" si="25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7"/>
        <v>3.5588235294117645</v>
      </c>
      <c r="G409" t="s">
        <v>20</v>
      </c>
      <c r="H409">
        <v>484</v>
      </c>
      <c r="I409" s="6">
        <f t="shared" si="26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24"/>
        <v>43751.208333333328</v>
      </c>
      <c r="O409" s="9">
        <f t="shared" si="25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7"/>
        <v>1.3183695652173912</v>
      </c>
      <c r="G410" t="s">
        <v>20</v>
      </c>
      <c r="H410">
        <v>154</v>
      </c>
      <c r="I410" s="6">
        <f t="shared" si="26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24"/>
        <v>42541.208333333328</v>
      </c>
      <c r="O410" s="9">
        <f t="shared" si="25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idden="1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7"/>
        <v>0.46315634218289087</v>
      </c>
      <c r="G411" t="s">
        <v>14</v>
      </c>
      <c r="H411">
        <v>714</v>
      </c>
      <c r="I411" s="6">
        <f t="shared" si="26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24"/>
        <v>42843.208333333328</v>
      </c>
      <c r="O411" s="9">
        <f t="shared" si="25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idden="1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7"/>
        <v>0.36132726089785294</v>
      </c>
      <c r="G412" t="s">
        <v>47</v>
      </c>
      <c r="H412">
        <v>1111</v>
      </c>
      <c r="I412" s="6">
        <f t="shared" si="26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24"/>
        <v>42122.208333333328</v>
      </c>
      <c r="O412" s="9">
        <f t="shared" si="25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7"/>
        <v>1.0462820512820512</v>
      </c>
      <c r="G413" t="s">
        <v>20</v>
      </c>
      <c r="H413">
        <v>82</v>
      </c>
      <c r="I413" s="6">
        <f t="shared" si="26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24"/>
        <v>42884.208333333328</v>
      </c>
      <c r="O413" s="9">
        <f t="shared" si="25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7"/>
        <v>6.6885714285714286</v>
      </c>
      <c r="G414" t="s">
        <v>20</v>
      </c>
      <c r="H414">
        <v>134</v>
      </c>
      <c r="I414" s="6">
        <f t="shared" si="26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24"/>
        <v>41642.25</v>
      </c>
      <c r="O414" s="9">
        <f t="shared" si="25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idden="1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7"/>
        <v>0.62072823218997364</v>
      </c>
      <c r="G415" t="s">
        <v>47</v>
      </c>
      <c r="H415">
        <v>1089</v>
      </c>
      <c r="I415" s="6">
        <f t="shared" si="26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24"/>
        <v>43431.25</v>
      </c>
      <c r="O415" s="9">
        <f t="shared" si="25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idden="1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7"/>
        <v>0.84699787460148779</v>
      </c>
      <c r="G416" t="s">
        <v>14</v>
      </c>
      <c r="H416">
        <v>5497</v>
      </c>
      <c r="I416" s="6">
        <f t="shared" si="26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24"/>
        <v>40288.208333333336</v>
      </c>
      <c r="O416" s="9">
        <f t="shared" si="25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idden="1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7"/>
        <v>0.11059030837004405</v>
      </c>
      <c r="G417" t="s">
        <v>14</v>
      </c>
      <c r="H417">
        <v>418</v>
      </c>
      <c r="I417" s="6">
        <f t="shared" si="26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24"/>
        <v>40921.25</v>
      </c>
      <c r="O417" s="9">
        <f t="shared" si="25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hidden="1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7"/>
        <v>0.43838781575037145</v>
      </c>
      <c r="G418" t="s">
        <v>14</v>
      </c>
      <c r="H418">
        <v>1439</v>
      </c>
      <c r="I418" s="6">
        <f t="shared" si="26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24"/>
        <v>40560.25</v>
      </c>
      <c r="O418" s="9">
        <f t="shared" si="25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idden="1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7"/>
        <v>0.55470588235294116</v>
      </c>
      <c r="G419" t="s">
        <v>14</v>
      </c>
      <c r="H419">
        <v>15</v>
      </c>
      <c r="I419" s="6">
        <f t="shared" si="26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24"/>
        <v>43407.208333333328</v>
      </c>
      <c r="O419" s="9">
        <f t="shared" si="25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idden="1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7"/>
        <v>0.57399511301160655</v>
      </c>
      <c r="G420" t="s">
        <v>14</v>
      </c>
      <c r="H420">
        <v>1999</v>
      </c>
      <c r="I420" s="6">
        <f t="shared" si="26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24"/>
        <v>41035.208333333336</v>
      </c>
      <c r="O420" s="9">
        <f t="shared" si="25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7"/>
        <v>1.2343497363796134</v>
      </c>
      <c r="G421" t="s">
        <v>20</v>
      </c>
      <c r="H421">
        <v>5203</v>
      </c>
      <c r="I421" s="6">
        <f t="shared" si="26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24"/>
        <v>40899.25</v>
      </c>
      <c r="O421" s="9">
        <f t="shared" si="25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7"/>
        <v>1.2846</v>
      </c>
      <c r="G422" t="s">
        <v>20</v>
      </c>
      <c r="H422">
        <v>94</v>
      </c>
      <c r="I422" s="6">
        <f t="shared" si="26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24"/>
        <v>42911.208333333328</v>
      </c>
      <c r="O422" s="9">
        <f t="shared" si="25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idden="1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7"/>
        <v>0.63989361702127656</v>
      </c>
      <c r="G423" t="s">
        <v>14</v>
      </c>
      <c r="H423">
        <v>118</v>
      </c>
      <c r="I423" s="6">
        <f t="shared" si="26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24"/>
        <v>42915.208333333328</v>
      </c>
      <c r="O423" s="9">
        <f t="shared" si="25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7"/>
        <v>1.2729885057471264</v>
      </c>
      <c r="G424" t="s">
        <v>20</v>
      </c>
      <c r="H424">
        <v>205</v>
      </c>
      <c r="I424" s="6">
        <f t="shared" si="26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24"/>
        <v>40285.208333333336</v>
      </c>
      <c r="O424" s="9">
        <f t="shared" si="25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idden="1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7"/>
        <v>0.10638024357239513</v>
      </c>
      <c r="G425" t="s">
        <v>14</v>
      </c>
      <c r="H425">
        <v>162</v>
      </c>
      <c r="I425" s="6">
        <f t="shared" si="26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24"/>
        <v>40808.208333333336</v>
      </c>
      <c r="O425" s="9">
        <f t="shared" si="25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idden="1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7"/>
        <v>0.40470588235294119</v>
      </c>
      <c r="G426" t="s">
        <v>14</v>
      </c>
      <c r="H426">
        <v>83</v>
      </c>
      <c r="I426" s="6">
        <f t="shared" si="26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24"/>
        <v>43208.208333333328</v>
      </c>
      <c r="O426" s="9">
        <f t="shared" si="25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7"/>
        <v>2.8766666666666665</v>
      </c>
      <c r="G427" t="s">
        <v>20</v>
      </c>
      <c r="H427">
        <v>92</v>
      </c>
      <c r="I427" s="6">
        <f t="shared" si="26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24"/>
        <v>42213.208333333328</v>
      </c>
      <c r="O427" s="9">
        <f t="shared" si="25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7"/>
        <v>5.7294444444444448</v>
      </c>
      <c r="G428" t="s">
        <v>20</v>
      </c>
      <c r="H428">
        <v>219</v>
      </c>
      <c r="I428" s="6">
        <f t="shared" si="26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24"/>
        <v>41332.25</v>
      </c>
      <c r="O428" s="9">
        <f t="shared" si="25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7"/>
        <v>1.1290429799426933</v>
      </c>
      <c r="G429" t="s">
        <v>20</v>
      </c>
      <c r="H429">
        <v>2526</v>
      </c>
      <c r="I429" s="6">
        <f t="shared" si="26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24"/>
        <v>41895.208333333336</v>
      </c>
      <c r="O429" s="9">
        <f t="shared" si="25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idden="1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7"/>
        <v>0.46387573964497042</v>
      </c>
      <c r="G430" t="s">
        <v>14</v>
      </c>
      <c r="H430">
        <v>747</v>
      </c>
      <c r="I430" s="6">
        <f t="shared" si="26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24"/>
        <v>40585.25</v>
      </c>
      <c r="O430" s="9">
        <f t="shared" si="25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idden="1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7"/>
        <v>0.90675916230366493</v>
      </c>
      <c r="G431" t="s">
        <v>74</v>
      </c>
      <c r="H431">
        <v>2138</v>
      </c>
      <c r="I431" s="6">
        <f t="shared" si="26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24"/>
        <v>41680.25</v>
      </c>
      <c r="O431" s="9">
        <f t="shared" si="25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idden="1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7"/>
        <v>0.67740740740740746</v>
      </c>
      <c r="G432" t="s">
        <v>14</v>
      </c>
      <c r="H432">
        <v>84</v>
      </c>
      <c r="I432" s="6">
        <f t="shared" si="26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24"/>
        <v>43737.208333333328</v>
      </c>
      <c r="O432" s="9">
        <f t="shared" si="25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7"/>
        <v>1.9249019607843136</v>
      </c>
      <c r="G433" t="s">
        <v>20</v>
      </c>
      <c r="H433">
        <v>94</v>
      </c>
      <c r="I433" s="6">
        <f t="shared" si="26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24"/>
        <v>43273.208333333328</v>
      </c>
      <c r="O433" s="9">
        <f t="shared" si="25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idden="1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7"/>
        <v>0.82714285714285718</v>
      </c>
      <c r="G434" t="s">
        <v>14</v>
      </c>
      <c r="H434">
        <v>91</v>
      </c>
      <c r="I434" s="6">
        <f t="shared" si="26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24"/>
        <v>41761.208333333336</v>
      </c>
      <c r="O434" s="9">
        <f t="shared" si="25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idden="1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7"/>
        <v>0.54163920922570019</v>
      </c>
      <c r="G435" t="s">
        <v>14</v>
      </c>
      <c r="H435">
        <v>792</v>
      </c>
      <c r="I435" s="6">
        <f t="shared" si="26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24"/>
        <v>41603.25</v>
      </c>
      <c r="O435" s="9">
        <f t="shared" si="25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idden="1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7"/>
        <v>0.16722222222222222</v>
      </c>
      <c r="G436" t="s">
        <v>74</v>
      </c>
      <c r="H436">
        <v>10</v>
      </c>
      <c r="I436" s="6">
        <f t="shared" si="26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24"/>
        <v>42705.25</v>
      </c>
      <c r="O436" s="9">
        <f t="shared" si="25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7"/>
        <v>1.168766404199475</v>
      </c>
      <c r="G437" t="s">
        <v>20</v>
      </c>
      <c r="H437">
        <v>1713</v>
      </c>
      <c r="I437" s="6">
        <f t="shared" si="26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24"/>
        <v>41988.25</v>
      </c>
      <c r="O437" s="9">
        <f t="shared" si="25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7"/>
        <v>10.521538461538462</v>
      </c>
      <c r="G438" t="s">
        <v>20</v>
      </c>
      <c r="H438">
        <v>249</v>
      </c>
      <c r="I438" s="6">
        <f t="shared" si="26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24"/>
        <v>43575.208333333328</v>
      </c>
      <c r="O438" s="9">
        <f t="shared" si="25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7"/>
        <v>1.2307407407407407</v>
      </c>
      <c r="G439" t="s">
        <v>20</v>
      </c>
      <c r="H439">
        <v>192</v>
      </c>
      <c r="I439" s="6">
        <f t="shared" si="26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24"/>
        <v>42260.208333333328</v>
      </c>
      <c r="O439" s="9">
        <f t="shared" si="25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7"/>
        <v>1.7863855421686747</v>
      </c>
      <c r="G440" t="s">
        <v>20</v>
      </c>
      <c r="H440">
        <v>247</v>
      </c>
      <c r="I440" s="6">
        <f t="shared" si="26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24"/>
        <v>41337.25</v>
      </c>
      <c r="O440" s="9">
        <f t="shared" si="25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7"/>
        <v>3.5528169014084505</v>
      </c>
      <c r="G441" t="s">
        <v>20</v>
      </c>
      <c r="H441">
        <v>2293</v>
      </c>
      <c r="I441" s="6">
        <f t="shared" si="26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24"/>
        <v>42680.208333333328</v>
      </c>
      <c r="O441" s="9">
        <f t="shared" si="25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7"/>
        <v>1.6190634146341463</v>
      </c>
      <c r="G442" t="s">
        <v>20</v>
      </c>
      <c r="H442">
        <v>3131</v>
      </c>
      <c r="I442" s="6">
        <f t="shared" si="26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24"/>
        <v>42916.208333333328</v>
      </c>
      <c r="O442" s="9">
        <f t="shared" si="25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idden="1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7"/>
        <v>0.24914285714285714</v>
      </c>
      <c r="G443" t="s">
        <v>14</v>
      </c>
      <c r="H443">
        <v>32</v>
      </c>
      <c r="I443" s="6">
        <f t="shared" si="26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24"/>
        <v>41025.208333333336</v>
      </c>
      <c r="O443" s="9">
        <f t="shared" si="25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7"/>
        <v>1.9872222222222222</v>
      </c>
      <c r="G444" t="s">
        <v>20</v>
      </c>
      <c r="H444">
        <v>143</v>
      </c>
      <c r="I444" s="6">
        <f t="shared" si="26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24"/>
        <v>42980.208333333328</v>
      </c>
      <c r="O444" s="9">
        <f t="shared" si="25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idden="1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7"/>
        <v>0.34752688172043011</v>
      </c>
      <c r="G445" t="s">
        <v>74</v>
      </c>
      <c r="H445">
        <v>90</v>
      </c>
      <c r="I445" s="6">
        <f t="shared" si="26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24"/>
        <v>40451.208333333336</v>
      </c>
      <c r="O445" s="9">
        <f t="shared" si="25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7"/>
        <v>1.7641935483870967</v>
      </c>
      <c r="G446" t="s">
        <v>20</v>
      </c>
      <c r="H446">
        <v>296</v>
      </c>
      <c r="I446" s="6">
        <f t="shared" si="26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24"/>
        <v>40748.208333333336</v>
      </c>
      <c r="O446" s="9">
        <f t="shared" si="25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7"/>
        <v>5.1138095238095236</v>
      </c>
      <c r="G447" t="s">
        <v>20</v>
      </c>
      <c r="H447">
        <v>170</v>
      </c>
      <c r="I447" s="6">
        <f t="shared" si="26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24"/>
        <v>40515.25</v>
      </c>
      <c r="O447" s="9">
        <f t="shared" si="25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idden="1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7"/>
        <v>0.82044117647058823</v>
      </c>
      <c r="G448" t="s">
        <v>14</v>
      </c>
      <c r="H448">
        <v>186</v>
      </c>
      <c r="I448" s="6">
        <f t="shared" si="26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24"/>
        <v>41261.25</v>
      </c>
      <c r="O448" s="9">
        <f t="shared" si="25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hidden="1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7"/>
        <v>0.24326030927835052</v>
      </c>
      <c r="G449" t="s">
        <v>74</v>
      </c>
      <c r="H449">
        <v>439</v>
      </c>
      <c r="I449" s="6">
        <f t="shared" si="26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24"/>
        <v>43088.25</v>
      </c>
      <c r="O449" s="9">
        <f t="shared" si="25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idden="1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7"/>
        <v>0.50482758620689661</v>
      </c>
      <c r="G450" t="s">
        <v>14</v>
      </c>
      <c r="H450">
        <v>605</v>
      </c>
      <c r="I450" s="6">
        <f t="shared" si="26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24"/>
        <v>41378.208333333336</v>
      </c>
      <c r="O450" s="9">
        <f t="shared" si="25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7"/>
        <v>9.67</v>
      </c>
      <c r="G451" t="s">
        <v>20</v>
      </c>
      <c r="H451">
        <v>86</v>
      </c>
      <c r="I451" s="6">
        <f t="shared" si="26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N514" si="28">(((L451/60)/60)/24)+DATE(1970,1,1)</f>
        <v>43530.25</v>
      </c>
      <c r="O451" s="9">
        <f t="shared" ref="O451:O514" si="29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idden="1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7"/>
        <v>0.04</v>
      </c>
      <c r="G452" t="s">
        <v>14</v>
      </c>
      <c r="H452">
        <v>1</v>
      </c>
      <c r="I452" s="6">
        <f t="shared" ref="I452:I515" si="30">IFERROR(E452/H452,0)</f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28"/>
        <v>43394.208333333328</v>
      </c>
      <c r="O452" s="9">
        <f t="shared" si="29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7"/>
        <v>1.2284501347708894</v>
      </c>
      <c r="G453" t="s">
        <v>20</v>
      </c>
      <c r="H453">
        <v>6286</v>
      </c>
      <c r="I453" s="6">
        <f t="shared" si="30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28"/>
        <v>42935.208333333328</v>
      </c>
      <c r="O453" s="9">
        <f t="shared" si="29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hidden="1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7"/>
        <v>0.63437500000000002</v>
      </c>
      <c r="G454" t="s">
        <v>14</v>
      </c>
      <c r="H454">
        <v>31</v>
      </c>
      <c r="I454" s="6">
        <f t="shared" si="30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28"/>
        <v>40365.208333333336</v>
      </c>
      <c r="O454" s="9">
        <f t="shared" si="29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hidden="1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ref="F455:F518" si="31">E455/D455</f>
        <v>0.56331688596491225</v>
      </c>
      <c r="G455" t="s">
        <v>14</v>
      </c>
      <c r="H455">
        <v>1181</v>
      </c>
      <c r="I455" s="6">
        <f t="shared" si="30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28"/>
        <v>42705.25</v>
      </c>
      <c r="O455" s="9">
        <f t="shared" si="29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idden="1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31"/>
        <v>0.44074999999999998</v>
      </c>
      <c r="G456" t="s">
        <v>14</v>
      </c>
      <c r="H456">
        <v>39</v>
      </c>
      <c r="I456" s="6">
        <f t="shared" si="30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28"/>
        <v>41568.208333333336</v>
      </c>
      <c r="O456" s="9">
        <f t="shared" si="29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31"/>
        <v>1.1837253218884121</v>
      </c>
      <c r="G457" t="s">
        <v>20</v>
      </c>
      <c r="H457">
        <v>3727</v>
      </c>
      <c r="I457" s="6">
        <f t="shared" si="30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28"/>
        <v>40809.208333333336</v>
      </c>
      <c r="O457" s="9">
        <f t="shared" si="29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31"/>
        <v>1.041243169398907</v>
      </c>
      <c r="G458" t="s">
        <v>20</v>
      </c>
      <c r="H458">
        <v>1605</v>
      </c>
      <c r="I458" s="6">
        <f t="shared" si="30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28"/>
        <v>43141.25</v>
      </c>
      <c r="O458" s="9">
        <f t="shared" si="29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idden="1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31"/>
        <v>0.26640000000000003</v>
      </c>
      <c r="G459" t="s">
        <v>14</v>
      </c>
      <c r="H459">
        <v>46</v>
      </c>
      <c r="I459" s="6">
        <f t="shared" si="30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28"/>
        <v>42657.208333333328</v>
      </c>
      <c r="O459" s="9">
        <f t="shared" si="29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31"/>
        <v>3.5120118343195266</v>
      </c>
      <c r="G460" t="s">
        <v>20</v>
      </c>
      <c r="H460">
        <v>2120</v>
      </c>
      <c r="I460" s="6">
        <f t="shared" si="30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28"/>
        <v>40265.208333333336</v>
      </c>
      <c r="O460" s="9">
        <f t="shared" si="29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idden="1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31"/>
        <v>0.90063492063492068</v>
      </c>
      <c r="G461" t="s">
        <v>14</v>
      </c>
      <c r="H461">
        <v>105</v>
      </c>
      <c r="I461" s="6">
        <f t="shared" si="30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28"/>
        <v>42001.25</v>
      </c>
      <c r="O461" s="9">
        <f t="shared" si="29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31"/>
        <v>1.7162500000000001</v>
      </c>
      <c r="G462" t="s">
        <v>20</v>
      </c>
      <c r="H462">
        <v>50</v>
      </c>
      <c r="I462" s="6">
        <f t="shared" si="30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28"/>
        <v>40399.208333333336</v>
      </c>
      <c r="O462" s="9">
        <f t="shared" si="29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31"/>
        <v>1.4104655870445344</v>
      </c>
      <c r="G463" t="s">
        <v>20</v>
      </c>
      <c r="H463">
        <v>2080</v>
      </c>
      <c r="I463" s="6">
        <f t="shared" si="30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28"/>
        <v>41757.208333333336</v>
      </c>
      <c r="O463" s="9">
        <f t="shared" si="29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idden="1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31"/>
        <v>0.30579449152542371</v>
      </c>
      <c r="G464" t="s">
        <v>14</v>
      </c>
      <c r="H464">
        <v>535</v>
      </c>
      <c r="I464" s="6">
        <f t="shared" si="30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28"/>
        <v>41304.25</v>
      </c>
      <c r="O464" s="9">
        <f t="shared" si="29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31"/>
        <v>1.0816455696202532</v>
      </c>
      <c r="G465" t="s">
        <v>20</v>
      </c>
      <c r="H465">
        <v>2105</v>
      </c>
      <c r="I465" s="6">
        <f t="shared" si="30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28"/>
        <v>41639.25</v>
      </c>
      <c r="O465" s="9">
        <f t="shared" si="29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31"/>
        <v>1.3345505617977529</v>
      </c>
      <c r="G466" t="s">
        <v>20</v>
      </c>
      <c r="H466">
        <v>2436</v>
      </c>
      <c r="I466" s="6">
        <f t="shared" si="30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28"/>
        <v>43142.25</v>
      </c>
      <c r="O466" s="9">
        <f t="shared" si="29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31"/>
        <v>1.8785106382978722</v>
      </c>
      <c r="G467" t="s">
        <v>20</v>
      </c>
      <c r="H467">
        <v>80</v>
      </c>
      <c r="I467" s="6">
        <f t="shared" si="30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28"/>
        <v>43127.25</v>
      </c>
      <c r="O467" s="9">
        <f t="shared" si="29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31"/>
        <v>3.32</v>
      </c>
      <c r="G468" t="s">
        <v>20</v>
      </c>
      <c r="H468">
        <v>42</v>
      </c>
      <c r="I468" s="6">
        <f t="shared" si="30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28"/>
        <v>41409.208333333336</v>
      </c>
      <c r="O468" s="9">
        <f t="shared" si="29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31"/>
        <v>5.7521428571428572</v>
      </c>
      <c r="G469" t="s">
        <v>20</v>
      </c>
      <c r="H469">
        <v>139</v>
      </c>
      <c r="I469" s="6">
        <f t="shared" si="30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28"/>
        <v>42331.25</v>
      </c>
      <c r="O469" s="9">
        <f t="shared" si="29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idden="1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31"/>
        <v>0.40500000000000003</v>
      </c>
      <c r="G470" t="s">
        <v>14</v>
      </c>
      <c r="H470">
        <v>16</v>
      </c>
      <c r="I470" s="6">
        <f t="shared" si="30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28"/>
        <v>43569.208333333328</v>
      </c>
      <c r="O470" s="9">
        <f t="shared" si="29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31"/>
        <v>1.8442857142857143</v>
      </c>
      <c r="G471" t="s">
        <v>20</v>
      </c>
      <c r="H471">
        <v>159</v>
      </c>
      <c r="I471" s="6">
        <f t="shared" si="30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28"/>
        <v>42142.208333333328</v>
      </c>
      <c r="O471" s="9">
        <f t="shared" si="29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31"/>
        <v>2.8580555555555556</v>
      </c>
      <c r="G472" t="s">
        <v>20</v>
      </c>
      <c r="H472">
        <v>381</v>
      </c>
      <c r="I472" s="6">
        <f t="shared" si="30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28"/>
        <v>42716.25</v>
      </c>
      <c r="O472" s="9">
        <f t="shared" si="29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31"/>
        <v>3.19</v>
      </c>
      <c r="G473" t="s">
        <v>20</v>
      </c>
      <c r="H473">
        <v>194</v>
      </c>
      <c r="I473" s="6">
        <f t="shared" si="30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28"/>
        <v>41031.208333333336</v>
      </c>
      <c r="O473" s="9">
        <f t="shared" si="29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idden="1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31"/>
        <v>0.39234070221066319</v>
      </c>
      <c r="G474" t="s">
        <v>14</v>
      </c>
      <c r="H474">
        <v>575</v>
      </c>
      <c r="I474" s="6">
        <f t="shared" si="30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28"/>
        <v>43535.208333333328</v>
      </c>
      <c r="O474" s="9">
        <f t="shared" si="29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31"/>
        <v>1.7814000000000001</v>
      </c>
      <c r="G475" t="s">
        <v>20</v>
      </c>
      <c r="H475">
        <v>106</v>
      </c>
      <c r="I475" s="6">
        <f t="shared" si="30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28"/>
        <v>43277.208333333328</v>
      </c>
      <c r="O475" s="9">
        <f t="shared" si="29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31"/>
        <v>3.6515</v>
      </c>
      <c r="G476" t="s">
        <v>20</v>
      </c>
      <c r="H476">
        <v>142</v>
      </c>
      <c r="I476" s="6">
        <f t="shared" si="30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28"/>
        <v>41989.25</v>
      </c>
      <c r="O476" s="9">
        <f t="shared" si="29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31"/>
        <v>1.1394594594594594</v>
      </c>
      <c r="G477" t="s">
        <v>20</v>
      </c>
      <c r="H477">
        <v>211</v>
      </c>
      <c r="I477" s="6">
        <f t="shared" si="30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28"/>
        <v>41450.208333333336</v>
      </c>
      <c r="O477" s="9">
        <f t="shared" si="29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hidden="1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31"/>
        <v>0.29828720626631855</v>
      </c>
      <c r="G478" t="s">
        <v>14</v>
      </c>
      <c r="H478">
        <v>1120</v>
      </c>
      <c r="I478" s="6">
        <f t="shared" si="30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28"/>
        <v>43322.208333333328</v>
      </c>
      <c r="O478" s="9">
        <f t="shared" si="29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idden="1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31"/>
        <v>0.54270588235294115</v>
      </c>
      <c r="G479" t="s">
        <v>14</v>
      </c>
      <c r="H479">
        <v>113</v>
      </c>
      <c r="I479" s="6">
        <f t="shared" si="30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28"/>
        <v>40720.208333333336</v>
      </c>
      <c r="O479" s="9">
        <f t="shared" si="29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31"/>
        <v>2.3634156976744185</v>
      </c>
      <c r="G480" t="s">
        <v>20</v>
      </c>
      <c r="H480">
        <v>2756</v>
      </c>
      <c r="I480" s="6">
        <f t="shared" si="30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28"/>
        <v>42072.208333333328</v>
      </c>
      <c r="O480" s="9">
        <f t="shared" si="29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31"/>
        <v>5.1291666666666664</v>
      </c>
      <c r="G481" t="s">
        <v>20</v>
      </c>
      <c r="H481">
        <v>173</v>
      </c>
      <c r="I481" s="6">
        <f t="shared" si="30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28"/>
        <v>42945.208333333328</v>
      </c>
      <c r="O481" s="9">
        <f t="shared" si="29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31"/>
        <v>1.0065116279069768</v>
      </c>
      <c r="G482" t="s">
        <v>20</v>
      </c>
      <c r="H482">
        <v>87</v>
      </c>
      <c r="I482" s="6">
        <f t="shared" si="30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28"/>
        <v>40248.25</v>
      </c>
      <c r="O482" s="9">
        <f t="shared" si="29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hidden="1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31"/>
        <v>0.81348423194303154</v>
      </c>
      <c r="G483" t="s">
        <v>14</v>
      </c>
      <c r="H483">
        <v>1538</v>
      </c>
      <c r="I483" s="6">
        <f t="shared" si="30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28"/>
        <v>41913.208333333336</v>
      </c>
      <c r="O483" s="9">
        <f t="shared" si="29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hidden="1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31"/>
        <v>0.16404761904761905</v>
      </c>
      <c r="G484" t="s">
        <v>14</v>
      </c>
      <c r="H484">
        <v>9</v>
      </c>
      <c r="I484" s="6">
        <f t="shared" si="30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28"/>
        <v>40963.25</v>
      </c>
      <c r="O484" s="9">
        <f t="shared" si="29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idden="1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31"/>
        <v>0.52774617067833696</v>
      </c>
      <c r="G485" t="s">
        <v>14</v>
      </c>
      <c r="H485">
        <v>554</v>
      </c>
      <c r="I485" s="6">
        <f t="shared" si="30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28"/>
        <v>43811.25</v>
      </c>
      <c r="O485" s="9">
        <f t="shared" si="29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31"/>
        <v>2.6020608108108108</v>
      </c>
      <c r="G486" t="s">
        <v>20</v>
      </c>
      <c r="H486">
        <v>1572</v>
      </c>
      <c r="I486" s="6">
        <f t="shared" si="30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28"/>
        <v>41855.208333333336</v>
      </c>
      <c r="O486" s="9">
        <f t="shared" si="29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hidden="1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31"/>
        <v>0.30732891832229581</v>
      </c>
      <c r="G487" t="s">
        <v>14</v>
      </c>
      <c r="H487">
        <v>648</v>
      </c>
      <c r="I487" s="6">
        <f t="shared" si="30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28"/>
        <v>43626.208333333328</v>
      </c>
      <c r="O487" s="9">
        <f t="shared" si="29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hidden="1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31"/>
        <v>0.13500000000000001</v>
      </c>
      <c r="G488" t="s">
        <v>14</v>
      </c>
      <c r="H488">
        <v>21</v>
      </c>
      <c r="I488" s="6">
        <f t="shared" si="30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28"/>
        <v>43168.25</v>
      </c>
      <c r="O488" s="9">
        <f t="shared" si="29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31"/>
        <v>1.7862556663644606</v>
      </c>
      <c r="G489" t="s">
        <v>20</v>
      </c>
      <c r="H489">
        <v>2346</v>
      </c>
      <c r="I489" s="6">
        <f t="shared" si="30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28"/>
        <v>42845.208333333328</v>
      </c>
      <c r="O489" s="9">
        <f t="shared" si="29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31"/>
        <v>2.2005660377358489</v>
      </c>
      <c r="G490" t="s">
        <v>20</v>
      </c>
      <c r="H490">
        <v>115</v>
      </c>
      <c r="I490" s="6">
        <f t="shared" si="30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28"/>
        <v>42403.25</v>
      </c>
      <c r="O490" s="9">
        <f t="shared" si="29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31"/>
        <v>1.015108695652174</v>
      </c>
      <c r="G491" t="s">
        <v>20</v>
      </c>
      <c r="H491">
        <v>85</v>
      </c>
      <c r="I491" s="6">
        <f t="shared" si="30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28"/>
        <v>40406.208333333336</v>
      </c>
      <c r="O491" s="9">
        <f t="shared" si="29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31"/>
        <v>1.915</v>
      </c>
      <c r="G492" t="s">
        <v>20</v>
      </c>
      <c r="H492">
        <v>144</v>
      </c>
      <c r="I492" s="6">
        <f t="shared" si="30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28"/>
        <v>43786.25</v>
      </c>
      <c r="O492" s="9">
        <f t="shared" si="29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31"/>
        <v>3.0534683098591549</v>
      </c>
      <c r="G493" t="s">
        <v>20</v>
      </c>
      <c r="H493">
        <v>2443</v>
      </c>
      <c r="I493" s="6">
        <f t="shared" si="30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28"/>
        <v>41456.208333333336</v>
      </c>
      <c r="O493" s="9">
        <f t="shared" si="29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idden="1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31"/>
        <v>0.23995287958115183</v>
      </c>
      <c r="G494" t="s">
        <v>74</v>
      </c>
      <c r="H494">
        <v>595</v>
      </c>
      <c r="I494" s="6">
        <f t="shared" si="30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28"/>
        <v>40336.208333333336</v>
      </c>
      <c r="O494" s="9">
        <f t="shared" si="29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31"/>
        <v>7.2377777777777776</v>
      </c>
      <c r="G495" t="s">
        <v>20</v>
      </c>
      <c r="H495">
        <v>64</v>
      </c>
      <c r="I495" s="6">
        <f t="shared" si="30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28"/>
        <v>43645.208333333328</v>
      </c>
      <c r="O495" s="9">
        <f t="shared" si="29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31"/>
        <v>5.4736000000000002</v>
      </c>
      <c r="G496" t="s">
        <v>20</v>
      </c>
      <c r="H496">
        <v>268</v>
      </c>
      <c r="I496" s="6">
        <f t="shared" si="30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28"/>
        <v>40990.208333333336</v>
      </c>
      <c r="O496" s="9">
        <f t="shared" si="29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31"/>
        <v>4.1449999999999996</v>
      </c>
      <c r="G497" t="s">
        <v>20</v>
      </c>
      <c r="H497">
        <v>195</v>
      </c>
      <c r="I497" s="6">
        <f t="shared" si="30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28"/>
        <v>41800.208333333336</v>
      </c>
      <c r="O497" s="9">
        <f t="shared" si="29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idden="1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31"/>
        <v>9.0696409140369975E-3</v>
      </c>
      <c r="G498" t="s">
        <v>14</v>
      </c>
      <c r="H498">
        <v>54</v>
      </c>
      <c r="I498" s="6">
        <f t="shared" si="30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28"/>
        <v>42876.208333333328</v>
      </c>
      <c r="O498" s="9">
        <f t="shared" si="29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idden="1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31"/>
        <v>0.34173469387755101</v>
      </c>
      <c r="G499" t="s">
        <v>14</v>
      </c>
      <c r="H499">
        <v>120</v>
      </c>
      <c r="I499" s="6">
        <f t="shared" si="30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28"/>
        <v>42724.25</v>
      </c>
      <c r="O499" s="9">
        <f t="shared" si="29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idden="1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31"/>
        <v>0.239488107549121</v>
      </c>
      <c r="G500" t="s">
        <v>14</v>
      </c>
      <c r="H500">
        <v>579</v>
      </c>
      <c r="I500" s="6">
        <f t="shared" si="30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28"/>
        <v>42005.25</v>
      </c>
      <c r="O500" s="9">
        <f t="shared" si="29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hidden="1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31"/>
        <v>0.48072649572649573</v>
      </c>
      <c r="G501" t="s">
        <v>14</v>
      </c>
      <c r="H501">
        <v>2072</v>
      </c>
      <c r="I501" s="6">
        <f t="shared" si="30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28"/>
        <v>42444.208333333328</v>
      </c>
      <c r="O501" s="9">
        <f t="shared" si="29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idden="1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31"/>
        <v>0</v>
      </c>
      <c r="G502" t="s">
        <v>14</v>
      </c>
      <c r="H502">
        <v>0</v>
      </c>
      <c r="I502" s="6">
        <f t="shared" si="30"/>
        <v>0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28"/>
        <v>41395.208333333336</v>
      </c>
      <c r="O502" s="9">
        <f t="shared" si="29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idden="1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31"/>
        <v>0.70145182291666663</v>
      </c>
      <c r="G503" t="s">
        <v>14</v>
      </c>
      <c r="H503">
        <v>1796</v>
      </c>
      <c r="I503" s="6">
        <f t="shared" si="30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28"/>
        <v>41345.208333333336</v>
      </c>
      <c r="O503" s="9">
        <f t="shared" si="29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31"/>
        <v>5.2992307692307694</v>
      </c>
      <c r="G504" t="s">
        <v>20</v>
      </c>
      <c r="H504">
        <v>186</v>
      </c>
      <c r="I504" s="6">
        <f t="shared" si="30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28"/>
        <v>41117.208333333336</v>
      </c>
      <c r="O504" s="9">
        <f t="shared" si="29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31"/>
        <v>1.8032549019607844</v>
      </c>
      <c r="G505" t="s">
        <v>20</v>
      </c>
      <c r="H505">
        <v>460</v>
      </c>
      <c r="I505" s="6">
        <f t="shared" si="30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28"/>
        <v>42186.208333333328</v>
      </c>
      <c r="O505" s="9">
        <f t="shared" si="29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idden="1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31"/>
        <v>0.92320000000000002</v>
      </c>
      <c r="G506" t="s">
        <v>14</v>
      </c>
      <c r="H506">
        <v>62</v>
      </c>
      <c r="I506" s="6">
        <f t="shared" si="30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28"/>
        <v>42142.208333333328</v>
      </c>
      <c r="O506" s="9">
        <f t="shared" si="29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idden="1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31"/>
        <v>0.13901001112347053</v>
      </c>
      <c r="G507" t="s">
        <v>14</v>
      </c>
      <c r="H507">
        <v>347</v>
      </c>
      <c r="I507" s="6">
        <f t="shared" si="30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28"/>
        <v>41341.25</v>
      </c>
      <c r="O507" s="9">
        <f t="shared" si="29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31"/>
        <v>9.2707777777777771</v>
      </c>
      <c r="G508" t="s">
        <v>20</v>
      </c>
      <c r="H508">
        <v>2528</v>
      </c>
      <c r="I508" s="6">
        <f t="shared" si="30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28"/>
        <v>43062.25</v>
      </c>
      <c r="O508" s="9">
        <f t="shared" si="29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hidden="1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31"/>
        <v>0.39857142857142858</v>
      </c>
      <c r="G509" t="s">
        <v>14</v>
      </c>
      <c r="H509">
        <v>19</v>
      </c>
      <c r="I509" s="6">
        <f t="shared" si="30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28"/>
        <v>41373.208333333336</v>
      </c>
      <c r="O509" s="9">
        <f t="shared" si="29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31"/>
        <v>1.1222929936305732</v>
      </c>
      <c r="G510" t="s">
        <v>20</v>
      </c>
      <c r="H510">
        <v>3657</v>
      </c>
      <c r="I510" s="6">
        <f t="shared" si="30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28"/>
        <v>43310.208333333328</v>
      </c>
      <c r="O510" s="9">
        <f t="shared" si="29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idden="1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31"/>
        <v>0.70925816023738875</v>
      </c>
      <c r="G511" t="s">
        <v>14</v>
      </c>
      <c r="H511">
        <v>1258</v>
      </c>
      <c r="I511" s="6">
        <f t="shared" si="30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28"/>
        <v>41034.208333333336</v>
      </c>
      <c r="O511" s="9">
        <f t="shared" si="29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31"/>
        <v>1.1908974358974358</v>
      </c>
      <c r="G512" t="s">
        <v>20</v>
      </c>
      <c r="H512">
        <v>131</v>
      </c>
      <c r="I512" s="6">
        <f t="shared" si="30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28"/>
        <v>43251.208333333328</v>
      </c>
      <c r="O512" s="9">
        <f t="shared" si="29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idden="1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31"/>
        <v>0.24017591339648173</v>
      </c>
      <c r="G513" t="s">
        <v>14</v>
      </c>
      <c r="H513">
        <v>362</v>
      </c>
      <c r="I513" s="6">
        <f t="shared" si="30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28"/>
        <v>43671.208333333328</v>
      </c>
      <c r="O513" s="9">
        <f t="shared" si="29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31"/>
        <v>1.3931868131868133</v>
      </c>
      <c r="G514" t="s">
        <v>20</v>
      </c>
      <c r="H514">
        <v>239</v>
      </c>
      <c r="I514" s="6">
        <f t="shared" si="30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28"/>
        <v>41825.208333333336</v>
      </c>
      <c r="O514" s="9">
        <f t="shared" si="29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idden="1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1"/>
        <v>0.39277108433734942</v>
      </c>
      <c r="G515" t="s">
        <v>74</v>
      </c>
      <c r="H515">
        <v>35</v>
      </c>
      <c r="I515" s="6">
        <f t="shared" si="30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ref="N515:N578" si="32">(((L515/60)/60)/24)+DATE(1970,1,1)</f>
        <v>40430.208333333336</v>
      </c>
      <c r="O515" s="9">
        <f t="shared" ref="O515:O578" si="33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idden="1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1"/>
        <v>0.22439077144917088</v>
      </c>
      <c r="G516" t="s">
        <v>74</v>
      </c>
      <c r="H516">
        <v>528</v>
      </c>
      <c r="I516" s="6">
        <f t="shared" ref="I516:I579" si="34">IFERROR(E516/H516,0)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32"/>
        <v>41614.25</v>
      </c>
      <c r="O516" s="9">
        <f t="shared" si="3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idden="1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1"/>
        <v>0.55779069767441858</v>
      </c>
      <c r="G517" t="s">
        <v>14</v>
      </c>
      <c r="H517">
        <v>133</v>
      </c>
      <c r="I517" s="6">
        <f t="shared" si="34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32"/>
        <v>40900.25</v>
      </c>
      <c r="O517" s="9">
        <f t="shared" si="3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idden="1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1"/>
        <v>0.42523125996810207</v>
      </c>
      <c r="G518" t="s">
        <v>14</v>
      </c>
      <c r="H518">
        <v>846</v>
      </c>
      <c r="I518" s="6">
        <f t="shared" si="34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32"/>
        <v>40396.208333333336</v>
      </c>
      <c r="O518" s="9">
        <f t="shared" si="3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ref="F519:F582" si="35">E519/D519</f>
        <v>1.1200000000000001</v>
      </c>
      <c r="G519" t="s">
        <v>20</v>
      </c>
      <c r="H519">
        <v>78</v>
      </c>
      <c r="I519" s="6">
        <f t="shared" si="34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32"/>
        <v>42860.208333333328</v>
      </c>
      <c r="O519" s="9">
        <f t="shared" si="3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hidden="1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5"/>
        <v>7.0681818181818179E-2</v>
      </c>
      <c r="G520" t="s">
        <v>14</v>
      </c>
      <c r="H520">
        <v>10</v>
      </c>
      <c r="I520" s="6">
        <f t="shared" si="34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32"/>
        <v>43154.25</v>
      </c>
      <c r="O520" s="9">
        <f t="shared" si="3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5"/>
        <v>1.0174563871693867</v>
      </c>
      <c r="G521" t="s">
        <v>20</v>
      </c>
      <c r="H521">
        <v>1773</v>
      </c>
      <c r="I521" s="6">
        <f t="shared" si="34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32"/>
        <v>42012.25</v>
      </c>
      <c r="O521" s="9">
        <f t="shared" si="3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5"/>
        <v>4.2575000000000003</v>
      </c>
      <c r="G522" t="s">
        <v>20</v>
      </c>
      <c r="H522">
        <v>32</v>
      </c>
      <c r="I522" s="6">
        <f t="shared" si="34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32"/>
        <v>43574.208333333328</v>
      </c>
      <c r="O522" s="9">
        <f t="shared" si="3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5"/>
        <v>1.4553947368421052</v>
      </c>
      <c r="G523" t="s">
        <v>20</v>
      </c>
      <c r="H523">
        <v>369</v>
      </c>
      <c r="I523" s="6">
        <f t="shared" si="34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32"/>
        <v>42605.208333333328</v>
      </c>
      <c r="O523" s="9">
        <f t="shared" si="3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hidden="1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5"/>
        <v>0.32453465346534655</v>
      </c>
      <c r="G524" t="s">
        <v>14</v>
      </c>
      <c r="H524">
        <v>191</v>
      </c>
      <c r="I524" s="6">
        <f t="shared" si="34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32"/>
        <v>41093.208333333336</v>
      </c>
      <c r="O524" s="9">
        <f t="shared" si="3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5"/>
        <v>7.003333333333333</v>
      </c>
      <c r="G525" t="s">
        <v>20</v>
      </c>
      <c r="H525">
        <v>89</v>
      </c>
      <c r="I525" s="6">
        <f t="shared" si="34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32"/>
        <v>40241.25</v>
      </c>
      <c r="O525" s="9">
        <f t="shared" si="3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idden="1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5"/>
        <v>0.83904860392967939</v>
      </c>
      <c r="G526" t="s">
        <v>14</v>
      </c>
      <c r="H526">
        <v>1979</v>
      </c>
      <c r="I526" s="6">
        <f t="shared" si="34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32"/>
        <v>40294.208333333336</v>
      </c>
      <c r="O526" s="9">
        <f t="shared" si="33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idden="1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5"/>
        <v>0.84190476190476193</v>
      </c>
      <c r="G527" t="s">
        <v>14</v>
      </c>
      <c r="H527">
        <v>63</v>
      </c>
      <c r="I527" s="6">
        <f t="shared" si="34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32"/>
        <v>40505.25</v>
      </c>
      <c r="O527" s="9">
        <f t="shared" si="33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5"/>
        <v>1.5595180722891566</v>
      </c>
      <c r="G528" t="s">
        <v>20</v>
      </c>
      <c r="H528">
        <v>147</v>
      </c>
      <c r="I528" s="6">
        <f t="shared" si="34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32"/>
        <v>42364.25</v>
      </c>
      <c r="O528" s="9">
        <f t="shared" si="33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idden="1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5"/>
        <v>0.99619450317124736</v>
      </c>
      <c r="G529" t="s">
        <v>14</v>
      </c>
      <c r="H529">
        <v>6080</v>
      </c>
      <c r="I529" s="6">
        <f t="shared" si="34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32"/>
        <v>42405.25</v>
      </c>
      <c r="O529" s="9">
        <f t="shared" si="33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idden="1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5"/>
        <v>0.80300000000000005</v>
      </c>
      <c r="G530" t="s">
        <v>14</v>
      </c>
      <c r="H530">
        <v>80</v>
      </c>
      <c r="I530" s="6">
        <f t="shared" si="34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32"/>
        <v>41601.25</v>
      </c>
      <c r="O530" s="9">
        <f t="shared" si="33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idden="1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5"/>
        <v>0.11254901960784314</v>
      </c>
      <c r="G531" t="s">
        <v>14</v>
      </c>
      <c r="H531">
        <v>9</v>
      </c>
      <c r="I531" s="6">
        <f t="shared" si="34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32"/>
        <v>41769.208333333336</v>
      </c>
      <c r="O531" s="9">
        <f t="shared" si="33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idden="1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5"/>
        <v>0.91740952380952379</v>
      </c>
      <c r="G532" t="s">
        <v>14</v>
      </c>
      <c r="H532">
        <v>1784</v>
      </c>
      <c r="I532" s="6">
        <f t="shared" si="34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32"/>
        <v>40421.208333333336</v>
      </c>
      <c r="O532" s="9">
        <f t="shared" si="33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hidden="1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5"/>
        <v>0.95521156936261387</v>
      </c>
      <c r="G533" t="s">
        <v>47</v>
      </c>
      <c r="H533">
        <v>3640</v>
      </c>
      <c r="I533" s="6">
        <f t="shared" si="34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32"/>
        <v>41589.25</v>
      </c>
      <c r="O533" s="9">
        <f t="shared" si="33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5"/>
        <v>5.0287499999999996</v>
      </c>
      <c r="G534" t="s">
        <v>20</v>
      </c>
      <c r="H534">
        <v>126</v>
      </c>
      <c r="I534" s="6">
        <f t="shared" si="34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32"/>
        <v>43125.25</v>
      </c>
      <c r="O534" s="9">
        <f t="shared" si="33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5"/>
        <v>1.5924394463667819</v>
      </c>
      <c r="G535" t="s">
        <v>20</v>
      </c>
      <c r="H535">
        <v>2218</v>
      </c>
      <c r="I535" s="6">
        <f t="shared" si="34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32"/>
        <v>41479.208333333336</v>
      </c>
      <c r="O535" s="9">
        <f t="shared" si="33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idden="1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5"/>
        <v>0.15022446689113356</v>
      </c>
      <c r="G536" t="s">
        <v>14</v>
      </c>
      <c r="H536">
        <v>243</v>
      </c>
      <c r="I536" s="6">
        <f t="shared" si="34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32"/>
        <v>43329.208333333328</v>
      </c>
      <c r="O536" s="9">
        <f t="shared" si="33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5"/>
        <v>4.820384615384615</v>
      </c>
      <c r="G537" t="s">
        <v>20</v>
      </c>
      <c r="H537">
        <v>202</v>
      </c>
      <c r="I537" s="6">
        <f t="shared" si="34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32"/>
        <v>43259.208333333328</v>
      </c>
      <c r="O537" s="9">
        <f t="shared" si="33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5"/>
        <v>1.4996938775510205</v>
      </c>
      <c r="G538" t="s">
        <v>20</v>
      </c>
      <c r="H538">
        <v>140</v>
      </c>
      <c r="I538" s="6">
        <f t="shared" si="34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32"/>
        <v>40414.208333333336</v>
      </c>
      <c r="O538" s="9">
        <f t="shared" si="33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5"/>
        <v>1.1722156398104266</v>
      </c>
      <c r="G539" t="s">
        <v>20</v>
      </c>
      <c r="H539">
        <v>1052</v>
      </c>
      <c r="I539" s="6">
        <f t="shared" si="34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32"/>
        <v>43342.208333333328</v>
      </c>
      <c r="O539" s="9">
        <f t="shared" si="33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idden="1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5"/>
        <v>0.37695968274950431</v>
      </c>
      <c r="G540" t="s">
        <v>14</v>
      </c>
      <c r="H540">
        <v>1296</v>
      </c>
      <c r="I540" s="6">
        <f t="shared" si="34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32"/>
        <v>41539.208333333336</v>
      </c>
      <c r="O540" s="9">
        <f t="shared" si="33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idden="1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5"/>
        <v>0.72653061224489801</v>
      </c>
      <c r="G541" t="s">
        <v>14</v>
      </c>
      <c r="H541">
        <v>77</v>
      </c>
      <c r="I541" s="6">
        <f t="shared" si="34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32"/>
        <v>43647.208333333328</v>
      </c>
      <c r="O541" s="9">
        <f t="shared" si="33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5"/>
        <v>2.6598113207547169</v>
      </c>
      <c r="G542" t="s">
        <v>20</v>
      </c>
      <c r="H542">
        <v>247</v>
      </c>
      <c r="I542" s="6">
        <f t="shared" si="34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32"/>
        <v>43225.208333333328</v>
      </c>
      <c r="O542" s="9">
        <f t="shared" si="33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idden="1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5"/>
        <v>0.24205617977528091</v>
      </c>
      <c r="G543" t="s">
        <v>14</v>
      </c>
      <c r="H543">
        <v>395</v>
      </c>
      <c r="I543" s="6">
        <f t="shared" si="34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32"/>
        <v>42165.208333333328</v>
      </c>
      <c r="O543" s="9">
        <f t="shared" si="33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idden="1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5"/>
        <v>2.5064935064935064E-2</v>
      </c>
      <c r="G544" t="s">
        <v>14</v>
      </c>
      <c r="H544">
        <v>49</v>
      </c>
      <c r="I544" s="6">
        <f t="shared" si="34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32"/>
        <v>42391.25</v>
      </c>
      <c r="O544" s="9">
        <f t="shared" si="33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idden="1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5"/>
        <v>0.1632979976442874</v>
      </c>
      <c r="G545" t="s">
        <v>14</v>
      </c>
      <c r="H545">
        <v>180</v>
      </c>
      <c r="I545" s="6">
        <f t="shared" si="34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32"/>
        <v>41528.208333333336</v>
      </c>
      <c r="O545" s="9">
        <f t="shared" si="33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5"/>
        <v>2.7650000000000001</v>
      </c>
      <c r="G546" t="s">
        <v>20</v>
      </c>
      <c r="H546">
        <v>84</v>
      </c>
      <c r="I546" s="6">
        <f t="shared" si="34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32"/>
        <v>42377.25</v>
      </c>
      <c r="O546" s="9">
        <f t="shared" si="33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idden="1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5"/>
        <v>0.88803571428571426</v>
      </c>
      <c r="G547" t="s">
        <v>14</v>
      </c>
      <c r="H547">
        <v>2690</v>
      </c>
      <c r="I547" s="6">
        <f t="shared" si="34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32"/>
        <v>43824.25</v>
      </c>
      <c r="O547" s="9">
        <f t="shared" si="33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5"/>
        <v>1.6357142857142857</v>
      </c>
      <c r="G548" t="s">
        <v>20</v>
      </c>
      <c r="H548">
        <v>88</v>
      </c>
      <c r="I548" s="6">
        <f t="shared" si="34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32"/>
        <v>43360.208333333328</v>
      </c>
      <c r="O548" s="9">
        <f t="shared" si="33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5"/>
        <v>9.69</v>
      </c>
      <c r="G549" t="s">
        <v>20</v>
      </c>
      <c r="H549">
        <v>156</v>
      </c>
      <c r="I549" s="6">
        <f t="shared" si="34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32"/>
        <v>42029.25</v>
      </c>
      <c r="O549" s="9">
        <f t="shared" si="33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5"/>
        <v>2.7091376701966716</v>
      </c>
      <c r="G550" t="s">
        <v>20</v>
      </c>
      <c r="H550">
        <v>2985</v>
      </c>
      <c r="I550" s="6">
        <f t="shared" si="34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32"/>
        <v>42461.208333333328</v>
      </c>
      <c r="O550" s="9">
        <f t="shared" si="33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5"/>
        <v>2.8421355932203389</v>
      </c>
      <c r="G551" t="s">
        <v>20</v>
      </c>
      <c r="H551">
        <v>762</v>
      </c>
      <c r="I551" s="6">
        <f t="shared" si="34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32"/>
        <v>41422.208333333336</v>
      </c>
      <c r="O551" s="9">
        <f t="shared" si="33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hidden="1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5"/>
        <v>0.04</v>
      </c>
      <c r="G552" t="s">
        <v>74</v>
      </c>
      <c r="H552">
        <v>1</v>
      </c>
      <c r="I552" s="6">
        <f t="shared" si="34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32"/>
        <v>40968.25</v>
      </c>
      <c r="O552" s="9">
        <f t="shared" si="33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idden="1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5"/>
        <v>0.58632981676846196</v>
      </c>
      <c r="G553" t="s">
        <v>14</v>
      </c>
      <c r="H553">
        <v>2779</v>
      </c>
      <c r="I553" s="6">
        <f t="shared" si="34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32"/>
        <v>41993.25</v>
      </c>
      <c r="O553" s="9">
        <f t="shared" si="33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idden="1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5"/>
        <v>0.98511111111111116</v>
      </c>
      <c r="G554" t="s">
        <v>14</v>
      </c>
      <c r="H554">
        <v>92</v>
      </c>
      <c r="I554" s="6">
        <f t="shared" si="34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32"/>
        <v>42700.25</v>
      </c>
      <c r="O554" s="9">
        <f t="shared" si="33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hidden="1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5"/>
        <v>0.43975381008206332</v>
      </c>
      <c r="G555" t="s">
        <v>14</v>
      </c>
      <c r="H555">
        <v>1028</v>
      </c>
      <c r="I555" s="6">
        <f t="shared" si="34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32"/>
        <v>40545.25</v>
      </c>
      <c r="O555" s="9">
        <f t="shared" si="33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5"/>
        <v>1.5166315789473683</v>
      </c>
      <c r="G556" t="s">
        <v>20</v>
      </c>
      <c r="H556">
        <v>554</v>
      </c>
      <c r="I556" s="6">
        <f t="shared" si="34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32"/>
        <v>42723.25</v>
      </c>
      <c r="O556" s="9">
        <f t="shared" si="33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5"/>
        <v>2.2363492063492063</v>
      </c>
      <c r="G557" t="s">
        <v>20</v>
      </c>
      <c r="H557">
        <v>135</v>
      </c>
      <c r="I557" s="6">
        <f t="shared" si="34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32"/>
        <v>41731.208333333336</v>
      </c>
      <c r="O557" s="9">
        <f t="shared" si="33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5"/>
        <v>2.3975</v>
      </c>
      <c r="G558" t="s">
        <v>20</v>
      </c>
      <c r="H558">
        <v>122</v>
      </c>
      <c r="I558" s="6">
        <f t="shared" si="34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32"/>
        <v>40792.208333333336</v>
      </c>
      <c r="O558" s="9">
        <f t="shared" si="33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5"/>
        <v>1.9933333333333334</v>
      </c>
      <c r="G559" t="s">
        <v>20</v>
      </c>
      <c r="H559">
        <v>221</v>
      </c>
      <c r="I559" s="6">
        <f t="shared" si="34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32"/>
        <v>42279.208333333328</v>
      </c>
      <c r="O559" s="9">
        <f t="shared" si="33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5"/>
        <v>1.373448275862069</v>
      </c>
      <c r="G560" t="s">
        <v>20</v>
      </c>
      <c r="H560">
        <v>126</v>
      </c>
      <c r="I560" s="6">
        <f t="shared" si="34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32"/>
        <v>42424.25</v>
      </c>
      <c r="O560" s="9">
        <f t="shared" si="33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5"/>
        <v>1.009696106362773</v>
      </c>
      <c r="G561" t="s">
        <v>20</v>
      </c>
      <c r="H561">
        <v>1022</v>
      </c>
      <c r="I561" s="6">
        <f t="shared" si="34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32"/>
        <v>42584.208333333328</v>
      </c>
      <c r="O561" s="9">
        <f t="shared" si="33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5"/>
        <v>7.9416000000000002</v>
      </c>
      <c r="G562" t="s">
        <v>20</v>
      </c>
      <c r="H562">
        <v>3177</v>
      </c>
      <c r="I562" s="6">
        <f t="shared" si="34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32"/>
        <v>40865.25</v>
      </c>
      <c r="O562" s="9">
        <f t="shared" si="33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5"/>
        <v>3.6970000000000001</v>
      </c>
      <c r="G563" t="s">
        <v>20</v>
      </c>
      <c r="H563">
        <v>198</v>
      </c>
      <c r="I563" s="6">
        <f t="shared" si="34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32"/>
        <v>40833.208333333336</v>
      </c>
      <c r="O563" s="9">
        <f t="shared" si="33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hidden="1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5"/>
        <v>0.12818181818181817</v>
      </c>
      <c r="G564" t="s">
        <v>14</v>
      </c>
      <c r="H564">
        <v>26</v>
      </c>
      <c r="I564" s="6">
        <f t="shared" si="34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32"/>
        <v>43536.208333333328</v>
      </c>
      <c r="O564" s="9">
        <f t="shared" si="33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5"/>
        <v>1.3802702702702703</v>
      </c>
      <c r="G565" t="s">
        <v>20</v>
      </c>
      <c r="H565">
        <v>85</v>
      </c>
      <c r="I565" s="6">
        <f t="shared" si="34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32"/>
        <v>43417.25</v>
      </c>
      <c r="O565" s="9">
        <f t="shared" si="33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idden="1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5"/>
        <v>0.83813278008298753</v>
      </c>
      <c r="G566" t="s">
        <v>14</v>
      </c>
      <c r="H566">
        <v>1790</v>
      </c>
      <c r="I566" s="6">
        <f t="shared" si="34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32"/>
        <v>42078.208333333328</v>
      </c>
      <c r="O566" s="9">
        <f t="shared" si="33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5"/>
        <v>2.0460063224446787</v>
      </c>
      <c r="G567" t="s">
        <v>20</v>
      </c>
      <c r="H567">
        <v>3596</v>
      </c>
      <c r="I567" s="6">
        <f t="shared" si="34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32"/>
        <v>40862.25</v>
      </c>
      <c r="O567" s="9">
        <f t="shared" si="33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idden="1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5"/>
        <v>0.44344086021505374</v>
      </c>
      <c r="G568" t="s">
        <v>14</v>
      </c>
      <c r="H568">
        <v>37</v>
      </c>
      <c r="I568" s="6">
        <f t="shared" si="34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32"/>
        <v>42424.25</v>
      </c>
      <c r="O568" s="9">
        <f t="shared" si="33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5"/>
        <v>2.1860294117647059</v>
      </c>
      <c r="G569" t="s">
        <v>20</v>
      </c>
      <c r="H569">
        <v>244</v>
      </c>
      <c r="I569" s="6">
        <f t="shared" si="34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32"/>
        <v>41830.208333333336</v>
      </c>
      <c r="O569" s="9">
        <f t="shared" si="33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5"/>
        <v>1.8603314917127072</v>
      </c>
      <c r="G570" t="s">
        <v>20</v>
      </c>
      <c r="H570">
        <v>5180</v>
      </c>
      <c r="I570" s="6">
        <f t="shared" si="34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32"/>
        <v>40374.208333333336</v>
      </c>
      <c r="O570" s="9">
        <f t="shared" si="33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5"/>
        <v>2.3733830845771142</v>
      </c>
      <c r="G571" t="s">
        <v>20</v>
      </c>
      <c r="H571">
        <v>589</v>
      </c>
      <c r="I571" s="6">
        <f t="shared" si="34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32"/>
        <v>40554.25</v>
      </c>
      <c r="O571" s="9">
        <f t="shared" si="33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5"/>
        <v>3.0565384615384614</v>
      </c>
      <c r="G572" t="s">
        <v>20</v>
      </c>
      <c r="H572">
        <v>2725</v>
      </c>
      <c r="I572" s="6">
        <f t="shared" si="34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32"/>
        <v>41993.25</v>
      </c>
      <c r="O572" s="9">
        <f t="shared" si="33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idden="1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5"/>
        <v>0.94142857142857139</v>
      </c>
      <c r="G573" t="s">
        <v>14</v>
      </c>
      <c r="H573">
        <v>35</v>
      </c>
      <c r="I573" s="6">
        <f t="shared" si="34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32"/>
        <v>42174.208333333328</v>
      </c>
      <c r="O573" s="9">
        <f t="shared" si="33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idden="1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5"/>
        <v>0.54400000000000004</v>
      </c>
      <c r="G574" t="s">
        <v>74</v>
      </c>
      <c r="H574">
        <v>94</v>
      </c>
      <c r="I574" s="6">
        <f t="shared" si="34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32"/>
        <v>42275.208333333328</v>
      </c>
      <c r="O574" s="9">
        <f t="shared" si="33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5"/>
        <v>1.1188059701492536</v>
      </c>
      <c r="G575" t="s">
        <v>20</v>
      </c>
      <c r="H575">
        <v>300</v>
      </c>
      <c r="I575" s="6">
        <f t="shared" si="34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32"/>
        <v>41761.208333333336</v>
      </c>
      <c r="O575" s="9">
        <f t="shared" si="33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5"/>
        <v>3.6914814814814814</v>
      </c>
      <c r="G576" t="s">
        <v>20</v>
      </c>
      <c r="H576">
        <v>144</v>
      </c>
      <c r="I576" s="6">
        <f t="shared" si="34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32"/>
        <v>43806.25</v>
      </c>
      <c r="O576" s="9">
        <f t="shared" si="33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idden="1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5"/>
        <v>0.62930372148859548</v>
      </c>
      <c r="G577" t="s">
        <v>14</v>
      </c>
      <c r="H577">
        <v>558</v>
      </c>
      <c r="I577" s="6">
        <f t="shared" si="34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32"/>
        <v>41779.208333333336</v>
      </c>
      <c r="O577" s="9">
        <f t="shared" si="33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hidden="1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5"/>
        <v>0.6492783505154639</v>
      </c>
      <c r="G578" t="s">
        <v>14</v>
      </c>
      <c r="H578">
        <v>64</v>
      </c>
      <c r="I578" s="6">
        <f t="shared" si="34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32"/>
        <v>43040.208333333328</v>
      </c>
      <c r="O578" s="9">
        <f t="shared" si="33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idden="1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5"/>
        <v>0.18853658536585366</v>
      </c>
      <c r="G579" t="s">
        <v>74</v>
      </c>
      <c r="H579">
        <v>37</v>
      </c>
      <c r="I579" s="6">
        <f t="shared" si="34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ref="N579:N642" si="36">(((L579/60)/60)/24)+DATE(1970,1,1)</f>
        <v>40613.25</v>
      </c>
      <c r="O579" s="9">
        <f t="shared" ref="O579:O642" si="37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idden="1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5"/>
        <v>0.1675440414507772</v>
      </c>
      <c r="G580" t="s">
        <v>14</v>
      </c>
      <c r="H580">
        <v>245</v>
      </c>
      <c r="I580" s="6">
        <f t="shared" ref="I580:I643" si="38">IFERROR(E580/H580,0)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36"/>
        <v>40878.25</v>
      </c>
      <c r="O580" s="9">
        <f t="shared" si="3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5"/>
        <v>1.0111290322580646</v>
      </c>
      <c r="G581" t="s">
        <v>20</v>
      </c>
      <c r="H581">
        <v>87</v>
      </c>
      <c r="I581" s="6">
        <f t="shared" si="38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36"/>
        <v>40762.208333333336</v>
      </c>
      <c r="O581" s="9">
        <f t="shared" si="3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5"/>
        <v>3.4150228310502282</v>
      </c>
      <c r="G582" t="s">
        <v>20</v>
      </c>
      <c r="H582">
        <v>3116</v>
      </c>
      <c r="I582" s="6">
        <f t="shared" si="38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36"/>
        <v>41696.25</v>
      </c>
      <c r="O582" s="9">
        <f t="shared" si="3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idden="1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ref="F583:F646" si="39">E583/D583</f>
        <v>0.64016666666666666</v>
      </c>
      <c r="G583" t="s">
        <v>14</v>
      </c>
      <c r="H583">
        <v>71</v>
      </c>
      <c r="I583" s="6">
        <f t="shared" si="38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36"/>
        <v>40662.208333333336</v>
      </c>
      <c r="O583" s="9">
        <f t="shared" si="3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idden="1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9"/>
        <v>0.5208045977011494</v>
      </c>
      <c r="G584" t="s">
        <v>14</v>
      </c>
      <c r="H584">
        <v>42</v>
      </c>
      <c r="I584" s="6">
        <f t="shared" si="38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36"/>
        <v>42165.208333333328</v>
      </c>
      <c r="O584" s="9">
        <f t="shared" si="3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9"/>
        <v>3.2240211640211642</v>
      </c>
      <c r="G585" t="s">
        <v>20</v>
      </c>
      <c r="H585">
        <v>909</v>
      </c>
      <c r="I585" s="6">
        <f t="shared" si="38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36"/>
        <v>40959.25</v>
      </c>
      <c r="O585" s="9">
        <f t="shared" si="3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9"/>
        <v>1.1950810185185186</v>
      </c>
      <c r="G586" t="s">
        <v>20</v>
      </c>
      <c r="H586">
        <v>1613</v>
      </c>
      <c r="I586" s="6">
        <f t="shared" si="38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36"/>
        <v>41024.208333333336</v>
      </c>
      <c r="O586" s="9">
        <f t="shared" si="3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9"/>
        <v>1.4679775280898877</v>
      </c>
      <c r="G587" t="s">
        <v>20</v>
      </c>
      <c r="H587">
        <v>136</v>
      </c>
      <c r="I587" s="6">
        <f t="shared" si="38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36"/>
        <v>40255.208333333336</v>
      </c>
      <c r="O587" s="9">
        <f t="shared" si="3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9"/>
        <v>9.5057142857142853</v>
      </c>
      <c r="G588" t="s">
        <v>20</v>
      </c>
      <c r="H588">
        <v>130</v>
      </c>
      <c r="I588" s="6">
        <f t="shared" si="38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36"/>
        <v>40499.25</v>
      </c>
      <c r="O588" s="9">
        <f t="shared" si="3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idden="1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9"/>
        <v>0.72893617021276591</v>
      </c>
      <c r="G589" t="s">
        <v>14</v>
      </c>
      <c r="H589">
        <v>156</v>
      </c>
      <c r="I589" s="6">
        <f t="shared" si="38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36"/>
        <v>43484.25</v>
      </c>
      <c r="O589" s="9">
        <f t="shared" si="3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idden="1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9"/>
        <v>0.7900824873096447</v>
      </c>
      <c r="G590" t="s">
        <v>14</v>
      </c>
      <c r="H590">
        <v>1368</v>
      </c>
      <c r="I590" s="6">
        <f t="shared" si="38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36"/>
        <v>40262.208333333336</v>
      </c>
      <c r="O590" s="9">
        <f t="shared" si="3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idden="1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9"/>
        <v>0.64721518987341775</v>
      </c>
      <c r="G591" t="s">
        <v>14</v>
      </c>
      <c r="H591">
        <v>102</v>
      </c>
      <c r="I591" s="6">
        <f t="shared" si="38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36"/>
        <v>42190.208333333328</v>
      </c>
      <c r="O591" s="9">
        <f t="shared" si="3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hidden="1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9"/>
        <v>0.82028169014084507</v>
      </c>
      <c r="G592" t="s">
        <v>14</v>
      </c>
      <c r="H592">
        <v>86</v>
      </c>
      <c r="I592" s="6">
        <f t="shared" si="38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36"/>
        <v>41994.25</v>
      </c>
      <c r="O592" s="9">
        <f t="shared" si="3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9"/>
        <v>10.376666666666667</v>
      </c>
      <c r="G593" t="s">
        <v>20</v>
      </c>
      <c r="H593">
        <v>102</v>
      </c>
      <c r="I593" s="6">
        <f t="shared" si="38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36"/>
        <v>40373.208333333336</v>
      </c>
      <c r="O593" s="9">
        <f t="shared" si="3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hidden="1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9"/>
        <v>0.12910076530612244</v>
      </c>
      <c r="G594" t="s">
        <v>14</v>
      </c>
      <c r="H594">
        <v>253</v>
      </c>
      <c r="I594" s="6">
        <f t="shared" si="38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36"/>
        <v>41789.208333333336</v>
      </c>
      <c r="O594" s="9">
        <f t="shared" si="3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9"/>
        <v>1.5484210526315789</v>
      </c>
      <c r="G595" t="s">
        <v>20</v>
      </c>
      <c r="H595">
        <v>4006</v>
      </c>
      <c r="I595" s="6">
        <f t="shared" si="38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36"/>
        <v>41724.208333333336</v>
      </c>
      <c r="O595" s="9">
        <f t="shared" si="3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hidden="1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9"/>
        <v>7.0991735537190084E-2</v>
      </c>
      <c r="G596" t="s">
        <v>14</v>
      </c>
      <c r="H596">
        <v>157</v>
      </c>
      <c r="I596" s="6">
        <f t="shared" si="38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36"/>
        <v>42548.208333333328</v>
      </c>
      <c r="O596" s="9">
        <f t="shared" si="3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9"/>
        <v>2.0852773826458035</v>
      </c>
      <c r="G597" t="s">
        <v>20</v>
      </c>
      <c r="H597">
        <v>1629</v>
      </c>
      <c r="I597" s="6">
        <f t="shared" si="38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36"/>
        <v>40253.208333333336</v>
      </c>
      <c r="O597" s="9">
        <f t="shared" si="3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idden="1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9"/>
        <v>0.99683544303797467</v>
      </c>
      <c r="G598" t="s">
        <v>14</v>
      </c>
      <c r="H598">
        <v>183</v>
      </c>
      <c r="I598" s="6">
        <f t="shared" si="38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36"/>
        <v>42434.25</v>
      </c>
      <c r="O598" s="9">
        <f t="shared" si="3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9"/>
        <v>2.0159756097560977</v>
      </c>
      <c r="G599" t="s">
        <v>20</v>
      </c>
      <c r="H599">
        <v>2188</v>
      </c>
      <c r="I599" s="6">
        <f t="shared" si="38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36"/>
        <v>43786.25</v>
      </c>
      <c r="O599" s="9">
        <f t="shared" si="3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9"/>
        <v>1.6209032258064515</v>
      </c>
      <c r="G600" t="s">
        <v>20</v>
      </c>
      <c r="H600">
        <v>2409</v>
      </c>
      <c r="I600" s="6">
        <f t="shared" si="38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36"/>
        <v>40344.208333333336</v>
      </c>
      <c r="O600" s="9">
        <f t="shared" si="3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hidden="1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9"/>
        <v>3.6436208125445471E-2</v>
      </c>
      <c r="G601" t="s">
        <v>14</v>
      </c>
      <c r="H601">
        <v>82</v>
      </c>
      <c r="I601" s="6">
        <f t="shared" si="38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36"/>
        <v>42047.25</v>
      </c>
      <c r="O601" s="9">
        <f t="shared" si="3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idden="1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9"/>
        <v>0.05</v>
      </c>
      <c r="G602" t="s">
        <v>14</v>
      </c>
      <c r="H602">
        <v>1</v>
      </c>
      <c r="I602" s="6">
        <f t="shared" si="38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36"/>
        <v>41485.208333333336</v>
      </c>
      <c r="O602" s="9">
        <f t="shared" si="3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9"/>
        <v>2.0663492063492064</v>
      </c>
      <c r="G603" t="s">
        <v>20</v>
      </c>
      <c r="H603">
        <v>194</v>
      </c>
      <c r="I603" s="6">
        <f t="shared" si="38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36"/>
        <v>41789.208333333336</v>
      </c>
      <c r="O603" s="9">
        <f t="shared" si="3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9"/>
        <v>1.2823628691983122</v>
      </c>
      <c r="G604" t="s">
        <v>20</v>
      </c>
      <c r="H604">
        <v>1140</v>
      </c>
      <c r="I604" s="6">
        <f t="shared" si="38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36"/>
        <v>42160.208333333328</v>
      </c>
      <c r="O604" s="9">
        <f t="shared" si="3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9"/>
        <v>1.1966037735849056</v>
      </c>
      <c r="G605" t="s">
        <v>20</v>
      </c>
      <c r="H605">
        <v>102</v>
      </c>
      <c r="I605" s="6">
        <f t="shared" si="38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36"/>
        <v>43573.208333333328</v>
      </c>
      <c r="O605" s="9">
        <f t="shared" si="3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9"/>
        <v>1.7073055242390078</v>
      </c>
      <c r="G606" t="s">
        <v>20</v>
      </c>
      <c r="H606">
        <v>2857</v>
      </c>
      <c r="I606" s="6">
        <f t="shared" si="38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36"/>
        <v>40565.25</v>
      </c>
      <c r="O606" s="9">
        <f t="shared" si="3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9"/>
        <v>1.8721212121212121</v>
      </c>
      <c r="G607" t="s">
        <v>20</v>
      </c>
      <c r="H607">
        <v>107</v>
      </c>
      <c r="I607" s="6">
        <f t="shared" si="38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36"/>
        <v>42280.208333333328</v>
      </c>
      <c r="O607" s="9">
        <f t="shared" si="3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9"/>
        <v>1.8838235294117647</v>
      </c>
      <c r="G608" t="s">
        <v>20</v>
      </c>
      <c r="H608">
        <v>160</v>
      </c>
      <c r="I608" s="6">
        <f t="shared" si="38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36"/>
        <v>42436.25</v>
      </c>
      <c r="O608" s="9">
        <f t="shared" si="3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9"/>
        <v>1.3129869186046512</v>
      </c>
      <c r="G609" t="s">
        <v>20</v>
      </c>
      <c r="H609">
        <v>2230</v>
      </c>
      <c r="I609" s="6">
        <f t="shared" si="38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36"/>
        <v>41721.208333333336</v>
      </c>
      <c r="O609" s="9">
        <f t="shared" si="3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9"/>
        <v>2.8397435897435899</v>
      </c>
      <c r="G610" t="s">
        <v>20</v>
      </c>
      <c r="H610">
        <v>316</v>
      </c>
      <c r="I610" s="6">
        <f t="shared" si="38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36"/>
        <v>43530.25</v>
      </c>
      <c r="O610" s="9">
        <f t="shared" si="3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9"/>
        <v>1.2041999999999999</v>
      </c>
      <c r="G611" t="s">
        <v>20</v>
      </c>
      <c r="H611">
        <v>117</v>
      </c>
      <c r="I611" s="6">
        <f t="shared" si="38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36"/>
        <v>43481.25</v>
      </c>
      <c r="O611" s="9">
        <f t="shared" si="3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9"/>
        <v>4.1905607476635511</v>
      </c>
      <c r="G612" t="s">
        <v>20</v>
      </c>
      <c r="H612">
        <v>6406</v>
      </c>
      <c r="I612" s="6">
        <f t="shared" si="38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36"/>
        <v>41259.25</v>
      </c>
      <c r="O612" s="9">
        <f t="shared" si="3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idden="1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9"/>
        <v>0.13853658536585367</v>
      </c>
      <c r="G613" t="s">
        <v>74</v>
      </c>
      <c r="H613">
        <v>15</v>
      </c>
      <c r="I613" s="6">
        <f t="shared" si="38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36"/>
        <v>41480.208333333336</v>
      </c>
      <c r="O613" s="9">
        <f t="shared" si="3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9"/>
        <v>1.3943548387096774</v>
      </c>
      <c r="G614" t="s">
        <v>20</v>
      </c>
      <c r="H614">
        <v>192</v>
      </c>
      <c r="I614" s="6">
        <f t="shared" si="38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36"/>
        <v>40474.208333333336</v>
      </c>
      <c r="O614" s="9">
        <f t="shared" si="3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9"/>
        <v>1.74</v>
      </c>
      <c r="G615" t="s">
        <v>20</v>
      </c>
      <c r="H615">
        <v>26</v>
      </c>
      <c r="I615" s="6">
        <f t="shared" si="38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36"/>
        <v>42973.208333333328</v>
      </c>
      <c r="O615" s="9">
        <f t="shared" si="3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9"/>
        <v>1.5549056603773586</v>
      </c>
      <c r="G616" t="s">
        <v>20</v>
      </c>
      <c r="H616">
        <v>723</v>
      </c>
      <c r="I616" s="6">
        <f t="shared" si="38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36"/>
        <v>42746.25</v>
      </c>
      <c r="O616" s="9">
        <f t="shared" si="3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9"/>
        <v>1.7044705882352942</v>
      </c>
      <c r="G617" t="s">
        <v>20</v>
      </c>
      <c r="H617">
        <v>170</v>
      </c>
      <c r="I617" s="6">
        <f t="shared" si="38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36"/>
        <v>42489.208333333328</v>
      </c>
      <c r="O617" s="9">
        <f t="shared" si="3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9"/>
        <v>1.8951562500000001</v>
      </c>
      <c r="G618" t="s">
        <v>20</v>
      </c>
      <c r="H618">
        <v>238</v>
      </c>
      <c r="I618" s="6">
        <f t="shared" si="38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36"/>
        <v>41537.208333333336</v>
      </c>
      <c r="O618" s="9">
        <f t="shared" si="3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9"/>
        <v>2.4971428571428573</v>
      </c>
      <c r="G619" t="s">
        <v>20</v>
      </c>
      <c r="H619">
        <v>55</v>
      </c>
      <c r="I619" s="6">
        <f t="shared" si="38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36"/>
        <v>41794.208333333336</v>
      </c>
      <c r="O619" s="9">
        <f t="shared" si="3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idden="1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9"/>
        <v>0.48860523665659616</v>
      </c>
      <c r="G620" t="s">
        <v>14</v>
      </c>
      <c r="H620">
        <v>1198</v>
      </c>
      <c r="I620" s="6">
        <f t="shared" si="38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36"/>
        <v>41396.208333333336</v>
      </c>
      <c r="O620" s="9">
        <f t="shared" si="3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idden="1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9"/>
        <v>0.28461970393057684</v>
      </c>
      <c r="G621" t="s">
        <v>14</v>
      </c>
      <c r="H621">
        <v>648</v>
      </c>
      <c r="I621" s="6">
        <f t="shared" si="38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36"/>
        <v>40669.208333333336</v>
      </c>
      <c r="O621" s="9">
        <f t="shared" si="3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9"/>
        <v>2.6802325581395348</v>
      </c>
      <c r="G622" t="s">
        <v>20</v>
      </c>
      <c r="H622">
        <v>128</v>
      </c>
      <c r="I622" s="6">
        <f t="shared" si="38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36"/>
        <v>42559.208333333328</v>
      </c>
      <c r="O622" s="9">
        <f t="shared" si="3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9"/>
        <v>6.1980078125000002</v>
      </c>
      <c r="G623" t="s">
        <v>20</v>
      </c>
      <c r="H623">
        <v>2144</v>
      </c>
      <c r="I623" s="6">
        <f t="shared" si="38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36"/>
        <v>42626.208333333328</v>
      </c>
      <c r="O623" s="9">
        <f t="shared" si="3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idden="1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9"/>
        <v>3.1301587301587303E-2</v>
      </c>
      <c r="G624" t="s">
        <v>14</v>
      </c>
      <c r="H624">
        <v>64</v>
      </c>
      <c r="I624" s="6">
        <f t="shared" si="38"/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36"/>
        <v>43205.208333333328</v>
      </c>
      <c r="O624" s="9">
        <f t="shared" si="3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9"/>
        <v>1.5992152704135738</v>
      </c>
      <c r="G625" t="s">
        <v>20</v>
      </c>
      <c r="H625">
        <v>2693</v>
      </c>
      <c r="I625" s="6">
        <f t="shared" si="38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36"/>
        <v>42201.208333333328</v>
      </c>
      <c r="O625" s="9">
        <f t="shared" si="3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9"/>
        <v>2.793921568627451</v>
      </c>
      <c r="G626" t="s">
        <v>20</v>
      </c>
      <c r="H626">
        <v>432</v>
      </c>
      <c r="I626" s="6">
        <f t="shared" si="38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36"/>
        <v>42029.25</v>
      </c>
      <c r="O626" s="9">
        <f t="shared" si="3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hidden="1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9"/>
        <v>0.77373333333333338</v>
      </c>
      <c r="G627" t="s">
        <v>14</v>
      </c>
      <c r="H627">
        <v>62</v>
      </c>
      <c r="I627" s="6">
        <f t="shared" si="38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36"/>
        <v>43857.25</v>
      </c>
      <c r="O627" s="9">
        <f t="shared" si="3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9"/>
        <v>2.0632812500000002</v>
      </c>
      <c r="G628" t="s">
        <v>20</v>
      </c>
      <c r="H628">
        <v>189</v>
      </c>
      <c r="I628" s="6">
        <f t="shared" si="38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36"/>
        <v>40449.208333333336</v>
      </c>
      <c r="O628" s="9">
        <f t="shared" si="3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9"/>
        <v>6.9424999999999999</v>
      </c>
      <c r="G629" t="s">
        <v>20</v>
      </c>
      <c r="H629">
        <v>154</v>
      </c>
      <c r="I629" s="6">
        <f t="shared" si="38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36"/>
        <v>40345.208333333336</v>
      </c>
      <c r="O629" s="9">
        <f t="shared" si="3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9"/>
        <v>1.5178947368421052</v>
      </c>
      <c r="G630" t="s">
        <v>20</v>
      </c>
      <c r="H630">
        <v>96</v>
      </c>
      <c r="I630" s="6">
        <f t="shared" si="38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36"/>
        <v>40455.208333333336</v>
      </c>
      <c r="O630" s="9">
        <f t="shared" si="3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idden="1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9"/>
        <v>0.64582072176949945</v>
      </c>
      <c r="G631" t="s">
        <v>14</v>
      </c>
      <c r="H631">
        <v>750</v>
      </c>
      <c r="I631" s="6">
        <f t="shared" si="38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36"/>
        <v>42557.208333333328</v>
      </c>
      <c r="O631" s="9">
        <f t="shared" si="3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idden="1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9"/>
        <v>0.62873684210526315</v>
      </c>
      <c r="G632" t="s">
        <v>74</v>
      </c>
      <c r="H632">
        <v>87</v>
      </c>
      <c r="I632" s="6">
        <f t="shared" si="38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36"/>
        <v>43586.208333333328</v>
      </c>
      <c r="O632" s="9">
        <f t="shared" si="3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9"/>
        <v>3.1039864864864866</v>
      </c>
      <c r="G633" t="s">
        <v>20</v>
      </c>
      <c r="H633">
        <v>3063</v>
      </c>
      <c r="I633" s="6">
        <f t="shared" si="38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36"/>
        <v>43550.208333333328</v>
      </c>
      <c r="O633" s="9">
        <f t="shared" si="3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idden="1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9"/>
        <v>0.42859916782246882</v>
      </c>
      <c r="G634" t="s">
        <v>47</v>
      </c>
      <c r="H634">
        <v>278</v>
      </c>
      <c r="I634" s="6">
        <f t="shared" si="38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36"/>
        <v>41945.208333333336</v>
      </c>
      <c r="O634" s="9">
        <f t="shared" si="3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idden="1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9"/>
        <v>0.83119402985074631</v>
      </c>
      <c r="G635" t="s">
        <v>14</v>
      </c>
      <c r="H635">
        <v>105</v>
      </c>
      <c r="I635" s="6">
        <f t="shared" si="38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36"/>
        <v>42315.25</v>
      </c>
      <c r="O635" s="9">
        <f t="shared" si="3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idden="1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9"/>
        <v>0.78531302876480547</v>
      </c>
      <c r="G636" t="s">
        <v>74</v>
      </c>
      <c r="H636">
        <v>1658</v>
      </c>
      <c r="I636" s="6">
        <f t="shared" si="38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36"/>
        <v>42819.208333333328</v>
      </c>
      <c r="O636" s="9">
        <f t="shared" si="3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9"/>
        <v>1.1409352517985611</v>
      </c>
      <c r="G637" t="s">
        <v>20</v>
      </c>
      <c r="H637">
        <v>2266</v>
      </c>
      <c r="I637" s="6">
        <f t="shared" si="38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36"/>
        <v>41314.25</v>
      </c>
      <c r="O637" s="9">
        <f t="shared" si="3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idden="1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9"/>
        <v>0.64537683358624176</v>
      </c>
      <c r="G638" t="s">
        <v>14</v>
      </c>
      <c r="H638">
        <v>2604</v>
      </c>
      <c r="I638" s="6">
        <f t="shared" si="38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36"/>
        <v>40926.25</v>
      </c>
      <c r="O638" s="9">
        <f t="shared" si="3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idden="1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9"/>
        <v>0.79411764705882348</v>
      </c>
      <c r="G639" t="s">
        <v>14</v>
      </c>
      <c r="H639">
        <v>65</v>
      </c>
      <c r="I639" s="6">
        <f t="shared" si="38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36"/>
        <v>42688.25</v>
      </c>
      <c r="O639" s="9">
        <f t="shared" si="3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idden="1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9"/>
        <v>0.11419117647058824</v>
      </c>
      <c r="G640" t="s">
        <v>14</v>
      </c>
      <c r="H640">
        <v>94</v>
      </c>
      <c r="I640" s="6">
        <f t="shared" si="38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36"/>
        <v>40386.208333333336</v>
      </c>
      <c r="O640" s="9">
        <f t="shared" si="3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idden="1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9"/>
        <v>0.56186046511627907</v>
      </c>
      <c r="G641" t="s">
        <v>47</v>
      </c>
      <c r="H641">
        <v>45</v>
      </c>
      <c r="I641" s="6">
        <f t="shared" si="38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36"/>
        <v>43309.208333333328</v>
      </c>
      <c r="O641" s="9">
        <f t="shared" si="3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idden="1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9"/>
        <v>0.16501669449081802</v>
      </c>
      <c r="G642" t="s">
        <v>14</v>
      </c>
      <c r="H642">
        <v>257</v>
      </c>
      <c r="I642" s="6">
        <f t="shared" si="38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36"/>
        <v>42387.25</v>
      </c>
      <c r="O642" s="9">
        <f t="shared" si="37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39"/>
        <v>1.1996808510638297</v>
      </c>
      <c r="G643" t="s">
        <v>20</v>
      </c>
      <c r="H643">
        <v>194</v>
      </c>
      <c r="I643" s="6">
        <f t="shared" si="38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ref="N643:N706" si="40">(((L643/60)/60)/24)+DATE(1970,1,1)</f>
        <v>42786.25</v>
      </c>
      <c r="O643" s="9">
        <f t="shared" ref="O643:O706" si="41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39"/>
        <v>1.4545652173913044</v>
      </c>
      <c r="G644" t="s">
        <v>20</v>
      </c>
      <c r="H644">
        <v>129</v>
      </c>
      <c r="I644" s="6">
        <f t="shared" ref="I644:I707" si="42">IFERROR(E644/H644,0)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40"/>
        <v>43451.25</v>
      </c>
      <c r="O644" s="9">
        <f t="shared" si="4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39"/>
        <v>2.2138255033557046</v>
      </c>
      <c r="G645" t="s">
        <v>20</v>
      </c>
      <c r="H645">
        <v>375</v>
      </c>
      <c r="I645" s="6">
        <f t="shared" si="42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40"/>
        <v>42795.25</v>
      </c>
      <c r="O645" s="9">
        <f t="shared" si="4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idden="1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39"/>
        <v>0.48396694214876035</v>
      </c>
      <c r="G646" t="s">
        <v>14</v>
      </c>
      <c r="H646">
        <v>2928</v>
      </c>
      <c r="I646" s="6">
        <f t="shared" si="42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40"/>
        <v>43452.25</v>
      </c>
      <c r="O646" s="9">
        <f t="shared" si="4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idden="1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ref="F647:F710" si="43">E647/D647</f>
        <v>0.92911504424778757</v>
      </c>
      <c r="G647" t="s">
        <v>14</v>
      </c>
      <c r="H647">
        <v>4697</v>
      </c>
      <c r="I647" s="6">
        <f t="shared" si="42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40"/>
        <v>43369.208333333328</v>
      </c>
      <c r="O647" s="9">
        <f t="shared" si="4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idden="1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3"/>
        <v>0.88599797365754818</v>
      </c>
      <c r="G648" t="s">
        <v>14</v>
      </c>
      <c r="H648">
        <v>2915</v>
      </c>
      <c r="I648" s="6">
        <f t="shared" si="42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40"/>
        <v>41346.208333333336</v>
      </c>
      <c r="O648" s="9">
        <f t="shared" si="4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idden="1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3"/>
        <v>0.41399999999999998</v>
      </c>
      <c r="G649" t="s">
        <v>14</v>
      </c>
      <c r="H649">
        <v>18</v>
      </c>
      <c r="I649" s="6">
        <f t="shared" si="42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40"/>
        <v>43199.208333333328</v>
      </c>
      <c r="O649" s="9">
        <f t="shared" si="4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idden="1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3"/>
        <v>0.63056795131845844</v>
      </c>
      <c r="G650" t="s">
        <v>74</v>
      </c>
      <c r="H650">
        <v>723</v>
      </c>
      <c r="I650" s="6">
        <f t="shared" si="42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40"/>
        <v>42922.208333333328</v>
      </c>
      <c r="O650" s="9">
        <f t="shared" si="4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idden="1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3"/>
        <v>0.48482333607230893</v>
      </c>
      <c r="G651" t="s">
        <v>14</v>
      </c>
      <c r="H651">
        <v>602</v>
      </c>
      <c r="I651" s="6">
        <f t="shared" si="42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40"/>
        <v>40471.208333333336</v>
      </c>
      <c r="O651" s="9">
        <f t="shared" si="4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idden="1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3"/>
        <v>0.02</v>
      </c>
      <c r="G652" t="s">
        <v>14</v>
      </c>
      <c r="H652">
        <v>1</v>
      </c>
      <c r="I652" s="6">
        <f t="shared" si="42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40"/>
        <v>41828.208333333336</v>
      </c>
      <c r="O652" s="9">
        <f t="shared" si="4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idden="1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3"/>
        <v>0.88479410269445857</v>
      </c>
      <c r="G653" t="s">
        <v>14</v>
      </c>
      <c r="H653">
        <v>3868</v>
      </c>
      <c r="I653" s="6">
        <f t="shared" si="42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40"/>
        <v>41692.25</v>
      </c>
      <c r="O653" s="9">
        <f t="shared" si="4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3"/>
        <v>1.2684</v>
      </c>
      <c r="G654" t="s">
        <v>20</v>
      </c>
      <c r="H654">
        <v>409</v>
      </c>
      <c r="I654" s="6">
        <f t="shared" si="42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40"/>
        <v>42587.208333333328</v>
      </c>
      <c r="O654" s="9">
        <f t="shared" si="4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3"/>
        <v>23.388333333333332</v>
      </c>
      <c r="G655" t="s">
        <v>20</v>
      </c>
      <c r="H655">
        <v>234</v>
      </c>
      <c r="I655" s="6">
        <f t="shared" si="42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40"/>
        <v>42468.208333333328</v>
      </c>
      <c r="O655" s="9">
        <f t="shared" si="4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3"/>
        <v>5.0838857142857146</v>
      </c>
      <c r="G656" t="s">
        <v>20</v>
      </c>
      <c r="H656">
        <v>3016</v>
      </c>
      <c r="I656" s="6">
        <f t="shared" si="42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40"/>
        <v>42240.208333333328</v>
      </c>
      <c r="O656" s="9">
        <f t="shared" si="4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3"/>
        <v>1.9147826086956521</v>
      </c>
      <c r="G657" t="s">
        <v>20</v>
      </c>
      <c r="H657">
        <v>264</v>
      </c>
      <c r="I657" s="6">
        <f t="shared" si="42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40"/>
        <v>42796.25</v>
      </c>
      <c r="O657" s="9">
        <f t="shared" si="4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hidden="1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3"/>
        <v>0.42127533783783783</v>
      </c>
      <c r="G658" t="s">
        <v>14</v>
      </c>
      <c r="H658">
        <v>504</v>
      </c>
      <c r="I658" s="6">
        <f t="shared" si="42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40"/>
        <v>43097.25</v>
      </c>
      <c r="O658" s="9">
        <f t="shared" si="4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idden="1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3"/>
        <v>8.2400000000000001E-2</v>
      </c>
      <c r="G659" t="s">
        <v>14</v>
      </c>
      <c r="H659">
        <v>14</v>
      </c>
      <c r="I659" s="6">
        <f t="shared" si="42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40"/>
        <v>43096.25</v>
      </c>
      <c r="O659" s="9">
        <f t="shared" si="4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idden="1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3"/>
        <v>0.60064638783269964</v>
      </c>
      <c r="G660" t="s">
        <v>74</v>
      </c>
      <c r="H660">
        <v>390</v>
      </c>
      <c r="I660" s="6">
        <f t="shared" si="42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40"/>
        <v>42246.208333333328</v>
      </c>
      <c r="O660" s="9">
        <f t="shared" si="4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idden="1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3"/>
        <v>0.47232808616404309</v>
      </c>
      <c r="G661" t="s">
        <v>14</v>
      </c>
      <c r="H661">
        <v>750</v>
      </c>
      <c r="I661" s="6">
        <f t="shared" si="42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40"/>
        <v>40570.25</v>
      </c>
      <c r="O661" s="9">
        <f t="shared" si="4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idden="1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3"/>
        <v>0.81736263736263737</v>
      </c>
      <c r="G662" t="s">
        <v>14</v>
      </c>
      <c r="H662">
        <v>77</v>
      </c>
      <c r="I662" s="6">
        <f t="shared" si="42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40"/>
        <v>42237.208333333328</v>
      </c>
      <c r="O662" s="9">
        <f t="shared" si="4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idden="1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3"/>
        <v>0.54187265917603</v>
      </c>
      <c r="G663" t="s">
        <v>14</v>
      </c>
      <c r="H663">
        <v>752</v>
      </c>
      <c r="I663" s="6">
        <f t="shared" si="42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40"/>
        <v>40996.208333333336</v>
      </c>
      <c r="O663" s="9">
        <f t="shared" si="4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idden="1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3"/>
        <v>0.97868131868131869</v>
      </c>
      <c r="G664" t="s">
        <v>14</v>
      </c>
      <c r="H664">
        <v>131</v>
      </c>
      <c r="I664" s="6">
        <f t="shared" si="42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40"/>
        <v>43443.25</v>
      </c>
      <c r="O664" s="9">
        <f t="shared" si="4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idden="1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3"/>
        <v>0.77239999999999998</v>
      </c>
      <c r="G665" t="s">
        <v>14</v>
      </c>
      <c r="H665">
        <v>87</v>
      </c>
      <c r="I665" s="6">
        <f t="shared" si="42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40"/>
        <v>40458.208333333336</v>
      </c>
      <c r="O665" s="9">
        <f t="shared" si="4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idden="1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3"/>
        <v>0.33464735516372796</v>
      </c>
      <c r="G666" t="s">
        <v>14</v>
      </c>
      <c r="H666">
        <v>1063</v>
      </c>
      <c r="I666" s="6">
        <f t="shared" si="42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40"/>
        <v>40959.25</v>
      </c>
      <c r="O666" s="9">
        <f t="shared" si="4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3"/>
        <v>2.3958823529411766</v>
      </c>
      <c r="G667" t="s">
        <v>20</v>
      </c>
      <c r="H667">
        <v>272</v>
      </c>
      <c r="I667" s="6">
        <f t="shared" si="42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40"/>
        <v>40733.208333333336</v>
      </c>
      <c r="O667" s="9">
        <f t="shared" si="4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idden="1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3"/>
        <v>0.64032258064516134</v>
      </c>
      <c r="G668" t="s">
        <v>74</v>
      </c>
      <c r="H668">
        <v>25</v>
      </c>
      <c r="I668" s="6">
        <f t="shared" si="42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40"/>
        <v>41516.208333333336</v>
      </c>
      <c r="O668" s="9">
        <f t="shared" si="4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3"/>
        <v>1.7615942028985507</v>
      </c>
      <c r="G669" t="s">
        <v>20</v>
      </c>
      <c r="H669">
        <v>419</v>
      </c>
      <c r="I669" s="6">
        <f t="shared" si="42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40"/>
        <v>41892.208333333336</v>
      </c>
      <c r="O669" s="9">
        <f t="shared" si="4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hidden="1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3"/>
        <v>0.20338181818181819</v>
      </c>
      <c r="G670" t="s">
        <v>14</v>
      </c>
      <c r="H670">
        <v>76</v>
      </c>
      <c r="I670" s="6">
        <f t="shared" si="42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40"/>
        <v>41122.208333333336</v>
      </c>
      <c r="O670" s="9">
        <f t="shared" si="4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3"/>
        <v>3.5864754098360656</v>
      </c>
      <c r="G671" t="s">
        <v>20</v>
      </c>
      <c r="H671">
        <v>1621</v>
      </c>
      <c r="I671" s="6">
        <f t="shared" si="42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40"/>
        <v>42912.208333333328</v>
      </c>
      <c r="O671" s="9">
        <f t="shared" si="4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3"/>
        <v>4.6885802469135802</v>
      </c>
      <c r="G672" t="s">
        <v>20</v>
      </c>
      <c r="H672">
        <v>1101</v>
      </c>
      <c r="I672" s="6">
        <f t="shared" si="42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40"/>
        <v>42425.25</v>
      </c>
      <c r="O672" s="9">
        <f t="shared" si="4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3"/>
        <v>1.220563524590164</v>
      </c>
      <c r="G673" t="s">
        <v>20</v>
      </c>
      <c r="H673">
        <v>1073</v>
      </c>
      <c r="I673" s="6">
        <f t="shared" si="42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40"/>
        <v>40390.208333333336</v>
      </c>
      <c r="O673" s="9">
        <f t="shared" si="4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idden="1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3"/>
        <v>0.55931783729156137</v>
      </c>
      <c r="G674" t="s">
        <v>14</v>
      </c>
      <c r="H674">
        <v>4428</v>
      </c>
      <c r="I674" s="6">
        <f t="shared" si="42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40"/>
        <v>43180.208333333328</v>
      </c>
      <c r="O674" s="9">
        <f t="shared" si="4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idden="1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3"/>
        <v>0.43660714285714286</v>
      </c>
      <c r="G675" t="s">
        <v>14</v>
      </c>
      <c r="H675">
        <v>58</v>
      </c>
      <c r="I675" s="6">
        <f t="shared" si="42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40"/>
        <v>42475.208333333328</v>
      </c>
      <c r="O675" s="9">
        <f t="shared" si="4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idden="1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3"/>
        <v>0.33538371411833628</v>
      </c>
      <c r="G676" t="s">
        <v>74</v>
      </c>
      <c r="H676">
        <v>1218</v>
      </c>
      <c r="I676" s="6">
        <f t="shared" si="42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40"/>
        <v>40774.208333333336</v>
      </c>
      <c r="O676" s="9">
        <f t="shared" si="4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3"/>
        <v>1.2297938144329896</v>
      </c>
      <c r="G677" t="s">
        <v>20</v>
      </c>
      <c r="H677">
        <v>331</v>
      </c>
      <c r="I677" s="6">
        <f t="shared" si="42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40"/>
        <v>43719.208333333328</v>
      </c>
      <c r="O677" s="9">
        <f t="shared" si="4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3"/>
        <v>1.8974959871589085</v>
      </c>
      <c r="G678" t="s">
        <v>20</v>
      </c>
      <c r="H678">
        <v>1170</v>
      </c>
      <c r="I678" s="6">
        <f t="shared" si="42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40"/>
        <v>41178.208333333336</v>
      </c>
      <c r="O678" s="9">
        <f t="shared" si="4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idden="1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3"/>
        <v>0.83622641509433959</v>
      </c>
      <c r="G679" t="s">
        <v>14</v>
      </c>
      <c r="H679">
        <v>111</v>
      </c>
      <c r="I679" s="6">
        <f t="shared" si="42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40"/>
        <v>42561.208333333328</v>
      </c>
      <c r="O679" s="9">
        <f t="shared" si="4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idden="1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3"/>
        <v>0.17968844221105529</v>
      </c>
      <c r="G680" t="s">
        <v>74</v>
      </c>
      <c r="H680">
        <v>215</v>
      </c>
      <c r="I680" s="6">
        <f t="shared" si="42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40"/>
        <v>43484.25</v>
      </c>
      <c r="O680" s="9">
        <f t="shared" si="4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3"/>
        <v>10.365</v>
      </c>
      <c r="G681" t="s">
        <v>20</v>
      </c>
      <c r="H681">
        <v>363</v>
      </c>
      <c r="I681" s="6">
        <f t="shared" si="42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40"/>
        <v>43756.208333333328</v>
      </c>
      <c r="O681" s="9">
        <f t="shared" si="4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hidden="1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3"/>
        <v>0.97405219780219776</v>
      </c>
      <c r="G682" t="s">
        <v>14</v>
      </c>
      <c r="H682">
        <v>2955</v>
      </c>
      <c r="I682" s="6">
        <f t="shared" si="42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40"/>
        <v>43813.25</v>
      </c>
      <c r="O682" s="9">
        <f t="shared" si="4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hidden="1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3"/>
        <v>0.86386203150461705</v>
      </c>
      <c r="G683" t="s">
        <v>14</v>
      </c>
      <c r="H683">
        <v>1657</v>
      </c>
      <c r="I683" s="6">
        <f t="shared" si="42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40"/>
        <v>40898.25</v>
      </c>
      <c r="O683" s="9">
        <f t="shared" si="4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3"/>
        <v>1.5016666666666667</v>
      </c>
      <c r="G684" t="s">
        <v>20</v>
      </c>
      <c r="H684">
        <v>103</v>
      </c>
      <c r="I684" s="6">
        <f t="shared" si="42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40"/>
        <v>41619.25</v>
      </c>
      <c r="O684" s="9">
        <f t="shared" si="4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3"/>
        <v>3.5843478260869563</v>
      </c>
      <c r="G685" t="s">
        <v>20</v>
      </c>
      <c r="H685">
        <v>147</v>
      </c>
      <c r="I685" s="6">
        <f t="shared" si="42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40"/>
        <v>43359.208333333328</v>
      </c>
      <c r="O685" s="9">
        <f t="shared" si="4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3"/>
        <v>5.4285714285714288</v>
      </c>
      <c r="G686" t="s">
        <v>20</v>
      </c>
      <c r="H686">
        <v>110</v>
      </c>
      <c r="I686" s="6">
        <f t="shared" si="42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40"/>
        <v>40358.208333333336</v>
      </c>
      <c r="O686" s="9">
        <f t="shared" si="4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idden="1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3"/>
        <v>0.67500714285714281</v>
      </c>
      <c r="G687" t="s">
        <v>14</v>
      </c>
      <c r="H687">
        <v>926</v>
      </c>
      <c r="I687" s="6">
        <f t="shared" si="42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40"/>
        <v>42239.208333333328</v>
      </c>
      <c r="O687" s="9">
        <f t="shared" si="4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3"/>
        <v>1.9174666666666667</v>
      </c>
      <c r="G688" t="s">
        <v>20</v>
      </c>
      <c r="H688">
        <v>134</v>
      </c>
      <c r="I688" s="6">
        <f t="shared" si="42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40"/>
        <v>43186.208333333328</v>
      </c>
      <c r="O688" s="9">
        <f t="shared" si="4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3"/>
        <v>9.32</v>
      </c>
      <c r="G689" t="s">
        <v>20</v>
      </c>
      <c r="H689">
        <v>269</v>
      </c>
      <c r="I689" s="6">
        <f t="shared" si="42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40"/>
        <v>42806.25</v>
      </c>
      <c r="O689" s="9">
        <f t="shared" si="4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3"/>
        <v>4.2927586206896553</v>
      </c>
      <c r="G690" t="s">
        <v>20</v>
      </c>
      <c r="H690">
        <v>175</v>
      </c>
      <c r="I690" s="6">
        <f t="shared" si="42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40"/>
        <v>43475.25</v>
      </c>
      <c r="O690" s="9">
        <f t="shared" si="4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3"/>
        <v>1.0065753424657535</v>
      </c>
      <c r="G691" t="s">
        <v>20</v>
      </c>
      <c r="H691">
        <v>69</v>
      </c>
      <c r="I691" s="6">
        <f t="shared" si="42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40"/>
        <v>41576.208333333336</v>
      </c>
      <c r="O691" s="9">
        <f t="shared" si="4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3"/>
        <v>2.266111111111111</v>
      </c>
      <c r="G692" t="s">
        <v>20</v>
      </c>
      <c r="H692">
        <v>190</v>
      </c>
      <c r="I692" s="6">
        <f t="shared" si="42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40"/>
        <v>40874.25</v>
      </c>
      <c r="O692" s="9">
        <f t="shared" si="4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3"/>
        <v>1.4238</v>
      </c>
      <c r="G693" t="s">
        <v>20</v>
      </c>
      <c r="H693">
        <v>237</v>
      </c>
      <c r="I693" s="6">
        <f t="shared" si="42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40"/>
        <v>41185.208333333336</v>
      </c>
      <c r="O693" s="9">
        <f t="shared" si="4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idden="1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3"/>
        <v>0.90633333333333332</v>
      </c>
      <c r="G694" t="s">
        <v>14</v>
      </c>
      <c r="H694">
        <v>77</v>
      </c>
      <c r="I694" s="6">
        <f t="shared" si="42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40"/>
        <v>43655.208333333328</v>
      </c>
      <c r="O694" s="9">
        <f t="shared" si="4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hidden="1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3"/>
        <v>0.63966740576496672</v>
      </c>
      <c r="G695" t="s">
        <v>14</v>
      </c>
      <c r="H695">
        <v>1748</v>
      </c>
      <c r="I695" s="6">
        <f t="shared" si="42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40"/>
        <v>43025.208333333328</v>
      </c>
      <c r="O695" s="9">
        <f t="shared" si="4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idden="1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3"/>
        <v>0.84131868131868137</v>
      </c>
      <c r="G696" t="s">
        <v>14</v>
      </c>
      <c r="H696">
        <v>79</v>
      </c>
      <c r="I696" s="6">
        <f t="shared" si="42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40"/>
        <v>43066.25</v>
      </c>
      <c r="O696" s="9">
        <f t="shared" si="4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3"/>
        <v>1.3393478260869565</v>
      </c>
      <c r="G697" t="s">
        <v>20</v>
      </c>
      <c r="H697">
        <v>196</v>
      </c>
      <c r="I697" s="6">
        <f t="shared" si="42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40"/>
        <v>42322.25</v>
      </c>
      <c r="O697" s="9">
        <f t="shared" si="4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idden="1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3"/>
        <v>0.59042047531992692</v>
      </c>
      <c r="G698" t="s">
        <v>14</v>
      </c>
      <c r="H698">
        <v>889</v>
      </c>
      <c r="I698" s="6">
        <f t="shared" si="42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40"/>
        <v>42114.208333333328</v>
      </c>
      <c r="O698" s="9">
        <f t="shared" si="4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3"/>
        <v>1.5280062063615205</v>
      </c>
      <c r="G699" t="s">
        <v>20</v>
      </c>
      <c r="H699">
        <v>7295</v>
      </c>
      <c r="I699" s="6">
        <f t="shared" si="42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40"/>
        <v>43190.208333333328</v>
      </c>
      <c r="O699" s="9">
        <f t="shared" si="4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3"/>
        <v>4.466912114014252</v>
      </c>
      <c r="G700" t="s">
        <v>20</v>
      </c>
      <c r="H700">
        <v>2893</v>
      </c>
      <c r="I700" s="6">
        <f t="shared" si="42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40"/>
        <v>40871.25</v>
      </c>
      <c r="O700" s="9">
        <f t="shared" si="4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idden="1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3"/>
        <v>0.8439189189189189</v>
      </c>
      <c r="G701" t="s">
        <v>14</v>
      </c>
      <c r="H701">
        <v>56</v>
      </c>
      <c r="I701" s="6">
        <f t="shared" si="42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40"/>
        <v>43641.208333333328</v>
      </c>
      <c r="O701" s="9">
        <f t="shared" si="4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hidden="1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3"/>
        <v>0.03</v>
      </c>
      <c r="G702" t="s">
        <v>14</v>
      </c>
      <c r="H702">
        <v>1</v>
      </c>
      <c r="I702" s="6">
        <f t="shared" si="42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40"/>
        <v>40203.25</v>
      </c>
      <c r="O702" s="9">
        <f t="shared" si="4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3"/>
        <v>1.7502692307692307</v>
      </c>
      <c r="G703" t="s">
        <v>20</v>
      </c>
      <c r="H703">
        <v>820</v>
      </c>
      <c r="I703" s="6">
        <f t="shared" si="42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40"/>
        <v>40629.208333333336</v>
      </c>
      <c r="O703" s="9">
        <f t="shared" si="4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hidden="1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3"/>
        <v>0.54137931034482756</v>
      </c>
      <c r="G704" t="s">
        <v>14</v>
      </c>
      <c r="H704">
        <v>83</v>
      </c>
      <c r="I704" s="6">
        <f t="shared" si="42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40"/>
        <v>41477.208333333336</v>
      </c>
      <c r="O704" s="9">
        <f t="shared" si="4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3"/>
        <v>3.1187381703470032</v>
      </c>
      <c r="G705" t="s">
        <v>20</v>
      </c>
      <c r="H705">
        <v>2038</v>
      </c>
      <c r="I705" s="6">
        <f t="shared" si="42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40"/>
        <v>41020.208333333336</v>
      </c>
      <c r="O705" s="9">
        <f t="shared" si="4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3"/>
        <v>1.2278160919540231</v>
      </c>
      <c r="G706" t="s">
        <v>20</v>
      </c>
      <c r="H706">
        <v>116</v>
      </c>
      <c r="I706" s="6">
        <f t="shared" si="42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40"/>
        <v>42555.208333333328</v>
      </c>
      <c r="O706" s="9">
        <f t="shared" si="41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idden="1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3"/>
        <v>0.99026517383618151</v>
      </c>
      <c r="G707" t="s">
        <v>14</v>
      </c>
      <c r="H707">
        <v>2025</v>
      </c>
      <c r="I707" s="6">
        <f t="shared" si="42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ref="N707:N770" si="44">(((L707/60)/60)/24)+DATE(1970,1,1)</f>
        <v>41619.25</v>
      </c>
      <c r="O707" s="9">
        <f t="shared" ref="O707:O770" si="45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3"/>
        <v>1.278468634686347</v>
      </c>
      <c r="G708" t="s">
        <v>20</v>
      </c>
      <c r="H708">
        <v>1345</v>
      </c>
      <c r="I708" s="6">
        <f t="shared" ref="I708:I771" si="46">IFERROR(E708/H708,0)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44"/>
        <v>43471.25</v>
      </c>
      <c r="O708" s="9">
        <f t="shared" si="4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3"/>
        <v>1.5861643835616439</v>
      </c>
      <c r="G709" t="s">
        <v>20</v>
      </c>
      <c r="H709">
        <v>168</v>
      </c>
      <c r="I709" s="6">
        <f t="shared" si="46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44"/>
        <v>43442.25</v>
      </c>
      <c r="O709" s="9">
        <f t="shared" si="4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3"/>
        <v>7.0705882352941174</v>
      </c>
      <c r="G710" t="s">
        <v>20</v>
      </c>
      <c r="H710">
        <v>137</v>
      </c>
      <c r="I710" s="6">
        <f t="shared" si="46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44"/>
        <v>42877.208333333328</v>
      </c>
      <c r="O710" s="9">
        <f t="shared" si="4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ref="F711:F774" si="47">E711/D711</f>
        <v>1.4238775510204082</v>
      </c>
      <c r="G711" t="s">
        <v>20</v>
      </c>
      <c r="H711">
        <v>186</v>
      </c>
      <c r="I711" s="6">
        <f t="shared" si="46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44"/>
        <v>41018.208333333336</v>
      </c>
      <c r="O711" s="9">
        <f t="shared" si="4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7"/>
        <v>1.4786046511627906</v>
      </c>
      <c r="G712" t="s">
        <v>20</v>
      </c>
      <c r="H712">
        <v>125</v>
      </c>
      <c r="I712" s="6">
        <f t="shared" si="46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44"/>
        <v>43295.208333333328</v>
      </c>
      <c r="O712" s="9">
        <f t="shared" si="4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hidden="1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7"/>
        <v>0.20322580645161289</v>
      </c>
      <c r="G713" t="s">
        <v>14</v>
      </c>
      <c r="H713">
        <v>14</v>
      </c>
      <c r="I713" s="6">
        <f t="shared" si="46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44"/>
        <v>42393.25</v>
      </c>
      <c r="O713" s="9">
        <f t="shared" si="4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7"/>
        <v>18.40625</v>
      </c>
      <c r="G714" t="s">
        <v>20</v>
      </c>
      <c r="H714">
        <v>202</v>
      </c>
      <c r="I714" s="6">
        <f t="shared" si="46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44"/>
        <v>42559.208333333328</v>
      </c>
      <c r="O714" s="9">
        <f t="shared" si="4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7"/>
        <v>1.6194202898550725</v>
      </c>
      <c r="G715" t="s">
        <v>20</v>
      </c>
      <c r="H715">
        <v>103</v>
      </c>
      <c r="I715" s="6">
        <f t="shared" si="46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44"/>
        <v>42604.208333333328</v>
      </c>
      <c r="O715" s="9">
        <f t="shared" si="4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7"/>
        <v>4.7282077922077921</v>
      </c>
      <c r="G716" t="s">
        <v>20</v>
      </c>
      <c r="H716">
        <v>1785</v>
      </c>
      <c r="I716" s="6">
        <f t="shared" si="46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44"/>
        <v>41870.208333333336</v>
      </c>
      <c r="O716" s="9">
        <f t="shared" si="4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idden="1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7"/>
        <v>0.24466101694915254</v>
      </c>
      <c r="G717" t="s">
        <v>14</v>
      </c>
      <c r="H717">
        <v>656</v>
      </c>
      <c r="I717" s="6">
        <f t="shared" si="46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44"/>
        <v>40397.208333333336</v>
      </c>
      <c r="O717" s="9">
        <f t="shared" si="4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7"/>
        <v>5.1764999999999999</v>
      </c>
      <c r="G718" t="s">
        <v>20</v>
      </c>
      <c r="H718">
        <v>157</v>
      </c>
      <c r="I718" s="6">
        <f t="shared" si="46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44"/>
        <v>41465.208333333336</v>
      </c>
      <c r="O718" s="9">
        <f t="shared" si="4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7"/>
        <v>2.4764285714285714</v>
      </c>
      <c r="G719" t="s">
        <v>20</v>
      </c>
      <c r="H719">
        <v>555</v>
      </c>
      <c r="I719" s="6">
        <f t="shared" si="46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44"/>
        <v>40777.208333333336</v>
      </c>
      <c r="O719" s="9">
        <f t="shared" si="4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7"/>
        <v>1.0020481927710843</v>
      </c>
      <c r="G720" t="s">
        <v>20</v>
      </c>
      <c r="H720">
        <v>297</v>
      </c>
      <c r="I720" s="6">
        <f t="shared" si="46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44"/>
        <v>41442.208333333336</v>
      </c>
      <c r="O720" s="9">
        <f t="shared" si="4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7"/>
        <v>1.53</v>
      </c>
      <c r="G721" t="s">
        <v>20</v>
      </c>
      <c r="H721">
        <v>123</v>
      </c>
      <c r="I721" s="6">
        <f t="shared" si="46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44"/>
        <v>41058.208333333336</v>
      </c>
      <c r="O721" s="9">
        <f t="shared" si="4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hidden="1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7"/>
        <v>0.37091954022988505</v>
      </c>
      <c r="G722" t="s">
        <v>74</v>
      </c>
      <c r="H722">
        <v>38</v>
      </c>
      <c r="I722" s="6">
        <f t="shared" si="46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44"/>
        <v>43152.25</v>
      </c>
      <c r="O722" s="9">
        <f t="shared" si="4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idden="1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7"/>
        <v>4.3923948220064728E-2</v>
      </c>
      <c r="G723" t="s">
        <v>74</v>
      </c>
      <c r="H723">
        <v>60</v>
      </c>
      <c r="I723" s="6">
        <f t="shared" si="46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44"/>
        <v>43194.208333333328</v>
      </c>
      <c r="O723" s="9">
        <f t="shared" si="4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7"/>
        <v>1.5650721649484536</v>
      </c>
      <c r="G724" t="s">
        <v>20</v>
      </c>
      <c r="H724">
        <v>3036</v>
      </c>
      <c r="I724" s="6">
        <f t="shared" si="46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44"/>
        <v>43045.25</v>
      </c>
      <c r="O724" s="9">
        <f t="shared" si="4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7"/>
        <v>2.704081632653061</v>
      </c>
      <c r="G725" t="s">
        <v>20</v>
      </c>
      <c r="H725">
        <v>144</v>
      </c>
      <c r="I725" s="6">
        <f t="shared" si="46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44"/>
        <v>42431.25</v>
      </c>
      <c r="O725" s="9">
        <f t="shared" si="4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7"/>
        <v>1.3405952380952382</v>
      </c>
      <c r="G726" t="s">
        <v>20</v>
      </c>
      <c r="H726">
        <v>121</v>
      </c>
      <c r="I726" s="6">
        <f t="shared" si="46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44"/>
        <v>41934.208333333336</v>
      </c>
      <c r="O726" s="9">
        <f t="shared" si="4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idden="1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7"/>
        <v>0.50398033126293995</v>
      </c>
      <c r="G727" t="s">
        <v>14</v>
      </c>
      <c r="H727">
        <v>1596</v>
      </c>
      <c r="I727" s="6">
        <f t="shared" si="46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44"/>
        <v>41958.25</v>
      </c>
      <c r="O727" s="9">
        <f t="shared" si="4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idden="1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7"/>
        <v>0.88815837937384901</v>
      </c>
      <c r="G728" t="s">
        <v>74</v>
      </c>
      <c r="H728">
        <v>524</v>
      </c>
      <c r="I728" s="6">
        <f t="shared" si="46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44"/>
        <v>40476.208333333336</v>
      </c>
      <c r="O728" s="9">
        <f t="shared" si="4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7"/>
        <v>1.65</v>
      </c>
      <c r="G729" t="s">
        <v>20</v>
      </c>
      <c r="H729">
        <v>181</v>
      </c>
      <c r="I729" s="6">
        <f t="shared" si="46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44"/>
        <v>43485.25</v>
      </c>
      <c r="O729" s="9">
        <f t="shared" si="4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hidden="1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7"/>
        <v>0.17499999999999999</v>
      </c>
      <c r="G730" t="s">
        <v>14</v>
      </c>
      <c r="H730">
        <v>10</v>
      </c>
      <c r="I730" s="6">
        <f t="shared" si="46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44"/>
        <v>42515.208333333328</v>
      </c>
      <c r="O730" s="9">
        <f t="shared" si="4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7"/>
        <v>1.8566071428571429</v>
      </c>
      <c r="G731" t="s">
        <v>20</v>
      </c>
      <c r="H731">
        <v>122</v>
      </c>
      <c r="I731" s="6">
        <f t="shared" si="46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44"/>
        <v>41309.25</v>
      </c>
      <c r="O731" s="9">
        <f t="shared" si="4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7"/>
        <v>4.1266319444444441</v>
      </c>
      <c r="G732" t="s">
        <v>20</v>
      </c>
      <c r="H732">
        <v>1071</v>
      </c>
      <c r="I732" s="6">
        <f t="shared" si="46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44"/>
        <v>42147.208333333328</v>
      </c>
      <c r="O732" s="9">
        <f t="shared" si="4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idden="1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7"/>
        <v>0.90249999999999997</v>
      </c>
      <c r="G733" t="s">
        <v>74</v>
      </c>
      <c r="H733">
        <v>219</v>
      </c>
      <c r="I733" s="6">
        <f t="shared" si="46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44"/>
        <v>42939.208333333328</v>
      </c>
      <c r="O733" s="9">
        <f t="shared" si="4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idden="1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7"/>
        <v>0.91984615384615387</v>
      </c>
      <c r="G734" t="s">
        <v>14</v>
      </c>
      <c r="H734">
        <v>1121</v>
      </c>
      <c r="I734" s="6">
        <f t="shared" si="46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44"/>
        <v>42816.208333333328</v>
      </c>
      <c r="O734" s="9">
        <f t="shared" si="4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7"/>
        <v>5.2700632911392402</v>
      </c>
      <c r="G735" t="s">
        <v>20</v>
      </c>
      <c r="H735">
        <v>980</v>
      </c>
      <c r="I735" s="6">
        <f t="shared" si="46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44"/>
        <v>41844.208333333336</v>
      </c>
      <c r="O735" s="9">
        <f t="shared" si="4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7"/>
        <v>3.1914285714285713</v>
      </c>
      <c r="G736" t="s">
        <v>20</v>
      </c>
      <c r="H736">
        <v>536</v>
      </c>
      <c r="I736" s="6">
        <f t="shared" si="46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44"/>
        <v>42763.25</v>
      </c>
      <c r="O736" s="9">
        <f t="shared" si="4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7"/>
        <v>3.5418867924528303</v>
      </c>
      <c r="G737" t="s">
        <v>20</v>
      </c>
      <c r="H737">
        <v>1991</v>
      </c>
      <c r="I737" s="6">
        <f t="shared" si="46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44"/>
        <v>42459.208333333328</v>
      </c>
      <c r="O737" s="9">
        <f t="shared" si="4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idden="1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7"/>
        <v>0.32896103896103895</v>
      </c>
      <c r="G738" t="s">
        <v>74</v>
      </c>
      <c r="H738">
        <v>29</v>
      </c>
      <c r="I738" s="6">
        <f t="shared" si="46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44"/>
        <v>42055.25</v>
      </c>
      <c r="O738" s="9">
        <f t="shared" si="4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7"/>
        <v>1.358918918918919</v>
      </c>
      <c r="G739" t="s">
        <v>20</v>
      </c>
      <c r="H739">
        <v>180</v>
      </c>
      <c r="I739" s="6">
        <f t="shared" si="46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44"/>
        <v>42685.25</v>
      </c>
      <c r="O739" s="9">
        <f t="shared" si="4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idden="1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7"/>
        <v>2.0843373493975904E-2</v>
      </c>
      <c r="G740" t="s">
        <v>14</v>
      </c>
      <c r="H740">
        <v>15</v>
      </c>
      <c r="I740" s="6">
        <f t="shared" si="46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44"/>
        <v>41959.25</v>
      </c>
      <c r="O740" s="9">
        <f t="shared" si="4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idden="1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7"/>
        <v>0.61</v>
      </c>
      <c r="G741" t="s">
        <v>14</v>
      </c>
      <c r="H741">
        <v>191</v>
      </c>
      <c r="I741" s="6">
        <f t="shared" si="46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44"/>
        <v>41089.208333333336</v>
      </c>
      <c r="O741" s="9">
        <f t="shared" si="4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idden="1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7"/>
        <v>0.30037735849056602</v>
      </c>
      <c r="G742" t="s">
        <v>14</v>
      </c>
      <c r="H742">
        <v>16</v>
      </c>
      <c r="I742" s="6">
        <f t="shared" si="46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44"/>
        <v>42769.25</v>
      </c>
      <c r="O742" s="9">
        <f t="shared" si="4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7"/>
        <v>11.791666666666666</v>
      </c>
      <c r="G743" t="s">
        <v>20</v>
      </c>
      <c r="H743">
        <v>130</v>
      </c>
      <c r="I743" s="6">
        <f t="shared" si="46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44"/>
        <v>40321.208333333336</v>
      </c>
      <c r="O743" s="9">
        <f t="shared" si="4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7"/>
        <v>11.260833333333334</v>
      </c>
      <c r="G744" t="s">
        <v>20</v>
      </c>
      <c r="H744">
        <v>122</v>
      </c>
      <c r="I744" s="6">
        <f t="shared" si="46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44"/>
        <v>40197.25</v>
      </c>
      <c r="O744" s="9">
        <f t="shared" si="4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hidden="1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7"/>
        <v>0.12923076923076923</v>
      </c>
      <c r="G745" t="s">
        <v>14</v>
      </c>
      <c r="H745">
        <v>17</v>
      </c>
      <c r="I745" s="6">
        <f t="shared" si="46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44"/>
        <v>42298.208333333328</v>
      </c>
      <c r="O745" s="9">
        <f t="shared" si="4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7"/>
        <v>7.12</v>
      </c>
      <c r="G746" t="s">
        <v>20</v>
      </c>
      <c r="H746">
        <v>140</v>
      </c>
      <c r="I746" s="6">
        <f t="shared" si="46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44"/>
        <v>43322.208333333328</v>
      </c>
      <c r="O746" s="9">
        <f t="shared" si="4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hidden="1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7"/>
        <v>0.30304347826086958</v>
      </c>
      <c r="G747" t="s">
        <v>14</v>
      </c>
      <c r="H747">
        <v>34</v>
      </c>
      <c r="I747" s="6">
        <f t="shared" si="46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44"/>
        <v>40328.208333333336</v>
      </c>
      <c r="O747" s="9">
        <f t="shared" si="4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7"/>
        <v>2.1250896057347672</v>
      </c>
      <c r="G748" t="s">
        <v>20</v>
      </c>
      <c r="H748">
        <v>3388</v>
      </c>
      <c r="I748" s="6">
        <f t="shared" si="46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44"/>
        <v>40825.208333333336</v>
      </c>
      <c r="O748" s="9">
        <f t="shared" si="4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7"/>
        <v>2.2885714285714287</v>
      </c>
      <c r="G749" t="s">
        <v>20</v>
      </c>
      <c r="H749">
        <v>280</v>
      </c>
      <c r="I749" s="6">
        <f t="shared" si="46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44"/>
        <v>40423.208333333336</v>
      </c>
      <c r="O749" s="9">
        <f t="shared" si="4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idden="1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7"/>
        <v>0.34959979476654696</v>
      </c>
      <c r="G750" t="s">
        <v>74</v>
      </c>
      <c r="H750">
        <v>614</v>
      </c>
      <c r="I750" s="6">
        <f t="shared" si="46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44"/>
        <v>40238.25</v>
      </c>
      <c r="O750" s="9">
        <f t="shared" si="4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7"/>
        <v>1.5729069767441861</v>
      </c>
      <c r="G751" t="s">
        <v>20</v>
      </c>
      <c r="H751">
        <v>366</v>
      </c>
      <c r="I751" s="6">
        <f t="shared" si="46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44"/>
        <v>41920.208333333336</v>
      </c>
      <c r="O751" s="9">
        <f t="shared" si="4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idden="1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7"/>
        <v>0.01</v>
      </c>
      <c r="G752" t="s">
        <v>14</v>
      </c>
      <c r="H752">
        <v>1</v>
      </c>
      <c r="I752" s="6">
        <f t="shared" si="46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44"/>
        <v>40360.208333333336</v>
      </c>
      <c r="O752" s="9">
        <f t="shared" si="4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7"/>
        <v>2.3230555555555554</v>
      </c>
      <c r="G753" t="s">
        <v>20</v>
      </c>
      <c r="H753">
        <v>270</v>
      </c>
      <c r="I753" s="6">
        <f t="shared" si="46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44"/>
        <v>42446.208333333328</v>
      </c>
      <c r="O753" s="9">
        <f t="shared" si="4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idden="1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7"/>
        <v>0.92448275862068963</v>
      </c>
      <c r="G754" t="s">
        <v>74</v>
      </c>
      <c r="H754">
        <v>114</v>
      </c>
      <c r="I754" s="6">
        <f t="shared" si="46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44"/>
        <v>40395.208333333336</v>
      </c>
      <c r="O754" s="9">
        <f t="shared" si="4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7"/>
        <v>2.5670212765957445</v>
      </c>
      <c r="G755" t="s">
        <v>20</v>
      </c>
      <c r="H755">
        <v>137</v>
      </c>
      <c r="I755" s="6">
        <f t="shared" si="46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44"/>
        <v>40321.208333333336</v>
      </c>
      <c r="O755" s="9">
        <f t="shared" si="4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7"/>
        <v>1.6847017045454546</v>
      </c>
      <c r="G756" t="s">
        <v>20</v>
      </c>
      <c r="H756">
        <v>3205</v>
      </c>
      <c r="I756" s="6">
        <f t="shared" si="46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44"/>
        <v>41210.208333333336</v>
      </c>
      <c r="O756" s="9">
        <f t="shared" si="4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7"/>
        <v>1.6657777777777778</v>
      </c>
      <c r="G757" t="s">
        <v>20</v>
      </c>
      <c r="H757">
        <v>288</v>
      </c>
      <c r="I757" s="6">
        <f t="shared" si="46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44"/>
        <v>43096.25</v>
      </c>
      <c r="O757" s="9">
        <f t="shared" si="4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7"/>
        <v>7.7207692307692311</v>
      </c>
      <c r="G758" t="s">
        <v>20</v>
      </c>
      <c r="H758">
        <v>148</v>
      </c>
      <c r="I758" s="6">
        <f t="shared" si="46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44"/>
        <v>42024.25</v>
      </c>
      <c r="O758" s="9">
        <f t="shared" si="4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7"/>
        <v>4.0685714285714285</v>
      </c>
      <c r="G759" t="s">
        <v>20</v>
      </c>
      <c r="H759">
        <v>114</v>
      </c>
      <c r="I759" s="6">
        <f t="shared" si="46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44"/>
        <v>40675.208333333336</v>
      </c>
      <c r="O759" s="9">
        <f t="shared" si="4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7"/>
        <v>5.6420608108108112</v>
      </c>
      <c r="G760" t="s">
        <v>20</v>
      </c>
      <c r="H760">
        <v>1518</v>
      </c>
      <c r="I760" s="6">
        <f t="shared" si="46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44"/>
        <v>41936.208333333336</v>
      </c>
      <c r="O760" s="9">
        <f t="shared" si="4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hidden="1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7"/>
        <v>0.6842686567164179</v>
      </c>
      <c r="G761" t="s">
        <v>14</v>
      </c>
      <c r="H761">
        <v>1274</v>
      </c>
      <c r="I761" s="6">
        <f t="shared" si="46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44"/>
        <v>43136.25</v>
      </c>
      <c r="O761" s="9">
        <f t="shared" si="4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idden="1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7"/>
        <v>0.34351966873706002</v>
      </c>
      <c r="G762" t="s">
        <v>14</v>
      </c>
      <c r="H762">
        <v>210</v>
      </c>
      <c r="I762" s="6">
        <f t="shared" si="46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44"/>
        <v>43678.208333333328</v>
      </c>
      <c r="O762" s="9">
        <f t="shared" si="4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7"/>
        <v>6.5545454545454547</v>
      </c>
      <c r="G763" t="s">
        <v>20</v>
      </c>
      <c r="H763">
        <v>166</v>
      </c>
      <c r="I763" s="6">
        <f t="shared" si="46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44"/>
        <v>42938.208333333328</v>
      </c>
      <c r="O763" s="9">
        <f t="shared" si="4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7"/>
        <v>1.7725714285714285</v>
      </c>
      <c r="G764" t="s">
        <v>20</v>
      </c>
      <c r="H764">
        <v>100</v>
      </c>
      <c r="I764" s="6">
        <f t="shared" si="46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44"/>
        <v>41241.25</v>
      </c>
      <c r="O764" s="9">
        <f t="shared" si="4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7"/>
        <v>1.1317857142857144</v>
      </c>
      <c r="G765" t="s">
        <v>20</v>
      </c>
      <c r="H765">
        <v>235</v>
      </c>
      <c r="I765" s="6">
        <f t="shared" si="46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44"/>
        <v>41037.208333333336</v>
      </c>
      <c r="O765" s="9">
        <f t="shared" si="4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7"/>
        <v>7.2818181818181822</v>
      </c>
      <c r="G766" t="s">
        <v>20</v>
      </c>
      <c r="H766">
        <v>148</v>
      </c>
      <c r="I766" s="6">
        <f t="shared" si="46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44"/>
        <v>40676.208333333336</v>
      </c>
      <c r="O766" s="9">
        <f t="shared" si="4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7"/>
        <v>2.0833333333333335</v>
      </c>
      <c r="G767" t="s">
        <v>20</v>
      </c>
      <c r="H767">
        <v>198</v>
      </c>
      <c r="I767" s="6">
        <f t="shared" si="46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44"/>
        <v>42840.208333333328</v>
      </c>
      <c r="O767" s="9">
        <f t="shared" si="4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hidden="1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7"/>
        <v>0.31171232876712329</v>
      </c>
      <c r="G768" t="s">
        <v>14</v>
      </c>
      <c r="H768">
        <v>248</v>
      </c>
      <c r="I768" s="6">
        <f t="shared" si="46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44"/>
        <v>43362.208333333328</v>
      </c>
      <c r="O768" s="9">
        <f t="shared" si="4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idden="1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7"/>
        <v>0.56967078189300413</v>
      </c>
      <c r="G769" t="s">
        <v>14</v>
      </c>
      <c r="H769">
        <v>513</v>
      </c>
      <c r="I769" s="6">
        <f t="shared" si="46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44"/>
        <v>42283.208333333328</v>
      </c>
      <c r="O769" s="9">
        <f t="shared" si="4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7"/>
        <v>2.31</v>
      </c>
      <c r="G770" t="s">
        <v>20</v>
      </c>
      <c r="H770">
        <v>150</v>
      </c>
      <c r="I770" s="6">
        <f t="shared" si="46"/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44"/>
        <v>41619.25</v>
      </c>
      <c r="O770" s="9">
        <f t="shared" si="45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idden="1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47"/>
        <v>0.86867834394904464</v>
      </c>
      <c r="G771" t="s">
        <v>14</v>
      </c>
      <c r="H771">
        <v>3410</v>
      </c>
      <c r="I771" s="6">
        <f t="shared" si="46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ref="N771:N834" si="48">(((L771/60)/60)/24)+DATE(1970,1,1)</f>
        <v>41501.208333333336</v>
      </c>
      <c r="O771" s="9">
        <f t="shared" ref="O771:O834" si="49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7"/>
        <v>2.7074418604651163</v>
      </c>
      <c r="G772" t="s">
        <v>20</v>
      </c>
      <c r="H772">
        <v>216</v>
      </c>
      <c r="I772" s="6">
        <f t="shared" ref="I772:I835" si="50">IFERROR(E772/H772,0)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48"/>
        <v>41743.208333333336</v>
      </c>
      <c r="O772" s="9">
        <f t="shared" si="49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idden="1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7"/>
        <v>0.49446428571428569</v>
      </c>
      <c r="G773" t="s">
        <v>74</v>
      </c>
      <c r="H773">
        <v>26</v>
      </c>
      <c r="I773" s="6">
        <f t="shared" si="50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48"/>
        <v>43491.25</v>
      </c>
      <c r="O773" s="9">
        <f t="shared" si="49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7"/>
        <v>1.1335962566844919</v>
      </c>
      <c r="G774" t="s">
        <v>20</v>
      </c>
      <c r="H774">
        <v>5139</v>
      </c>
      <c r="I774" s="6">
        <f t="shared" si="50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48"/>
        <v>43505.25</v>
      </c>
      <c r="O774" s="9">
        <f t="shared" si="49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ref="F775:F838" si="51">E775/D775</f>
        <v>1.9055555555555554</v>
      </c>
      <c r="G775" t="s">
        <v>20</v>
      </c>
      <c r="H775">
        <v>2353</v>
      </c>
      <c r="I775" s="6">
        <f t="shared" si="50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48"/>
        <v>42838.208333333328</v>
      </c>
      <c r="O775" s="9">
        <f t="shared" si="49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51"/>
        <v>1.355</v>
      </c>
      <c r="G776" t="s">
        <v>20</v>
      </c>
      <c r="H776">
        <v>78</v>
      </c>
      <c r="I776" s="6">
        <f t="shared" si="50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48"/>
        <v>42513.208333333328</v>
      </c>
      <c r="O776" s="9">
        <f t="shared" si="49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hidden="1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51"/>
        <v>0.10297872340425532</v>
      </c>
      <c r="G777" t="s">
        <v>14</v>
      </c>
      <c r="H777">
        <v>10</v>
      </c>
      <c r="I777" s="6">
        <f t="shared" si="50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48"/>
        <v>41949.25</v>
      </c>
      <c r="O777" s="9">
        <f t="shared" si="49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idden="1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51"/>
        <v>0.65544223826714798</v>
      </c>
      <c r="G778" t="s">
        <v>14</v>
      </c>
      <c r="H778">
        <v>2201</v>
      </c>
      <c r="I778" s="6">
        <f t="shared" si="50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48"/>
        <v>43650.208333333328</v>
      </c>
      <c r="O778" s="9">
        <f t="shared" si="49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idden="1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51"/>
        <v>0.49026652452025588</v>
      </c>
      <c r="G779" t="s">
        <v>14</v>
      </c>
      <c r="H779">
        <v>676</v>
      </c>
      <c r="I779" s="6">
        <f t="shared" si="50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48"/>
        <v>40809.208333333336</v>
      </c>
      <c r="O779" s="9">
        <f t="shared" si="49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51"/>
        <v>7.8792307692307695</v>
      </c>
      <c r="G780" t="s">
        <v>20</v>
      </c>
      <c r="H780">
        <v>174</v>
      </c>
      <c r="I780" s="6">
        <f t="shared" si="50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48"/>
        <v>40768.208333333336</v>
      </c>
      <c r="O780" s="9">
        <f t="shared" si="49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idden="1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51"/>
        <v>0.80306347746090156</v>
      </c>
      <c r="G781" t="s">
        <v>14</v>
      </c>
      <c r="H781">
        <v>831</v>
      </c>
      <c r="I781" s="6">
        <f t="shared" si="50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48"/>
        <v>42230.208333333328</v>
      </c>
      <c r="O781" s="9">
        <f t="shared" si="49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51"/>
        <v>1.0629411764705883</v>
      </c>
      <c r="G782" t="s">
        <v>20</v>
      </c>
      <c r="H782">
        <v>164</v>
      </c>
      <c r="I782" s="6">
        <f t="shared" si="50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48"/>
        <v>42573.208333333328</v>
      </c>
      <c r="O782" s="9">
        <f t="shared" si="49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idden="1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51"/>
        <v>0.50735632183908042</v>
      </c>
      <c r="G783" t="s">
        <v>74</v>
      </c>
      <c r="H783">
        <v>56</v>
      </c>
      <c r="I783" s="6">
        <f t="shared" si="50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48"/>
        <v>40482.208333333336</v>
      </c>
      <c r="O783" s="9">
        <f t="shared" si="49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51"/>
        <v>2.153137254901961</v>
      </c>
      <c r="G784" t="s">
        <v>20</v>
      </c>
      <c r="H784">
        <v>161</v>
      </c>
      <c r="I784" s="6">
        <f t="shared" si="50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48"/>
        <v>40603.25</v>
      </c>
      <c r="O784" s="9">
        <f t="shared" si="49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51"/>
        <v>1.4122972972972974</v>
      </c>
      <c r="G785" t="s">
        <v>20</v>
      </c>
      <c r="H785">
        <v>138</v>
      </c>
      <c r="I785" s="6">
        <f t="shared" si="50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48"/>
        <v>41625.25</v>
      </c>
      <c r="O785" s="9">
        <f t="shared" si="49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51"/>
        <v>1.1533745781777278</v>
      </c>
      <c r="G786" t="s">
        <v>20</v>
      </c>
      <c r="H786">
        <v>3308</v>
      </c>
      <c r="I786" s="6">
        <f t="shared" si="50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48"/>
        <v>42435.25</v>
      </c>
      <c r="O786" s="9">
        <f t="shared" si="49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51"/>
        <v>1.9311940298507462</v>
      </c>
      <c r="G787" t="s">
        <v>20</v>
      </c>
      <c r="H787">
        <v>127</v>
      </c>
      <c r="I787" s="6">
        <f t="shared" si="50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48"/>
        <v>43582.208333333328</v>
      </c>
      <c r="O787" s="9">
        <f t="shared" si="49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51"/>
        <v>7.2973333333333334</v>
      </c>
      <c r="G788" t="s">
        <v>20</v>
      </c>
      <c r="H788">
        <v>207</v>
      </c>
      <c r="I788" s="6">
        <f t="shared" si="50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48"/>
        <v>43186.208333333328</v>
      </c>
      <c r="O788" s="9">
        <f t="shared" si="49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idden="1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51"/>
        <v>0.99663398692810456</v>
      </c>
      <c r="G789" t="s">
        <v>14</v>
      </c>
      <c r="H789">
        <v>859</v>
      </c>
      <c r="I789" s="6">
        <f t="shared" si="50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48"/>
        <v>40684.208333333336</v>
      </c>
      <c r="O789" s="9">
        <f t="shared" si="49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idden="1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51"/>
        <v>0.88166666666666671</v>
      </c>
      <c r="G790" t="s">
        <v>47</v>
      </c>
      <c r="H790">
        <v>31</v>
      </c>
      <c r="I790" s="6">
        <f t="shared" si="50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48"/>
        <v>41202.208333333336</v>
      </c>
      <c r="O790" s="9">
        <f t="shared" si="49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idden="1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51"/>
        <v>0.37233333333333335</v>
      </c>
      <c r="G791" t="s">
        <v>14</v>
      </c>
      <c r="H791">
        <v>45</v>
      </c>
      <c r="I791" s="6">
        <f t="shared" si="50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48"/>
        <v>41786.208333333336</v>
      </c>
      <c r="O791" s="9">
        <f t="shared" si="49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idden="1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51"/>
        <v>0.30540075309306081</v>
      </c>
      <c r="G792" t="s">
        <v>74</v>
      </c>
      <c r="H792">
        <v>1113</v>
      </c>
      <c r="I792" s="6">
        <f t="shared" si="50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48"/>
        <v>40223.25</v>
      </c>
      <c r="O792" s="9">
        <f t="shared" si="49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idden="1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51"/>
        <v>0.25714285714285712</v>
      </c>
      <c r="G793" t="s">
        <v>14</v>
      </c>
      <c r="H793">
        <v>6</v>
      </c>
      <c r="I793" s="6">
        <f t="shared" si="50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48"/>
        <v>42715.25</v>
      </c>
      <c r="O793" s="9">
        <f t="shared" si="49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idden="1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51"/>
        <v>0.34</v>
      </c>
      <c r="G794" t="s">
        <v>14</v>
      </c>
      <c r="H794">
        <v>7</v>
      </c>
      <c r="I794" s="6">
        <f t="shared" si="50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48"/>
        <v>41451.208333333336</v>
      </c>
      <c r="O794" s="9">
        <f t="shared" si="49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51"/>
        <v>11.859090909090909</v>
      </c>
      <c r="G795" t="s">
        <v>20</v>
      </c>
      <c r="H795">
        <v>181</v>
      </c>
      <c r="I795" s="6">
        <f t="shared" si="50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48"/>
        <v>41450.208333333336</v>
      </c>
      <c r="O795" s="9">
        <f t="shared" si="49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51"/>
        <v>1.2539393939393939</v>
      </c>
      <c r="G796" t="s">
        <v>20</v>
      </c>
      <c r="H796">
        <v>110</v>
      </c>
      <c r="I796" s="6">
        <f t="shared" si="50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48"/>
        <v>43091.25</v>
      </c>
      <c r="O796" s="9">
        <f t="shared" si="49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hidden="1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51"/>
        <v>0.14394366197183098</v>
      </c>
      <c r="G797" t="s">
        <v>14</v>
      </c>
      <c r="H797">
        <v>31</v>
      </c>
      <c r="I797" s="6">
        <f t="shared" si="50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48"/>
        <v>42675.208333333328</v>
      </c>
      <c r="O797" s="9">
        <f t="shared" si="49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idden="1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51"/>
        <v>0.54807692307692313</v>
      </c>
      <c r="G798" t="s">
        <v>14</v>
      </c>
      <c r="H798">
        <v>78</v>
      </c>
      <c r="I798" s="6">
        <f t="shared" si="50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48"/>
        <v>41859.208333333336</v>
      </c>
      <c r="O798" s="9">
        <f t="shared" si="49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51"/>
        <v>1.0963157894736841</v>
      </c>
      <c r="G799" t="s">
        <v>20</v>
      </c>
      <c r="H799">
        <v>185</v>
      </c>
      <c r="I799" s="6">
        <f t="shared" si="50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48"/>
        <v>43464.25</v>
      </c>
      <c r="O799" s="9">
        <f t="shared" si="49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51"/>
        <v>1.8847058823529412</v>
      </c>
      <c r="G800" t="s">
        <v>20</v>
      </c>
      <c r="H800">
        <v>121</v>
      </c>
      <c r="I800" s="6">
        <f t="shared" si="50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48"/>
        <v>41060.208333333336</v>
      </c>
      <c r="O800" s="9">
        <f t="shared" si="49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idden="1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51"/>
        <v>0.87008284023668636</v>
      </c>
      <c r="G801" t="s">
        <v>14</v>
      </c>
      <c r="H801">
        <v>1225</v>
      </c>
      <c r="I801" s="6">
        <f t="shared" si="50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48"/>
        <v>42399.25</v>
      </c>
      <c r="O801" s="9">
        <f t="shared" si="49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idden="1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51"/>
        <v>0.01</v>
      </c>
      <c r="G802" t="s">
        <v>14</v>
      </c>
      <c r="H802">
        <v>1</v>
      </c>
      <c r="I802" s="6">
        <f t="shared" si="50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48"/>
        <v>42167.208333333328</v>
      </c>
      <c r="O802" s="9">
        <f t="shared" si="49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51"/>
        <v>2.0291304347826089</v>
      </c>
      <c r="G803" t="s">
        <v>20</v>
      </c>
      <c r="H803">
        <v>106</v>
      </c>
      <c r="I803" s="6">
        <f t="shared" si="50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48"/>
        <v>43830.25</v>
      </c>
      <c r="O803" s="9">
        <f t="shared" si="49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51"/>
        <v>1.9703225806451612</v>
      </c>
      <c r="G804" t="s">
        <v>20</v>
      </c>
      <c r="H804">
        <v>142</v>
      </c>
      <c r="I804" s="6">
        <f t="shared" si="50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48"/>
        <v>43650.208333333328</v>
      </c>
      <c r="O804" s="9">
        <f t="shared" si="49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51"/>
        <v>1.07</v>
      </c>
      <c r="G805" t="s">
        <v>20</v>
      </c>
      <c r="H805">
        <v>233</v>
      </c>
      <c r="I805" s="6">
        <f t="shared" si="50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48"/>
        <v>43492.25</v>
      </c>
      <c r="O805" s="9">
        <f t="shared" si="49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51"/>
        <v>2.6873076923076922</v>
      </c>
      <c r="G806" t="s">
        <v>20</v>
      </c>
      <c r="H806">
        <v>218</v>
      </c>
      <c r="I806" s="6">
        <f t="shared" si="50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48"/>
        <v>43102.25</v>
      </c>
      <c r="O806" s="9">
        <f t="shared" si="49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hidden="1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51"/>
        <v>0.50845360824742269</v>
      </c>
      <c r="G807" t="s">
        <v>14</v>
      </c>
      <c r="H807">
        <v>67</v>
      </c>
      <c r="I807" s="6">
        <f t="shared" si="50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48"/>
        <v>41958.25</v>
      </c>
      <c r="O807" s="9">
        <f t="shared" si="49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51"/>
        <v>11.802857142857142</v>
      </c>
      <c r="G808" t="s">
        <v>20</v>
      </c>
      <c r="H808">
        <v>76</v>
      </c>
      <c r="I808" s="6">
        <f t="shared" si="50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48"/>
        <v>40973.25</v>
      </c>
      <c r="O808" s="9">
        <f t="shared" si="49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51"/>
        <v>2.64</v>
      </c>
      <c r="G809" t="s">
        <v>20</v>
      </c>
      <c r="H809">
        <v>43</v>
      </c>
      <c r="I809" s="6">
        <f t="shared" si="50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48"/>
        <v>43753.208333333328</v>
      </c>
      <c r="O809" s="9">
        <f t="shared" si="49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idden="1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51"/>
        <v>0.30442307692307691</v>
      </c>
      <c r="G810" t="s">
        <v>14</v>
      </c>
      <c r="H810">
        <v>19</v>
      </c>
      <c r="I810" s="6">
        <f t="shared" si="50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48"/>
        <v>42507.208333333328</v>
      </c>
      <c r="O810" s="9">
        <f t="shared" si="49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idden="1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51"/>
        <v>0.62880681818181816</v>
      </c>
      <c r="G811" t="s">
        <v>14</v>
      </c>
      <c r="H811">
        <v>2108</v>
      </c>
      <c r="I811" s="6">
        <f t="shared" si="50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48"/>
        <v>41135.208333333336</v>
      </c>
      <c r="O811" s="9">
        <f t="shared" si="49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51"/>
        <v>1.9312499999999999</v>
      </c>
      <c r="G812" t="s">
        <v>20</v>
      </c>
      <c r="H812">
        <v>221</v>
      </c>
      <c r="I812" s="6">
        <f t="shared" si="50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48"/>
        <v>43067.25</v>
      </c>
      <c r="O812" s="9">
        <f t="shared" si="49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idden="1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51"/>
        <v>0.77102702702702708</v>
      </c>
      <c r="G813" t="s">
        <v>14</v>
      </c>
      <c r="H813">
        <v>679</v>
      </c>
      <c r="I813" s="6">
        <f t="shared" si="50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48"/>
        <v>42378.25</v>
      </c>
      <c r="O813" s="9">
        <f t="shared" si="49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51"/>
        <v>2.2552763819095478</v>
      </c>
      <c r="G814" t="s">
        <v>20</v>
      </c>
      <c r="H814">
        <v>2805</v>
      </c>
      <c r="I814" s="6">
        <f t="shared" si="50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48"/>
        <v>43206.208333333328</v>
      </c>
      <c r="O814" s="9">
        <f t="shared" si="49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51"/>
        <v>2.3940625</v>
      </c>
      <c r="G815" t="s">
        <v>20</v>
      </c>
      <c r="H815">
        <v>68</v>
      </c>
      <c r="I815" s="6">
        <f t="shared" si="50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48"/>
        <v>41148.208333333336</v>
      </c>
      <c r="O815" s="9">
        <f t="shared" si="49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idden="1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51"/>
        <v>0.921875</v>
      </c>
      <c r="G816" t="s">
        <v>14</v>
      </c>
      <c r="H816">
        <v>36</v>
      </c>
      <c r="I816" s="6">
        <f t="shared" si="50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48"/>
        <v>42517.208333333328</v>
      </c>
      <c r="O816" s="9">
        <f t="shared" si="49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51"/>
        <v>1.3023333333333333</v>
      </c>
      <c r="G817" t="s">
        <v>20</v>
      </c>
      <c r="H817">
        <v>183</v>
      </c>
      <c r="I817" s="6">
        <f t="shared" si="50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48"/>
        <v>43068.25</v>
      </c>
      <c r="O817" s="9">
        <f t="shared" si="49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51"/>
        <v>6.1521739130434785</v>
      </c>
      <c r="G818" t="s">
        <v>20</v>
      </c>
      <c r="H818">
        <v>133</v>
      </c>
      <c r="I818" s="6">
        <f t="shared" si="50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48"/>
        <v>41680.25</v>
      </c>
      <c r="O818" s="9">
        <f t="shared" si="49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51"/>
        <v>3.687953216374269</v>
      </c>
      <c r="G819" t="s">
        <v>20</v>
      </c>
      <c r="H819">
        <v>2489</v>
      </c>
      <c r="I819" s="6">
        <f t="shared" si="50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48"/>
        <v>43589.208333333328</v>
      </c>
      <c r="O819" s="9">
        <f t="shared" si="49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51"/>
        <v>10.948571428571428</v>
      </c>
      <c r="G820" t="s">
        <v>20</v>
      </c>
      <c r="H820">
        <v>69</v>
      </c>
      <c r="I820" s="6">
        <f t="shared" si="50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48"/>
        <v>43486.25</v>
      </c>
      <c r="O820" s="9">
        <f t="shared" si="49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hidden="1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51"/>
        <v>0.50662921348314605</v>
      </c>
      <c r="G821" t="s">
        <v>14</v>
      </c>
      <c r="H821">
        <v>47</v>
      </c>
      <c r="I821" s="6">
        <f t="shared" si="50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48"/>
        <v>41237.25</v>
      </c>
      <c r="O821" s="9">
        <f t="shared" si="49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51"/>
        <v>8.0060000000000002</v>
      </c>
      <c r="G822" t="s">
        <v>20</v>
      </c>
      <c r="H822">
        <v>279</v>
      </c>
      <c r="I822" s="6">
        <f t="shared" si="50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48"/>
        <v>43310.208333333328</v>
      </c>
      <c r="O822" s="9">
        <f t="shared" si="49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51"/>
        <v>2.9128571428571428</v>
      </c>
      <c r="G823" t="s">
        <v>20</v>
      </c>
      <c r="H823">
        <v>210</v>
      </c>
      <c r="I823" s="6">
        <f t="shared" si="50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48"/>
        <v>42794.25</v>
      </c>
      <c r="O823" s="9">
        <f t="shared" si="49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51"/>
        <v>3.4996666666666667</v>
      </c>
      <c r="G824" t="s">
        <v>20</v>
      </c>
      <c r="H824">
        <v>2100</v>
      </c>
      <c r="I824" s="6">
        <f t="shared" si="50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48"/>
        <v>41698.25</v>
      </c>
      <c r="O824" s="9">
        <f t="shared" si="49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51"/>
        <v>3.5707317073170732</v>
      </c>
      <c r="G825" t="s">
        <v>20</v>
      </c>
      <c r="H825">
        <v>252</v>
      </c>
      <c r="I825" s="6">
        <f t="shared" si="50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48"/>
        <v>41892.208333333336</v>
      </c>
      <c r="O825" s="9">
        <f t="shared" si="49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51"/>
        <v>1.2648941176470587</v>
      </c>
      <c r="G826" t="s">
        <v>20</v>
      </c>
      <c r="H826">
        <v>1280</v>
      </c>
      <c r="I826" s="6">
        <f t="shared" si="50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48"/>
        <v>40348.208333333336</v>
      </c>
      <c r="O826" s="9">
        <f t="shared" si="49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51"/>
        <v>3.875</v>
      </c>
      <c r="G827" t="s">
        <v>20</v>
      </c>
      <c r="H827">
        <v>157</v>
      </c>
      <c r="I827" s="6">
        <f t="shared" si="50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48"/>
        <v>42941.208333333328</v>
      </c>
      <c r="O827" s="9">
        <f t="shared" si="49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51"/>
        <v>4.5703571428571426</v>
      </c>
      <c r="G828" t="s">
        <v>20</v>
      </c>
      <c r="H828">
        <v>194</v>
      </c>
      <c r="I828" s="6">
        <f t="shared" si="50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48"/>
        <v>40525.25</v>
      </c>
      <c r="O828" s="9">
        <f t="shared" si="49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51"/>
        <v>2.6669565217391304</v>
      </c>
      <c r="G829" t="s">
        <v>20</v>
      </c>
      <c r="H829">
        <v>82</v>
      </c>
      <c r="I829" s="6">
        <f t="shared" si="50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48"/>
        <v>40666.208333333336</v>
      </c>
      <c r="O829" s="9">
        <f t="shared" si="49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hidden="1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51"/>
        <v>0.69</v>
      </c>
      <c r="G830" t="s">
        <v>14</v>
      </c>
      <c r="H830">
        <v>70</v>
      </c>
      <c r="I830" s="6">
        <f t="shared" si="50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48"/>
        <v>43340.208333333328</v>
      </c>
      <c r="O830" s="9">
        <f t="shared" si="49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idden="1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51"/>
        <v>0.51343749999999999</v>
      </c>
      <c r="G831" t="s">
        <v>14</v>
      </c>
      <c r="H831">
        <v>154</v>
      </c>
      <c r="I831" s="6">
        <f t="shared" si="50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48"/>
        <v>42164.208333333328</v>
      </c>
      <c r="O831" s="9">
        <f t="shared" si="49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hidden="1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51"/>
        <v>1.1710526315789473E-2</v>
      </c>
      <c r="G832" t="s">
        <v>14</v>
      </c>
      <c r="H832">
        <v>22</v>
      </c>
      <c r="I832" s="6">
        <f t="shared" si="50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48"/>
        <v>43103.25</v>
      </c>
      <c r="O832" s="9">
        <f t="shared" si="49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51"/>
        <v>1.089773429454171</v>
      </c>
      <c r="G833" t="s">
        <v>20</v>
      </c>
      <c r="H833">
        <v>4233</v>
      </c>
      <c r="I833" s="6">
        <f t="shared" si="50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48"/>
        <v>40994.208333333336</v>
      </c>
      <c r="O833" s="9">
        <f t="shared" si="49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51"/>
        <v>3.1517592592592591</v>
      </c>
      <c r="G834" t="s">
        <v>20</v>
      </c>
      <c r="H834">
        <v>1297</v>
      </c>
      <c r="I834" s="6">
        <f t="shared" si="50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48"/>
        <v>42299.208333333328</v>
      </c>
      <c r="O834" s="9">
        <f t="shared" si="49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51"/>
        <v>1.5769117647058823</v>
      </c>
      <c r="G835" t="s">
        <v>20</v>
      </c>
      <c r="H835">
        <v>165</v>
      </c>
      <c r="I835" s="6">
        <f t="shared" si="50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ref="N835:N898" si="52">(((L835/60)/60)/24)+DATE(1970,1,1)</f>
        <v>40588.25</v>
      </c>
      <c r="O835" s="9">
        <f t="shared" ref="O835:O898" si="53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1"/>
        <v>1.5380821917808218</v>
      </c>
      <c r="G836" t="s">
        <v>20</v>
      </c>
      <c r="H836">
        <v>119</v>
      </c>
      <c r="I836" s="6">
        <f t="shared" ref="I836:I899" si="54">IFERROR(E836/H836,0)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52"/>
        <v>41448.208333333336</v>
      </c>
      <c r="O836" s="9">
        <f t="shared" si="5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idden="1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1"/>
        <v>0.89738979118329465</v>
      </c>
      <c r="G837" t="s">
        <v>14</v>
      </c>
      <c r="H837">
        <v>1758</v>
      </c>
      <c r="I837" s="6">
        <f t="shared" si="54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52"/>
        <v>42063.25</v>
      </c>
      <c r="O837" s="9">
        <f t="shared" si="5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idden="1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1"/>
        <v>0.75135802469135804</v>
      </c>
      <c r="G838" t="s">
        <v>14</v>
      </c>
      <c r="H838">
        <v>94</v>
      </c>
      <c r="I838" s="6">
        <f t="shared" si="54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52"/>
        <v>40214.25</v>
      </c>
      <c r="O838" s="9">
        <f t="shared" si="5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ref="F839:F902" si="55">E839/D839</f>
        <v>8.5288135593220336</v>
      </c>
      <c r="G839" t="s">
        <v>20</v>
      </c>
      <c r="H839">
        <v>1797</v>
      </c>
      <c r="I839" s="6">
        <f t="shared" si="54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52"/>
        <v>40629.208333333336</v>
      </c>
      <c r="O839" s="9">
        <f t="shared" si="5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5"/>
        <v>1.3890625000000001</v>
      </c>
      <c r="G840" t="s">
        <v>20</v>
      </c>
      <c r="H840">
        <v>261</v>
      </c>
      <c r="I840" s="6">
        <f t="shared" si="54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52"/>
        <v>43370.208333333328</v>
      </c>
      <c r="O840" s="9">
        <f t="shared" si="5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5"/>
        <v>1.9018181818181819</v>
      </c>
      <c r="G841" t="s">
        <v>20</v>
      </c>
      <c r="H841">
        <v>157</v>
      </c>
      <c r="I841" s="6">
        <f t="shared" si="54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52"/>
        <v>41715.208333333336</v>
      </c>
      <c r="O841" s="9">
        <f t="shared" si="5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5"/>
        <v>1.0024333619948409</v>
      </c>
      <c r="G842" t="s">
        <v>20</v>
      </c>
      <c r="H842">
        <v>3533</v>
      </c>
      <c r="I842" s="6">
        <f t="shared" si="54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52"/>
        <v>41836.208333333336</v>
      </c>
      <c r="O842" s="9">
        <f t="shared" si="5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5"/>
        <v>1.4275824175824177</v>
      </c>
      <c r="G843" t="s">
        <v>20</v>
      </c>
      <c r="H843">
        <v>155</v>
      </c>
      <c r="I843" s="6">
        <f t="shared" si="54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52"/>
        <v>42419.25</v>
      </c>
      <c r="O843" s="9">
        <f t="shared" si="5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5"/>
        <v>5.6313333333333331</v>
      </c>
      <c r="G844" t="s">
        <v>20</v>
      </c>
      <c r="H844">
        <v>132</v>
      </c>
      <c r="I844" s="6">
        <f t="shared" si="54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52"/>
        <v>43266.208333333328</v>
      </c>
      <c r="O844" s="9">
        <f t="shared" si="5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hidden="1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5"/>
        <v>0.30715909090909088</v>
      </c>
      <c r="G845" t="s">
        <v>14</v>
      </c>
      <c r="H845">
        <v>33</v>
      </c>
      <c r="I845" s="6">
        <f t="shared" si="54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52"/>
        <v>43338.208333333328</v>
      </c>
      <c r="O845" s="9">
        <f t="shared" si="5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idden="1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5"/>
        <v>0.99397727272727276</v>
      </c>
      <c r="G846" t="s">
        <v>74</v>
      </c>
      <c r="H846">
        <v>94</v>
      </c>
      <c r="I846" s="6">
        <f t="shared" si="54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52"/>
        <v>40930.25</v>
      </c>
      <c r="O846" s="9">
        <f t="shared" si="53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5"/>
        <v>1.9754935622317598</v>
      </c>
      <c r="G847" t="s">
        <v>20</v>
      </c>
      <c r="H847">
        <v>1354</v>
      </c>
      <c r="I847" s="6">
        <f t="shared" si="54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52"/>
        <v>43235.208333333328</v>
      </c>
      <c r="O847" s="9">
        <f t="shared" si="53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5"/>
        <v>5.085</v>
      </c>
      <c r="G848" t="s">
        <v>20</v>
      </c>
      <c r="H848">
        <v>48</v>
      </c>
      <c r="I848" s="6">
        <f t="shared" si="54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52"/>
        <v>43302.208333333328</v>
      </c>
      <c r="O848" s="9">
        <f t="shared" si="53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5"/>
        <v>2.3774468085106384</v>
      </c>
      <c r="G849" t="s">
        <v>20</v>
      </c>
      <c r="H849">
        <v>110</v>
      </c>
      <c r="I849" s="6">
        <f t="shared" si="54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52"/>
        <v>43107.25</v>
      </c>
      <c r="O849" s="9">
        <f t="shared" si="53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5"/>
        <v>3.3846875000000001</v>
      </c>
      <c r="G850" t="s">
        <v>20</v>
      </c>
      <c r="H850">
        <v>172</v>
      </c>
      <c r="I850" s="6">
        <f t="shared" si="54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52"/>
        <v>40341.208333333336</v>
      </c>
      <c r="O850" s="9">
        <f t="shared" si="53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5"/>
        <v>1.3308955223880596</v>
      </c>
      <c r="G851" t="s">
        <v>20</v>
      </c>
      <c r="H851">
        <v>307</v>
      </c>
      <c r="I851" s="6">
        <f t="shared" si="54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52"/>
        <v>40948.25</v>
      </c>
      <c r="O851" s="9">
        <f t="shared" si="53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idden="1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5"/>
        <v>0.01</v>
      </c>
      <c r="G852" t="s">
        <v>14</v>
      </c>
      <c r="H852">
        <v>1</v>
      </c>
      <c r="I852" s="6">
        <f t="shared" si="54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52"/>
        <v>40866.25</v>
      </c>
      <c r="O852" s="9">
        <f t="shared" si="53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5"/>
        <v>2.0779999999999998</v>
      </c>
      <c r="G853" t="s">
        <v>20</v>
      </c>
      <c r="H853">
        <v>160</v>
      </c>
      <c r="I853" s="6">
        <f t="shared" si="54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52"/>
        <v>41031.208333333336</v>
      </c>
      <c r="O853" s="9">
        <f t="shared" si="53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idden="1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5"/>
        <v>0.51122448979591839</v>
      </c>
      <c r="G854" t="s">
        <v>14</v>
      </c>
      <c r="H854">
        <v>31</v>
      </c>
      <c r="I854" s="6">
        <f t="shared" si="54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52"/>
        <v>40740.208333333336</v>
      </c>
      <c r="O854" s="9">
        <f t="shared" si="53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5"/>
        <v>6.5205847953216374</v>
      </c>
      <c r="G855" t="s">
        <v>20</v>
      </c>
      <c r="H855">
        <v>1467</v>
      </c>
      <c r="I855" s="6">
        <f t="shared" si="54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52"/>
        <v>40714.208333333336</v>
      </c>
      <c r="O855" s="9">
        <f t="shared" si="53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5"/>
        <v>1.1363099415204678</v>
      </c>
      <c r="G856" t="s">
        <v>20</v>
      </c>
      <c r="H856">
        <v>2662</v>
      </c>
      <c r="I856" s="6">
        <f t="shared" si="54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52"/>
        <v>43787.25</v>
      </c>
      <c r="O856" s="9">
        <f t="shared" si="53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5"/>
        <v>1.0237606837606839</v>
      </c>
      <c r="G857" t="s">
        <v>20</v>
      </c>
      <c r="H857">
        <v>452</v>
      </c>
      <c r="I857" s="6">
        <f t="shared" si="54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52"/>
        <v>40712.208333333336</v>
      </c>
      <c r="O857" s="9">
        <f t="shared" si="53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5"/>
        <v>3.5658333333333334</v>
      </c>
      <c r="G858" t="s">
        <v>20</v>
      </c>
      <c r="H858">
        <v>158</v>
      </c>
      <c r="I858" s="6">
        <f t="shared" si="54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52"/>
        <v>41023.208333333336</v>
      </c>
      <c r="O858" s="9">
        <f t="shared" si="53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5"/>
        <v>1.3986792452830188</v>
      </c>
      <c r="G859" t="s">
        <v>20</v>
      </c>
      <c r="H859">
        <v>225</v>
      </c>
      <c r="I859" s="6">
        <f t="shared" si="54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52"/>
        <v>40944.25</v>
      </c>
      <c r="O859" s="9">
        <f t="shared" si="53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hidden="1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5"/>
        <v>0.69450000000000001</v>
      </c>
      <c r="G860" t="s">
        <v>14</v>
      </c>
      <c r="H860">
        <v>35</v>
      </c>
      <c r="I860" s="6">
        <f t="shared" si="54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52"/>
        <v>43211.208333333328</v>
      </c>
      <c r="O860" s="9">
        <f t="shared" si="53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hidden="1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5"/>
        <v>0.35534246575342465</v>
      </c>
      <c r="G861" t="s">
        <v>14</v>
      </c>
      <c r="H861">
        <v>63</v>
      </c>
      <c r="I861" s="6">
        <f t="shared" si="54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52"/>
        <v>41334.25</v>
      </c>
      <c r="O861" s="9">
        <f t="shared" si="53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5"/>
        <v>2.5165000000000002</v>
      </c>
      <c r="G862" t="s">
        <v>20</v>
      </c>
      <c r="H862">
        <v>65</v>
      </c>
      <c r="I862" s="6">
        <f t="shared" si="54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52"/>
        <v>43515.25</v>
      </c>
      <c r="O862" s="9">
        <f t="shared" si="53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5"/>
        <v>1.0587500000000001</v>
      </c>
      <c r="G863" t="s">
        <v>20</v>
      </c>
      <c r="H863">
        <v>163</v>
      </c>
      <c r="I863" s="6">
        <f t="shared" si="54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52"/>
        <v>40258.208333333336</v>
      </c>
      <c r="O863" s="9">
        <f t="shared" si="53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5"/>
        <v>1.8742857142857143</v>
      </c>
      <c r="G864" t="s">
        <v>20</v>
      </c>
      <c r="H864">
        <v>85</v>
      </c>
      <c r="I864" s="6">
        <f t="shared" si="54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52"/>
        <v>40756.208333333336</v>
      </c>
      <c r="O864" s="9">
        <f t="shared" si="53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5"/>
        <v>3.8678571428571429</v>
      </c>
      <c r="G865" t="s">
        <v>20</v>
      </c>
      <c r="H865">
        <v>217</v>
      </c>
      <c r="I865" s="6">
        <f t="shared" si="54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52"/>
        <v>42172.208333333328</v>
      </c>
      <c r="O865" s="9">
        <f t="shared" si="53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5"/>
        <v>3.4707142857142856</v>
      </c>
      <c r="G866" t="s">
        <v>20</v>
      </c>
      <c r="H866">
        <v>150</v>
      </c>
      <c r="I866" s="6">
        <f t="shared" si="54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52"/>
        <v>42601.208333333328</v>
      </c>
      <c r="O866" s="9">
        <f t="shared" si="53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5"/>
        <v>1.8582098765432098</v>
      </c>
      <c r="G867" t="s">
        <v>20</v>
      </c>
      <c r="H867">
        <v>3272</v>
      </c>
      <c r="I867" s="6">
        <f t="shared" si="54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52"/>
        <v>41897.208333333336</v>
      </c>
      <c r="O867" s="9">
        <f t="shared" si="53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idden="1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5"/>
        <v>0.43241247264770238</v>
      </c>
      <c r="G868" t="s">
        <v>74</v>
      </c>
      <c r="H868">
        <v>898</v>
      </c>
      <c r="I868" s="6">
        <f t="shared" si="54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52"/>
        <v>40671.208333333336</v>
      </c>
      <c r="O868" s="9">
        <f t="shared" si="53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5"/>
        <v>1.6243749999999999</v>
      </c>
      <c r="G869" t="s">
        <v>20</v>
      </c>
      <c r="H869">
        <v>300</v>
      </c>
      <c r="I869" s="6">
        <f t="shared" si="54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52"/>
        <v>43382.208333333328</v>
      </c>
      <c r="O869" s="9">
        <f t="shared" si="53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5"/>
        <v>1.8484285714285715</v>
      </c>
      <c r="G870" t="s">
        <v>20</v>
      </c>
      <c r="H870">
        <v>126</v>
      </c>
      <c r="I870" s="6">
        <f t="shared" si="54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52"/>
        <v>41559.208333333336</v>
      </c>
      <c r="O870" s="9">
        <f t="shared" si="53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idden="1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5"/>
        <v>0.23703520691785052</v>
      </c>
      <c r="G871" t="s">
        <v>14</v>
      </c>
      <c r="H871">
        <v>526</v>
      </c>
      <c r="I871" s="6">
        <f t="shared" si="54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52"/>
        <v>40350.208333333336</v>
      </c>
      <c r="O871" s="9">
        <f t="shared" si="53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idden="1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5"/>
        <v>0.89870129870129867</v>
      </c>
      <c r="G872" t="s">
        <v>14</v>
      </c>
      <c r="H872">
        <v>121</v>
      </c>
      <c r="I872" s="6">
        <f t="shared" si="54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52"/>
        <v>42240.208333333328</v>
      </c>
      <c r="O872" s="9">
        <f t="shared" si="53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5"/>
        <v>2.7260419580419581</v>
      </c>
      <c r="G873" t="s">
        <v>20</v>
      </c>
      <c r="H873">
        <v>2320</v>
      </c>
      <c r="I873" s="6">
        <f t="shared" si="54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52"/>
        <v>43040.208333333328</v>
      </c>
      <c r="O873" s="9">
        <f t="shared" si="53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5"/>
        <v>1.7004255319148935</v>
      </c>
      <c r="G874" t="s">
        <v>20</v>
      </c>
      <c r="H874">
        <v>81</v>
      </c>
      <c r="I874" s="6">
        <f t="shared" si="54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52"/>
        <v>43346.208333333328</v>
      </c>
      <c r="O874" s="9">
        <f t="shared" si="53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5"/>
        <v>1.8828503562945369</v>
      </c>
      <c r="G875" t="s">
        <v>20</v>
      </c>
      <c r="H875">
        <v>1887</v>
      </c>
      <c r="I875" s="6">
        <f t="shared" si="54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52"/>
        <v>41647.25</v>
      </c>
      <c r="O875" s="9">
        <f t="shared" si="53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5"/>
        <v>3.4693532338308457</v>
      </c>
      <c r="G876" t="s">
        <v>20</v>
      </c>
      <c r="H876">
        <v>4358</v>
      </c>
      <c r="I876" s="6">
        <f t="shared" si="54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52"/>
        <v>40291.208333333336</v>
      </c>
      <c r="O876" s="9">
        <f t="shared" si="53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idden="1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5"/>
        <v>0.6917721518987342</v>
      </c>
      <c r="G877" t="s">
        <v>14</v>
      </c>
      <c r="H877">
        <v>67</v>
      </c>
      <c r="I877" s="6">
        <f t="shared" si="54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52"/>
        <v>40556.25</v>
      </c>
      <c r="O877" s="9">
        <f t="shared" si="53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hidden="1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5"/>
        <v>0.25433734939759034</v>
      </c>
      <c r="G878" t="s">
        <v>14</v>
      </c>
      <c r="H878">
        <v>57</v>
      </c>
      <c r="I878" s="6">
        <f t="shared" si="54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52"/>
        <v>43624.208333333328</v>
      </c>
      <c r="O878" s="9">
        <f t="shared" si="53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idden="1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5"/>
        <v>0.77400977995110021</v>
      </c>
      <c r="G879" t="s">
        <v>14</v>
      </c>
      <c r="H879">
        <v>1229</v>
      </c>
      <c r="I879" s="6">
        <f t="shared" si="54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52"/>
        <v>42577.208333333328</v>
      </c>
      <c r="O879" s="9">
        <f t="shared" si="53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idden="1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5"/>
        <v>0.37481481481481482</v>
      </c>
      <c r="G880" t="s">
        <v>14</v>
      </c>
      <c r="H880">
        <v>12</v>
      </c>
      <c r="I880" s="6">
        <f t="shared" si="54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52"/>
        <v>43845.25</v>
      </c>
      <c r="O880" s="9">
        <f t="shared" si="53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5"/>
        <v>5.4379999999999997</v>
      </c>
      <c r="G881" t="s">
        <v>20</v>
      </c>
      <c r="H881">
        <v>53</v>
      </c>
      <c r="I881" s="6">
        <f t="shared" si="54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52"/>
        <v>42788.25</v>
      </c>
      <c r="O881" s="9">
        <f t="shared" si="53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5"/>
        <v>2.2852189349112426</v>
      </c>
      <c r="G882" t="s">
        <v>20</v>
      </c>
      <c r="H882">
        <v>2414</v>
      </c>
      <c r="I882" s="6">
        <f t="shared" si="54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52"/>
        <v>43667.208333333328</v>
      </c>
      <c r="O882" s="9">
        <f t="shared" si="53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idden="1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5"/>
        <v>0.38948339483394834</v>
      </c>
      <c r="G883" t="s">
        <v>14</v>
      </c>
      <c r="H883">
        <v>452</v>
      </c>
      <c r="I883" s="6">
        <f t="shared" si="54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52"/>
        <v>42194.208333333328</v>
      </c>
      <c r="O883" s="9">
        <f t="shared" si="53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5"/>
        <v>3.7</v>
      </c>
      <c r="G884" t="s">
        <v>20</v>
      </c>
      <c r="H884">
        <v>80</v>
      </c>
      <c r="I884" s="6">
        <f t="shared" si="54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52"/>
        <v>42025.25</v>
      </c>
      <c r="O884" s="9">
        <f t="shared" si="53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5"/>
        <v>2.3791176470588233</v>
      </c>
      <c r="G885" t="s">
        <v>20</v>
      </c>
      <c r="H885">
        <v>193</v>
      </c>
      <c r="I885" s="6">
        <f t="shared" si="54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52"/>
        <v>40323.208333333336</v>
      </c>
      <c r="O885" s="9">
        <f t="shared" si="53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idden="1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5"/>
        <v>0.64036299765807958</v>
      </c>
      <c r="G886" t="s">
        <v>14</v>
      </c>
      <c r="H886">
        <v>1886</v>
      </c>
      <c r="I886" s="6">
        <f t="shared" si="54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52"/>
        <v>41763.208333333336</v>
      </c>
      <c r="O886" s="9">
        <f t="shared" si="53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5"/>
        <v>1.1827777777777777</v>
      </c>
      <c r="G887" t="s">
        <v>20</v>
      </c>
      <c r="H887">
        <v>52</v>
      </c>
      <c r="I887" s="6">
        <f t="shared" si="54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52"/>
        <v>40335.208333333336</v>
      </c>
      <c r="O887" s="9">
        <f t="shared" si="53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idden="1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5"/>
        <v>0.84824037184594958</v>
      </c>
      <c r="G888" t="s">
        <v>14</v>
      </c>
      <c r="H888">
        <v>1825</v>
      </c>
      <c r="I888" s="6">
        <f t="shared" si="54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52"/>
        <v>40416.208333333336</v>
      </c>
      <c r="O888" s="9">
        <f t="shared" si="53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hidden="1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5"/>
        <v>0.29346153846153844</v>
      </c>
      <c r="G889" t="s">
        <v>14</v>
      </c>
      <c r="H889">
        <v>31</v>
      </c>
      <c r="I889" s="6">
        <f t="shared" si="54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52"/>
        <v>42202.208333333328</v>
      </c>
      <c r="O889" s="9">
        <f t="shared" si="53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5"/>
        <v>2.0989655172413793</v>
      </c>
      <c r="G890" t="s">
        <v>20</v>
      </c>
      <c r="H890">
        <v>290</v>
      </c>
      <c r="I890" s="6">
        <f t="shared" si="54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52"/>
        <v>42836.208333333328</v>
      </c>
      <c r="O890" s="9">
        <f t="shared" si="53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5"/>
        <v>1.697857142857143</v>
      </c>
      <c r="G891" t="s">
        <v>20</v>
      </c>
      <c r="H891">
        <v>122</v>
      </c>
      <c r="I891" s="6">
        <f t="shared" si="54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52"/>
        <v>41710.208333333336</v>
      </c>
      <c r="O891" s="9">
        <f t="shared" si="53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5"/>
        <v>1.1595907738095239</v>
      </c>
      <c r="G892" t="s">
        <v>20</v>
      </c>
      <c r="H892">
        <v>1470</v>
      </c>
      <c r="I892" s="6">
        <f t="shared" si="54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52"/>
        <v>43640.208333333328</v>
      </c>
      <c r="O892" s="9">
        <f t="shared" si="53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5"/>
        <v>2.5859999999999999</v>
      </c>
      <c r="G893" t="s">
        <v>20</v>
      </c>
      <c r="H893">
        <v>165</v>
      </c>
      <c r="I893" s="6">
        <f t="shared" si="54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52"/>
        <v>40880.25</v>
      </c>
      <c r="O893" s="9">
        <f t="shared" si="53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5"/>
        <v>2.3058333333333332</v>
      </c>
      <c r="G894" t="s">
        <v>20</v>
      </c>
      <c r="H894">
        <v>182</v>
      </c>
      <c r="I894" s="6">
        <f t="shared" si="54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52"/>
        <v>40319.208333333336</v>
      </c>
      <c r="O894" s="9">
        <f t="shared" si="53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5"/>
        <v>1.2821428571428573</v>
      </c>
      <c r="G895" t="s">
        <v>20</v>
      </c>
      <c r="H895">
        <v>199</v>
      </c>
      <c r="I895" s="6">
        <f t="shared" si="54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52"/>
        <v>42170.208333333328</v>
      </c>
      <c r="O895" s="9">
        <f t="shared" si="53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5"/>
        <v>1.8870588235294117</v>
      </c>
      <c r="G896" t="s">
        <v>20</v>
      </c>
      <c r="H896">
        <v>56</v>
      </c>
      <c r="I896" s="6">
        <f t="shared" si="54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52"/>
        <v>41466.208333333336</v>
      </c>
      <c r="O896" s="9">
        <f t="shared" si="53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hidden="1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5"/>
        <v>6.9511889862327911E-2</v>
      </c>
      <c r="G897" t="s">
        <v>14</v>
      </c>
      <c r="H897">
        <v>107</v>
      </c>
      <c r="I897" s="6">
        <f t="shared" si="54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52"/>
        <v>43134.25</v>
      </c>
      <c r="O897" s="9">
        <f t="shared" si="53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5"/>
        <v>7.7443434343434348</v>
      </c>
      <c r="G898" t="s">
        <v>20</v>
      </c>
      <c r="H898">
        <v>1460</v>
      </c>
      <c r="I898" s="6">
        <f t="shared" si="54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52"/>
        <v>40738.208333333336</v>
      </c>
      <c r="O898" s="9">
        <f t="shared" si="53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idden="1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5"/>
        <v>0.27693181818181817</v>
      </c>
      <c r="G899" t="s">
        <v>14</v>
      </c>
      <c r="H899">
        <v>27</v>
      </c>
      <c r="I899" s="6">
        <f t="shared" si="54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ref="N899:N962" si="56">(((L899/60)/60)/24)+DATE(1970,1,1)</f>
        <v>43583.208333333328</v>
      </c>
      <c r="O899" s="9">
        <f t="shared" ref="O899:O962" si="57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idden="1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5"/>
        <v>0.52479620323841425</v>
      </c>
      <c r="G900" t="s">
        <v>14</v>
      </c>
      <c r="H900">
        <v>1221</v>
      </c>
      <c r="I900" s="6">
        <f t="shared" ref="I900:I963" si="58">IFERROR(E900/H900,0)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56"/>
        <v>43815.25</v>
      </c>
      <c r="O900" s="9">
        <f t="shared" si="5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5"/>
        <v>4.0709677419354842</v>
      </c>
      <c r="G901" t="s">
        <v>20</v>
      </c>
      <c r="H901">
        <v>123</v>
      </c>
      <c r="I901" s="6">
        <f t="shared" si="58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56"/>
        <v>41554.208333333336</v>
      </c>
      <c r="O901" s="9">
        <f t="shared" si="5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idden="1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5"/>
        <v>0.02</v>
      </c>
      <c r="G902" t="s">
        <v>14</v>
      </c>
      <c r="H902">
        <v>1</v>
      </c>
      <c r="I902" s="6">
        <f t="shared" si="58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56"/>
        <v>41901.208333333336</v>
      </c>
      <c r="O902" s="9">
        <f t="shared" si="5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ref="F903:F966" si="59">E903/D903</f>
        <v>1.5617857142857143</v>
      </c>
      <c r="G903" t="s">
        <v>20</v>
      </c>
      <c r="H903">
        <v>159</v>
      </c>
      <c r="I903" s="6">
        <f t="shared" si="58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56"/>
        <v>43298.208333333328</v>
      </c>
      <c r="O903" s="9">
        <f t="shared" si="5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9"/>
        <v>2.5242857142857145</v>
      </c>
      <c r="G904" t="s">
        <v>20</v>
      </c>
      <c r="H904">
        <v>110</v>
      </c>
      <c r="I904" s="6">
        <f t="shared" si="58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56"/>
        <v>42399.25</v>
      </c>
      <c r="O904" s="9">
        <f t="shared" si="5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hidden="1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9"/>
        <v>1.729268292682927E-2</v>
      </c>
      <c r="G905" t="s">
        <v>47</v>
      </c>
      <c r="H905">
        <v>14</v>
      </c>
      <c r="I905" s="6">
        <f t="shared" si="58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56"/>
        <v>41034.208333333336</v>
      </c>
      <c r="O905" s="9">
        <f t="shared" si="5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idden="1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9"/>
        <v>0.12230769230769231</v>
      </c>
      <c r="G906" t="s">
        <v>14</v>
      </c>
      <c r="H906">
        <v>16</v>
      </c>
      <c r="I906" s="6">
        <f t="shared" si="58"/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56"/>
        <v>41186.208333333336</v>
      </c>
      <c r="O906" s="9">
        <f t="shared" si="5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9"/>
        <v>1.6398734177215191</v>
      </c>
      <c r="G907" t="s">
        <v>20</v>
      </c>
      <c r="H907">
        <v>236</v>
      </c>
      <c r="I907" s="6">
        <f t="shared" si="58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56"/>
        <v>41536.208333333336</v>
      </c>
      <c r="O907" s="9">
        <f t="shared" si="5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9"/>
        <v>1.6298181818181818</v>
      </c>
      <c r="G908" t="s">
        <v>20</v>
      </c>
      <c r="H908">
        <v>191</v>
      </c>
      <c r="I908" s="6">
        <f t="shared" si="58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56"/>
        <v>42868.208333333328</v>
      </c>
      <c r="O908" s="9">
        <f t="shared" si="5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idden="1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9"/>
        <v>0.20252747252747252</v>
      </c>
      <c r="G909" t="s">
        <v>14</v>
      </c>
      <c r="H909">
        <v>41</v>
      </c>
      <c r="I909" s="6">
        <f t="shared" si="58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56"/>
        <v>40660.208333333336</v>
      </c>
      <c r="O909" s="9">
        <f t="shared" si="5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9"/>
        <v>3.1924083769633507</v>
      </c>
      <c r="G910" t="s">
        <v>20</v>
      </c>
      <c r="H910">
        <v>3934</v>
      </c>
      <c r="I910" s="6">
        <f t="shared" si="58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56"/>
        <v>41031.208333333336</v>
      </c>
      <c r="O910" s="9">
        <f t="shared" si="5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9"/>
        <v>4.7894444444444444</v>
      </c>
      <c r="G911" t="s">
        <v>20</v>
      </c>
      <c r="H911">
        <v>80</v>
      </c>
      <c r="I911" s="6">
        <f t="shared" si="58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56"/>
        <v>43255.208333333328</v>
      </c>
      <c r="O911" s="9">
        <f t="shared" si="5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idden="1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9"/>
        <v>0.19556634304207121</v>
      </c>
      <c r="G912" t="s">
        <v>74</v>
      </c>
      <c r="H912">
        <v>296</v>
      </c>
      <c r="I912" s="6">
        <f t="shared" si="58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56"/>
        <v>42026.25</v>
      </c>
      <c r="O912" s="9">
        <f t="shared" si="57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9"/>
        <v>1.9894827586206896</v>
      </c>
      <c r="G913" t="s">
        <v>20</v>
      </c>
      <c r="H913">
        <v>462</v>
      </c>
      <c r="I913" s="6">
        <f t="shared" si="58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56"/>
        <v>43717.208333333328</v>
      </c>
      <c r="O913" s="9">
        <f t="shared" si="57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9"/>
        <v>7.95</v>
      </c>
      <c r="G914" t="s">
        <v>20</v>
      </c>
      <c r="H914">
        <v>179</v>
      </c>
      <c r="I914" s="6">
        <f t="shared" si="58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56"/>
        <v>41157.208333333336</v>
      </c>
      <c r="O914" s="9">
        <f t="shared" si="57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idden="1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9"/>
        <v>0.50621082621082625</v>
      </c>
      <c r="G915" t="s">
        <v>14</v>
      </c>
      <c r="H915">
        <v>523</v>
      </c>
      <c r="I915" s="6">
        <f t="shared" si="58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56"/>
        <v>43597.208333333328</v>
      </c>
      <c r="O915" s="9">
        <f t="shared" si="57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idden="1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9"/>
        <v>0.57437499999999997</v>
      </c>
      <c r="G916" t="s">
        <v>14</v>
      </c>
      <c r="H916">
        <v>141</v>
      </c>
      <c r="I916" s="6">
        <f t="shared" si="58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56"/>
        <v>41490.208333333336</v>
      </c>
      <c r="O916" s="9">
        <f t="shared" si="57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9"/>
        <v>1.5562827640984909</v>
      </c>
      <c r="G917" t="s">
        <v>20</v>
      </c>
      <c r="H917">
        <v>1866</v>
      </c>
      <c r="I917" s="6">
        <f t="shared" si="58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56"/>
        <v>42976.208333333328</v>
      </c>
      <c r="O917" s="9">
        <f t="shared" si="57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hidden="1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9"/>
        <v>0.36297297297297298</v>
      </c>
      <c r="G918" t="s">
        <v>14</v>
      </c>
      <c r="H918">
        <v>52</v>
      </c>
      <c r="I918" s="6">
        <f t="shared" si="58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56"/>
        <v>41991.25</v>
      </c>
      <c r="O918" s="9">
        <f t="shared" si="57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idden="1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9"/>
        <v>0.58250000000000002</v>
      </c>
      <c r="G919" t="s">
        <v>47</v>
      </c>
      <c r="H919">
        <v>27</v>
      </c>
      <c r="I919" s="6">
        <f t="shared" si="58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56"/>
        <v>40722.208333333336</v>
      </c>
      <c r="O919" s="9">
        <f t="shared" si="57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9"/>
        <v>2.3739473684210526</v>
      </c>
      <c r="G920" t="s">
        <v>20</v>
      </c>
      <c r="H920">
        <v>156</v>
      </c>
      <c r="I920" s="6">
        <f t="shared" si="58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56"/>
        <v>41117.208333333336</v>
      </c>
      <c r="O920" s="9">
        <f t="shared" si="57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idden="1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9"/>
        <v>0.58750000000000002</v>
      </c>
      <c r="G921" t="s">
        <v>14</v>
      </c>
      <c r="H921">
        <v>225</v>
      </c>
      <c r="I921" s="6">
        <f t="shared" si="58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56"/>
        <v>43022.208333333328</v>
      </c>
      <c r="O921" s="9">
        <f t="shared" si="57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9"/>
        <v>1.8256603773584905</v>
      </c>
      <c r="G922" t="s">
        <v>20</v>
      </c>
      <c r="H922">
        <v>255</v>
      </c>
      <c r="I922" s="6">
        <f t="shared" si="58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56"/>
        <v>43503.25</v>
      </c>
      <c r="O922" s="9">
        <f t="shared" si="57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idden="1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9"/>
        <v>7.5436408977556111E-3</v>
      </c>
      <c r="G923" t="s">
        <v>14</v>
      </c>
      <c r="H923">
        <v>38</v>
      </c>
      <c r="I923" s="6">
        <f t="shared" si="58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56"/>
        <v>40951.25</v>
      </c>
      <c r="O923" s="9">
        <f t="shared" si="57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9"/>
        <v>1.7595330739299611</v>
      </c>
      <c r="G924" t="s">
        <v>20</v>
      </c>
      <c r="H924">
        <v>2261</v>
      </c>
      <c r="I924" s="6">
        <f t="shared" si="58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56"/>
        <v>43443.25</v>
      </c>
      <c r="O924" s="9">
        <f t="shared" si="57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9"/>
        <v>2.3788235294117648</v>
      </c>
      <c r="G925" t="s">
        <v>20</v>
      </c>
      <c r="H925">
        <v>40</v>
      </c>
      <c r="I925" s="6">
        <f t="shared" si="58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56"/>
        <v>40373.208333333336</v>
      </c>
      <c r="O925" s="9">
        <f t="shared" si="57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9"/>
        <v>4.8805076142131982</v>
      </c>
      <c r="G926" t="s">
        <v>20</v>
      </c>
      <c r="H926">
        <v>2289</v>
      </c>
      <c r="I926" s="6">
        <f t="shared" si="58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56"/>
        <v>43769.208333333328</v>
      </c>
      <c r="O926" s="9">
        <f t="shared" si="57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9"/>
        <v>2.2406666666666668</v>
      </c>
      <c r="G927" t="s">
        <v>20</v>
      </c>
      <c r="H927">
        <v>65</v>
      </c>
      <c r="I927" s="6">
        <f t="shared" si="58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56"/>
        <v>43000.208333333328</v>
      </c>
      <c r="O927" s="9">
        <f t="shared" si="57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idden="1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9"/>
        <v>0.18126436781609195</v>
      </c>
      <c r="G928" t="s">
        <v>14</v>
      </c>
      <c r="H928">
        <v>15</v>
      </c>
      <c r="I928" s="6">
        <f t="shared" si="58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56"/>
        <v>42502.208333333328</v>
      </c>
      <c r="O928" s="9">
        <f t="shared" si="57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idden="1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9"/>
        <v>0.45847222222222223</v>
      </c>
      <c r="G929" t="s">
        <v>14</v>
      </c>
      <c r="H929">
        <v>37</v>
      </c>
      <c r="I929" s="6">
        <f t="shared" si="58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56"/>
        <v>41102.208333333336</v>
      </c>
      <c r="O929" s="9">
        <f t="shared" si="57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9"/>
        <v>1.1731541218637993</v>
      </c>
      <c r="G930" t="s">
        <v>20</v>
      </c>
      <c r="H930">
        <v>3777</v>
      </c>
      <c r="I930" s="6">
        <f t="shared" si="58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56"/>
        <v>41637.25</v>
      </c>
      <c r="O930" s="9">
        <f t="shared" si="57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9"/>
        <v>2.173090909090909</v>
      </c>
      <c r="G931" t="s">
        <v>20</v>
      </c>
      <c r="H931">
        <v>184</v>
      </c>
      <c r="I931" s="6">
        <f t="shared" si="58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56"/>
        <v>42858.208333333328</v>
      </c>
      <c r="O931" s="9">
        <f t="shared" si="57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9"/>
        <v>1.1228571428571428</v>
      </c>
      <c r="G932" t="s">
        <v>20</v>
      </c>
      <c r="H932">
        <v>85</v>
      </c>
      <c r="I932" s="6">
        <f t="shared" si="58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56"/>
        <v>42060.25</v>
      </c>
      <c r="O932" s="9">
        <f t="shared" si="57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idden="1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9"/>
        <v>0.72518987341772156</v>
      </c>
      <c r="G933" t="s">
        <v>14</v>
      </c>
      <c r="H933">
        <v>112</v>
      </c>
      <c r="I933" s="6">
        <f t="shared" si="58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56"/>
        <v>41818.208333333336</v>
      </c>
      <c r="O933" s="9">
        <f t="shared" si="57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9"/>
        <v>2.1230434782608696</v>
      </c>
      <c r="G934" t="s">
        <v>20</v>
      </c>
      <c r="H934">
        <v>144</v>
      </c>
      <c r="I934" s="6">
        <f t="shared" si="58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56"/>
        <v>41709.208333333336</v>
      </c>
      <c r="O934" s="9">
        <f t="shared" si="57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9"/>
        <v>2.3974657534246577</v>
      </c>
      <c r="G935" t="s">
        <v>20</v>
      </c>
      <c r="H935">
        <v>1902</v>
      </c>
      <c r="I935" s="6">
        <f t="shared" si="58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56"/>
        <v>41372.208333333336</v>
      </c>
      <c r="O935" s="9">
        <f t="shared" si="57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9"/>
        <v>1.8193548387096774</v>
      </c>
      <c r="G936" t="s">
        <v>20</v>
      </c>
      <c r="H936">
        <v>105</v>
      </c>
      <c r="I936" s="6">
        <f t="shared" si="58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56"/>
        <v>42422.25</v>
      </c>
      <c r="O936" s="9">
        <f t="shared" si="57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9"/>
        <v>1.6413114754098361</v>
      </c>
      <c r="G937" t="s">
        <v>20</v>
      </c>
      <c r="H937">
        <v>132</v>
      </c>
      <c r="I937" s="6">
        <f t="shared" si="58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56"/>
        <v>42209.208333333328</v>
      </c>
      <c r="O937" s="9">
        <f t="shared" si="57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idden="1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9"/>
        <v>1.6375968992248063E-2</v>
      </c>
      <c r="G938" t="s">
        <v>14</v>
      </c>
      <c r="H938">
        <v>21</v>
      </c>
      <c r="I938" s="6">
        <f t="shared" si="58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56"/>
        <v>43668.208333333328</v>
      </c>
      <c r="O938" s="9">
        <f t="shared" si="57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idden="1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9"/>
        <v>0.49643859649122807</v>
      </c>
      <c r="G939" t="s">
        <v>74</v>
      </c>
      <c r="H939">
        <v>976</v>
      </c>
      <c r="I939" s="6">
        <f t="shared" si="58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56"/>
        <v>42334.25</v>
      </c>
      <c r="O939" s="9">
        <f t="shared" si="57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9"/>
        <v>1.0970652173913042</v>
      </c>
      <c r="G940" t="s">
        <v>20</v>
      </c>
      <c r="H940">
        <v>96</v>
      </c>
      <c r="I940" s="6">
        <f t="shared" si="58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56"/>
        <v>43263.208333333328</v>
      </c>
      <c r="O940" s="9">
        <f t="shared" si="57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hidden="1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9"/>
        <v>0.49217948717948717</v>
      </c>
      <c r="G941" t="s">
        <v>14</v>
      </c>
      <c r="H941">
        <v>67</v>
      </c>
      <c r="I941" s="6">
        <f t="shared" si="58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56"/>
        <v>40670.208333333336</v>
      </c>
      <c r="O941" s="9">
        <f t="shared" si="57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idden="1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9"/>
        <v>0.62232323232323228</v>
      </c>
      <c r="G942" t="s">
        <v>47</v>
      </c>
      <c r="H942">
        <v>66</v>
      </c>
      <c r="I942" s="6">
        <f t="shared" si="58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56"/>
        <v>41244.25</v>
      </c>
      <c r="O942" s="9">
        <f t="shared" si="57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idden="1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9"/>
        <v>0.1305813953488372</v>
      </c>
      <c r="G943" t="s">
        <v>14</v>
      </c>
      <c r="H943">
        <v>78</v>
      </c>
      <c r="I943" s="6">
        <f t="shared" si="58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56"/>
        <v>40552.25</v>
      </c>
      <c r="O943" s="9">
        <f t="shared" si="57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idden="1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9"/>
        <v>0.64635416666666667</v>
      </c>
      <c r="G944" t="s">
        <v>14</v>
      </c>
      <c r="H944">
        <v>67</v>
      </c>
      <c r="I944" s="6">
        <f t="shared" si="58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56"/>
        <v>40568.25</v>
      </c>
      <c r="O944" s="9">
        <f t="shared" si="57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9"/>
        <v>1.5958666666666668</v>
      </c>
      <c r="G945" t="s">
        <v>20</v>
      </c>
      <c r="H945">
        <v>114</v>
      </c>
      <c r="I945" s="6">
        <f t="shared" si="58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56"/>
        <v>41906.208333333336</v>
      </c>
      <c r="O945" s="9">
        <f t="shared" si="57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idden="1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9"/>
        <v>0.81420000000000003</v>
      </c>
      <c r="G946" t="s">
        <v>14</v>
      </c>
      <c r="H946">
        <v>263</v>
      </c>
      <c r="I946" s="6">
        <f t="shared" si="58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56"/>
        <v>42776.25</v>
      </c>
      <c r="O946" s="9">
        <f t="shared" si="57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idden="1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9"/>
        <v>0.32444767441860467</v>
      </c>
      <c r="G947" t="s">
        <v>14</v>
      </c>
      <c r="H947">
        <v>1691</v>
      </c>
      <c r="I947" s="6">
        <f t="shared" si="58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56"/>
        <v>41004.208333333336</v>
      </c>
      <c r="O947" s="9">
        <f t="shared" si="57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hidden="1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9"/>
        <v>9.9141184124918666E-2</v>
      </c>
      <c r="G948" t="s">
        <v>14</v>
      </c>
      <c r="H948">
        <v>181</v>
      </c>
      <c r="I948" s="6">
        <f t="shared" si="58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56"/>
        <v>40710.208333333336</v>
      </c>
      <c r="O948" s="9">
        <f t="shared" si="57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idden="1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9"/>
        <v>0.26694444444444443</v>
      </c>
      <c r="G949" t="s">
        <v>14</v>
      </c>
      <c r="H949">
        <v>13</v>
      </c>
      <c r="I949" s="6">
        <f t="shared" si="58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56"/>
        <v>41908.208333333336</v>
      </c>
      <c r="O949" s="9">
        <f t="shared" si="57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idden="1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9"/>
        <v>0.62957446808510642</v>
      </c>
      <c r="G950" t="s">
        <v>74</v>
      </c>
      <c r="H950">
        <v>160</v>
      </c>
      <c r="I950" s="6">
        <f t="shared" si="58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56"/>
        <v>41985.25</v>
      </c>
      <c r="O950" s="9">
        <f t="shared" si="57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9"/>
        <v>1.6135593220338984</v>
      </c>
      <c r="G951" t="s">
        <v>20</v>
      </c>
      <c r="H951">
        <v>203</v>
      </c>
      <c r="I951" s="6">
        <f t="shared" si="58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56"/>
        <v>42112.208333333328</v>
      </c>
      <c r="O951" s="9">
        <f t="shared" si="57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idden="1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9"/>
        <v>0.05</v>
      </c>
      <c r="G952" t="s">
        <v>14</v>
      </c>
      <c r="H952">
        <v>1</v>
      </c>
      <c r="I952" s="6">
        <f t="shared" si="58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56"/>
        <v>43571.208333333328</v>
      </c>
      <c r="O952" s="9">
        <f t="shared" si="57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9"/>
        <v>10.969379310344827</v>
      </c>
      <c r="G953" t="s">
        <v>20</v>
      </c>
      <c r="H953">
        <v>1559</v>
      </c>
      <c r="I953" s="6">
        <f t="shared" si="58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56"/>
        <v>42730.25</v>
      </c>
      <c r="O953" s="9">
        <f t="shared" si="57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idden="1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9"/>
        <v>0.70094158075601376</v>
      </c>
      <c r="G954" t="s">
        <v>74</v>
      </c>
      <c r="H954">
        <v>2266</v>
      </c>
      <c r="I954" s="6">
        <f t="shared" si="58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56"/>
        <v>42591.208333333328</v>
      </c>
      <c r="O954" s="9">
        <f t="shared" si="57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hidden="1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9"/>
        <v>0.6</v>
      </c>
      <c r="G955" t="s">
        <v>14</v>
      </c>
      <c r="H955">
        <v>21</v>
      </c>
      <c r="I955" s="6">
        <f t="shared" si="58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56"/>
        <v>42358.25</v>
      </c>
      <c r="O955" s="9">
        <f t="shared" si="57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9"/>
        <v>3.6709859154929578</v>
      </c>
      <c r="G956" t="s">
        <v>20</v>
      </c>
      <c r="H956">
        <v>1548</v>
      </c>
      <c r="I956" s="6">
        <f t="shared" si="58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56"/>
        <v>41174.208333333336</v>
      </c>
      <c r="O956" s="9">
        <f t="shared" si="57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9"/>
        <v>11.09</v>
      </c>
      <c r="G957" t="s">
        <v>20</v>
      </c>
      <c r="H957">
        <v>80</v>
      </c>
      <c r="I957" s="6">
        <f t="shared" si="58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56"/>
        <v>41238.25</v>
      </c>
      <c r="O957" s="9">
        <f t="shared" si="57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idden="1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9"/>
        <v>0.19028784648187633</v>
      </c>
      <c r="G958" t="s">
        <v>14</v>
      </c>
      <c r="H958">
        <v>830</v>
      </c>
      <c r="I958" s="6">
        <f t="shared" si="58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56"/>
        <v>42360.25</v>
      </c>
      <c r="O958" s="9">
        <f t="shared" si="57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9"/>
        <v>1.2687755102040816</v>
      </c>
      <c r="G959" t="s">
        <v>20</v>
      </c>
      <c r="H959">
        <v>131</v>
      </c>
      <c r="I959" s="6">
        <f t="shared" si="58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56"/>
        <v>40955.25</v>
      </c>
      <c r="O959" s="9">
        <f t="shared" si="57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9"/>
        <v>7.3463636363636367</v>
      </c>
      <c r="G960" t="s">
        <v>20</v>
      </c>
      <c r="H960">
        <v>112</v>
      </c>
      <c r="I960" s="6">
        <f t="shared" si="58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56"/>
        <v>40350.208333333336</v>
      </c>
      <c r="O960" s="9">
        <f t="shared" si="57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idden="1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9"/>
        <v>4.5731034482758622E-2</v>
      </c>
      <c r="G961" t="s">
        <v>14</v>
      </c>
      <c r="H961">
        <v>130</v>
      </c>
      <c r="I961" s="6">
        <f t="shared" si="58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56"/>
        <v>40357.208333333336</v>
      </c>
      <c r="O961" s="9">
        <f t="shared" si="57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idden="1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9"/>
        <v>0.85054545454545449</v>
      </c>
      <c r="G962" t="s">
        <v>14</v>
      </c>
      <c r="H962">
        <v>55</v>
      </c>
      <c r="I962" s="6">
        <f t="shared" si="58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56"/>
        <v>42408.25</v>
      </c>
      <c r="O962" s="9">
        <f t="shared" si="57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59"/>
        <v>1.1929824561403508</v>
      </c>
      <c r="G963" t="s">
        <v>20</v>
      </c>
      <c r="H963">
        <v>155</v>
      </c>
      <c r="I963" s="6">
        <f t="shared" si="58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ref="N963:N1001" si="60">(((L963/60)/60)/24)+DATE(1970,1,1)</f>
        <v>40591.25</v>
      </c>
      <c r="O963" s="9">
        <f t="shared" ref="O963:O1001" si="61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59"/>
        <v>2.9602777777777778</v>
      </c>
      <c r="G964" t="s">
        <v>20</v>
      </c>
      <c r="H964">
        <v>266</v>
      </c>
      <c r="I964" s="6">
        <f t="shared" ref="I964:I1001" si="62">IFERROR(E964/H964,0)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60"/>
        <v>41592.25</v>
      </c>
      <c r="O964" s="9">
        <f t="shared" si="6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idden="1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59"/>
        <v>0.84694915254237291</v>
      </c>
      <c r="G965" t="s">
        <v>14</v>
      </c>
      <c r="H965">
        <v>114</v>
      </c>
      <c r="I965" s="6">
        <f t="shared" si="62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60"/>
        <v>40607.25</v>
      </c>
      <c r="O965" s="9">
        <f t="shared" si="6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59"/>
        <v>3.5578378378378379</v>
      </c>
      <c r="G966" t="s">
        <v>20</v>
      </c>
      <c r="H966">
        <v>155</v>
      </c>
      <c r="I966" s="6">
        <f t="shared" si="62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60"/>
        <v>42135.208333333328</v>
      </c>
      <c r="O966" s="9">
        <f t="shared" si="6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ref="F967:F1001" si="63">E967/D967</f>
        <v>3.8640909090909092</v>
      </c>
      <c r="G967" t="s">
        <v>20</v>
      </c>
      <c r="H967">
        <v>207</v>
      </c>
      <c r="I967" s="6">
        <f t="shared" si="62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60"/>
        <v>40203.25</v>
      </c>
      <c r="O967" s="9">
        <f t="shared" si="6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3"/>
        <v>7.9223529411764702</v>
      </c>
      <c r="G968" t="s">
        <v>20</v>
      </c>
      <c r="H968">
        <v>245</v>
      </c>
      <c r="I968" s="6">
        <f t="shared" si="62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60"/>
        <v>42901.208333333328</v>
      </c>
      <c r="O968" s="9">
        <f t="shared" si="6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3"/>
        <v>1.3703393665158372</v>
      </c>
      <c r="G969" t="s">
        <v>20</v>
      </c>
      <c r="H969">
        <v>1573</v>
      </c>
      <c r="I969" s="6">
        <f t="shared" si="62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60"/>
        <v>41005.208333333336</v>
      </c>
      <c r="O969" s="9">
        <f t="shared" si="6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3"/>
        <v>3.3820833333333336</v>
      </c>
      <c r="G970" t="s">
        <v>20</v>
      </c>
      <c r="H970">
        <v>114</v>
      </c>
      <c r="I970" s="6">
        <f t="shared" si="62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60"/>
        <v>40544.25</v>
      </c>
      <c r="O970" s="9">
        <f t="shared" si="6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3"/>
        <v>1.0822784810126582</v>
      </c>
      <c r="G971" t="s">
        <v>20</v>
      </c>
      <c r="H971">
        <v>93</v>
      </c>
      <c r="I971" s="6">
        <f t="shared" si="62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60"/>
        <v>43821.25</v>
      </c>
      <c r="O971" s="9">
        <f t="shared" si="6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hidden="1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3"/>
        <v>0.60757639620653314</v>
      </c>
      <c r="G972" t="s">
        <v>14</v>
      </c>
      <c r="H972">
        <v>594</v>
      </c>
      <c r="I972" s="6">
        <f t="shared" si="62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60"/>
        <v>40672.208333333336</v>
      </c>
      <c r="O972" s="9">
        <f t="shared" si="6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idden="1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3"/>
        <v>0.27725490196078434</v>
      </c>
      <c r="G973" t="s">
        <v>14</v>
      </c>
      <c r="H973">
        <v>24</v>
      </c>
      <c r="I973" s="6">
        <f t="shared" si="62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60"/>
        <v>41555.208333333336</v>
      </c>
      <c r="O973" s="9">
        <f t="shared" si="6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3"/>
        <v>2.283934426229508</v>
      </c>
      <c r="G974" t="s">
        <v>20</v>
      </c>
      <c r="H974">
        <v>1681</v>
      </c>
      <c r="I974" s="6">
        <f t="shared" si="62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60"/>
        <v>41792.208333333336</v>
      </c>
      <c r="O974" s="9">
        <f t="shared" si="6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idden="1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3"/>
        <v>0.21615194054500414</v>
      </c>
      <c r="G975" t="s">
        <v>14</v>
      </c>
      <c r="H975">
        <v>252</v>
      </c>
      <c r="I975" s="6">
        <f t="shared" si="62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60"/>
        <v>40522.25</v>
      </c>
      <c r="O975" s="9">
        <f t="shared" si="6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3"/>
        <v>3.73875</v>
      </c>
      <c r="G976" t="s">
        <v>20</v>
      </c>
      <c r="H976">
        <v>32</v>
      </c>
      <c r="I976" s="6">
        <f t="shared" si="62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60"/>
        <v>41412.208333333336</v>
      </c>
      <c r="O976" s="9">
        <f t="shared" si="61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3"/>
        <v>1.5492592592592593</v>
      </c>
      <c r="G977" t="s">
        <v>20</v>
      </c>
      <c r="H977">
        <v>135</v>
      </c>
      <c r="I977" s="6">
        <f t="shared" si="62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60"/>
        <v>42337.25</v>
      </c>
      <c r="O977" s="9">
        <f t="shared" si="61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3"/>
        <v>3.2214999999999998</v>
      </c>
      <c r="G978" t="s">
        <v>20</v>
      </c>
      <c r="H978">
        <v>140</v>
      </c>
      <c r="I978" s="6">
        <f t="shared" si="62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60"/>
        <v>40571.25</v>
      </c>
      <c r="O978" s="9">
        <f t="shared" si="61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idden="1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3"/>
        <v>0.73957142857142855</v>
      </c>
      <c r="G979" t="s">
        <v>14</v>
      </c>
      <c r="H979">
        <v>67</v>
      </c>
      <c r="I979" s="6">
        <f t="shared" si="62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60"/>
        <v>43138.25</v>
      </c>
      <c r="O979" s="9">
        <f t="shared" si="61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3"/>
        <v>8.641</v>
      </c>
      <c r="G980" t="s">
        <v>20</v>
      </c>
      <c r="H980">
        <v>92</v>
      </c>
      <c r="I980" s="6">
        <f t="shared" si="62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60"/>
        <v>42686.25</v>
      </c>
      <c r="O980" s="9">
        <f t="shared" si="61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3"/>
        <v>1.432624584717608</v>
      </c>
      <c r="G981" t="s">
        <v>20</v>
      </c>
      <c r="H981">
        <v>1015</v>
      </c>
      <c r="I981" s="6">
        <f t="shared" si="62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60"/>
        <v>42078.208333333328</v>
      </c>
      <c r="O981" s="9">
        <f t="shared" si="61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idden="1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3"/>
        <v>0.40281762295081969</v>
      </c>
      <c r="G982" t="s">
        <v>14</v>
      </c>
      <c r="H982">
        <v>742</v>
      </c>
      <c r="I982" s="6">
        <f t="shared" si="62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60"/>
        <v>42307.208333333328</v>
      </c>
      <c r="O982" s="9">
        <f t="shared" si="61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3"/>
        <v>1.7822388059701493</v>
      </c>
      <c r="G983" t="s">
        <v>20</v>
      </c>
      <c r="H983">
        <v>323</v>
      </c>
      <c r="I983" s="6">
        <f t="shared" si="62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60"/>
        <v>43094.25</v>
      </c>
      <c r="O983" s="9">
        <f t="shared" si="61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idden="1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3"/>
        <v>0.84930555555555554</v>
      </c>
      <c r="G984" t="s">
        <v>14</v>
      </c>
      <c r="H984">
        <v>75</v>
      </c>
      <c r="I984" s="6">
        <f t="shared" si="62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60"/>
        <v>40743.208333333336</v>
      </c>
      <c r="O984" s="9">
        <f t="shared" si="61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3"/>
        <v>1.4593648334624323</v>
      </c>
      <c r="G985" t="s">
        <v>20</v>
      </c>
      <c r="H985">
        <v>2326</v>
      </c>
      <c r="I985" s="6">
        <f t="shared" si="62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60"/>
        <v>43681.208333333328</v>
      </c>
      <c r="O985" s="9">
        <f t="shared" si="61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3"/>
        <v>1.5246153846153847</v>
      </c>
      <c r="G986" t="s">
        <v>20</v>
      </c>
      <c r="H986">
        <v>381</v>
      </c>
      <c r="I986" s="6">
        <f t="shared" si="62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60"/>
        <v>43716.208333333328</v>
      </c>
      <c r="O986" s="9">
        <f t="shared" si="61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idden="1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3"/>
        <v>0.67129542790152408</v>
      </c>
      <c r="G987" t="s">
        <v>14</v>
      </c>
      <c r="H987">
        <v>4405</v>
      </c>
      <c r="I987" s="6">
        <f t="shared" si="62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60"/>
        <v>41614.25</v>
      </c>
      <c r="O987" s="9">
        <f t="shared" si="61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idden="1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3"/>
        <v>0.40307692307692305</v>
      </c>
      <c r="G988" t="s">
        <v>14</v>
      </c>
      <c r="H988">
        <v>92</v>
      </c>
      <c r="I988" s="6">
        <f t="shared" si="62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60"/>
        <v>40638.208333333336</v>
      </c>
      <c r="O988" s="9">
        <f t="shared" si="61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3"/>
        <v>2.1679032258064517</v>
      </c>
      <c r="G989" t="s">
        <v>20</v>
      </c>
      <c r="H989">
        <v>480</v>
      </c>
      <c r="I989" s="6">
        <f t="shared" si="62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60"/>
        <v>42852.208333333328</v>
      </c>
      <c r="O989" s="9">
        <f t="shared" si="61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idden="1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3"/>
        <v>0.52117021276595743</v>
      </c>
      <c r="G990" t="s">
        <v>14</v>
      </c>
      <c r="H990">
        <v>64</v>
      </c>
      <c r="I990" s="6">
        <f t="shared" si="62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60"/>
        <v>42686.25</v>
      </c>
      <c r="O990" s="9">
        <f t="shared" si="61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3"/>
        <v>4.9958333333333336</v>
      </c>
      <c r="G991" t="s">
        <v>20</v>
      </c>
      <c r="H991">
        <v>226</v>
      </c>
      <c r="I991" s="6">
        <f t="shared" si="62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60"/>
        <v>43571.208333333328</v>
      </c>
      <c r="O991" s="9">
        <f t="shared" si="61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idden="1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3"/>
        <v>0.87679487179487181</v>
      </c>
      <c r="G992" t="s">
        <v>14</v>
      </c>
      <c r="H992">
        <v>64</v>
      </c>
      <c r="I992" s="6">
        <f t="shared" si="62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60"/>
        <v>42432.25</v>
      </c>
      <c r="O992" s="9">
        <f t="shared" si="61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3"/>
        <v>1.131734693877551</v>
      </c>
      <c r="G993" t="s">
        <v>20</v>
      </c>
      <c r="H993">
        <v>241</v>
      </c>
      <c r="I993" s="6">
        <f t="shared" si="62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60"/>
        <v>41907.208333333336</v>
      </c>
      <c r="O993" s="9">
        <f t="shared" si="61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3"/>
        <v>4.2654838709677421</v>
      </c>
      <c r="G994" t="s">
        <v>20</v>
      </c>
      <c r="H994">
        <v>132</v>
      </c>
      <c r="I994" s="6">
        <f t="shared" si="62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60"/>
        <v>43227.208333333328</v>
      </c>
      <c r="O994" s="9">
        <f t="shared" si="61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idden="1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3"/>
        <v>0.77632653061224488</v>
      </c>
      <c r="G995" t="s">
        <v>74</v>
      </c>
      <c r="H995">
        <v>75</v>
      </c>
      <c r="I995" s="6">
        <f t="shared" si="62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60"/>
        <v>42362.25</v>
      </c>
      <c r="O995" s="9">
        <f t="shared" si="61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idden="1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3"/>
        <v>0.52496810772501767</v>
      </c>
      <c r="G996" t="s">
        <v>14</v>
      </c>
      <c r="H996">
        <v>842</v>
      </c>
      <c r="I996" s="6">
        <f t="shared" si="62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60"/>
        <v>41929.208333333336</v>
      </c>
      <c r="O996" s="9">
        <f t="shared" si="61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3"/>
        <v>1.5746762589928058</v>
      </c>
      <c r="G997" t="s">
        <v>20</v>
      </c>
      <c r="H997">
        <v>2043</v>
      </c>
      <c r="I997" s="6">
        <f t="shared" si="62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60"/>
        <v>43408.208333333328</v>
      </c>
      <c r="O997" s="9">
        <f t="shared" si="61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hidden="1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3"/>
        <v>0.72939393939393937</v>
      </c>
      <c r="G998" t="s">
        <v>14</v>
      </c>
      <c r="H998">
        <v>112</v>
      </c>
      <c r="I998" s="6">
        <f t="shared" si="62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60"/>
        <v>41276.25</v>
      </c>
      <c r="O998" s="9">
        <f t="shared" si="61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idden="1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3"/>
        <v>0.60565789473684206</v>
      </c>
      <c r="G999" t="s">
        <v>74</v>
      </c>
      <c r="H999">
        <v>139</v>
      </c>
      <c r="I999" s="6">
        <f t="shared" si="62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60"/>
        <v>41659.25</v>
      </c>
      <c r="O999" s="9">
        <f t="shared" si="61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idden="1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3"/>
        <v>0.5679129129129129</v>
      </c>
      <c r="G1000" t="s">
        <v>14</v>
      </c>
      <c r="H1000">
        <v>374</v>
      </c>
      <c r="I1000" s="6">
        <f t="shared" si="62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60"/>
        <v>40220.25</v>
      </c>
      <c r="O1000" s="9">
        <f t="shared" si="61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idden="1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3"/>
        <v>0.56542754275427543</v>
      </c>
      <c r="G1001" t="s">
        <v>74</v>
      </c>
      <c r="H1001">
        <v>1122</v>
      </c>
      <c r="I1001" s="6">
        <f t="shared" si="62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60"/>
        <v>42550.208333333328</v>
      </c>
      <c r="O1001" s="9">
        <f t="shared" si="61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  <row r="1007" spans="1:20" x14ac:dyDescent="0.25">
      <c r="I1007" s="6"/>
    </row>
  </sheetData>
  <autoFilter ref="A1:T1001" xr:uid="{00000000-0001-0000-0000-000000000000}">
    <filterColumn colId="6">
      <filters>
        <filter val="successful"/>
      </filters>
    </filterColumn>
  </autoFilter>
  <conditionalFormatting sqref="F2:F1001">
    <cfRule type="colorScale" priority="1">
      <colorScale>
        <cfvo type="num" val="0"/>
        <cfvo type="num" val="1"/>
        <cfvo type="num" val="2"/>
        <color rgb="FFF8696B"/>
        <color theme="9" tint="0.39997558519241921"/>
        <color theme="8" tint="0.39997558519241921"/>
      </colorScale>
    </cfRule>
  </conditionalFormatting>
  <conditionalFormatting sqref="G2:G1001">
    <cfRule type="cellIs" dxfId="11" priority="3" operator="equal">
      <formula>"live"</formula>
    </cfRule>
    <cfRule type="cellIs" dxfId="10" priority="4" operator="equal">
      <formula>"canceled"</formula>
    </cfRule>
    <cfRule type="cellIs" dxfId="9" priority="5" operator="equal">
      <formula>"failed"</formula>
    </cfRule>
    <cfRule type="cellIs" dxfId="8" priority="6" operator="equal">
      <formula>"successful"</formula>
    </cfRule>
  </conditionalFormatting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E04F-C814-41BC-B83D-848375E65F87}">
  <sheetPr codeName="Sheet2"/>
  <dimension ref="B2:Q567"/>
  <sheetViews>
    <sheetView topLeftCell="H13" workbookViewId="0">
      <selection activeCell="H9" sqref="H9"/>
    </sheetView>
  </sheetViews>
  <sheetFormatPr defaultRowHeight="15.75" x14ac:dyDescent="0.25"/>
  <cols>
    <col min="2" max="3" width="12.75" customWidth="1"/>
    <col min="4" max="4" width="13.75" bestFit="1" customWidth="1"/>
    <col min="5" max="7" width="12.75" customWidth="1"/>
    <col min="9" max="9" width="10.375" bestFit="1" customWidth="1"/>
    <col min="13" max="13" width="9.375" bestFit="1" customWidth="1"/>
    <col min="15" max="15" width="23.25" bestFit="1" customWidth="1"/>
    <col min="17" max="17" width="19.5" bestFit="1" customWidth="1"/>
  </cols>
  <sheetData>
    <row r="2" spans="2:17" x14ac:dyDescent="0.25">
      <c r="B2" s="19" t="s">
        <v>4</v>
      </c>
      <c r="C2" s="20" t="s">
        <v>5</v>
      </c>
      <c r="D2" s="25" t="s">
        <v>2116</v>
      </c>
      <c r="E2" s="19" t="s">
        <v>4</v>
      </c>
      <c r="F2" s="20" t="s">
        <v>5</v>
      </c>
      <c r="G2" s="25" t="s">
        <v>2117</v>
      </c>
      <c r="I2" s="26" t="s">
        <v>2105</v>
      </c>
      <c r="J2" s="26"/>
      <c r="L2" s="27" t="s">
        <v>2106</v>
      </c>
      <c r="M2" s="27"/>
      <c r="O2" t="s">
        <v>2118</v>
      </c>
      <c r="Q2" t="s">
        <v>2115</v>
      </c>
    </row>
    <row r="3" spans="2:17" x14ac:dyDescent="0.25">
      <c r="B3" s="21" t="s">
        <v>20</v>
      </c>
      <c r="C3" s="22">
        <v>158</v>
      </c>
      <c r="D3" s="25">
        <v>1400</v>
      </c>
      <c r="E3" s="21" t="s">
        <v>14</v>
      </c>
      <c r="F3" s="22">
        <v>0</v>
      </c>
      <c r="G3" s="25">
        <v>100</v>
      </c>
      <c r="I3" s="14" t="s">
        <v>2109</v>
      </c>
      <c r="J3" s="15">
        <f>AVERAGE(C3:C567)</f>
        <v>851.14690265486729</v>
      </c>
      <c r="L3" s="14" t="s">
        <v>2109</v>
      </c>
      <c r="M3" s="15">
        <f>AVERAGE(F$3:F$567)</f>
        <v>585.61538461538464</v>
      </c>
      <c r="O3" s="6">
        <f>AVERAGE(D3:D567)</f>
        <v>26405.309734513274</v>
      </c>
      <c r="Q3" s="6">
        <f>AVERAGE(G3:G366)</f>
        <v>65403.571428571428</v>
      </c>
    </row>
    <row r="4" spans="2:17" x14ac:dyDescent="0.25">
      <c r="B4" s="21" t="s">
        <v>20</v>
      </c>
      <c r="C4" s="22">
        <v>1425</v>
      </c>
      <c r="D4" s="25">
        <v>108400</v>
      </c>
      <c r="E4" s="21" t="s">
        <v>14</v>
      </c>
      <c r="F4" s="22">
        <v>24</v>
      </c>
      <c r="G4" s="25">
        <v>4200</v>
      </c>
      <c r="I4" s="13" t="s">
        <v>2110</v>
      </c>
      <c r="J4" s="16">
        <f>MEDIAN(C3:C567)</f>
        <v>201</v>
      </c>
      <c r="L4" s="13" t="s">
        <v>2110</v>
      </c>
      <c r="M4" s="16">
        <f>MEDIAN(F$3:F$567)</f>
        <v>114.5</v>
      </c>
    </row>
    <row r="5" spans="2:17" x14ac:dyDescent="0.25">
      <c r="B5" s="21" t="s">
        <v>20</v>
      </c>
      <c r="C5" s="22">
        <v>174</v>
      </c>
      <c r="D5" s="25">
        <v>7600</v>
      </c>
      <c r="E5" s="21" t="s">
        <v>14</v>
      </c>
      <c r="F5" s="22">
        <v>53</v>
      </c>
      <c r="G5" s="25">
        <v>7600</v>
      </c>
      <c r="I5" s="13" t="s">
        <v>2111</v>
      </c>
      <c r="J5" s="16">
        <f>MIN(C3:C567)</f>
        <v>16</v>
      </c>
      <c r="L5" s="13" t="s">
        <v>2111</v>
      </c>
      <c r="M5" s="16">
        <f>MIN(F$3:F$567)</f>
        <v>0</v>
      </c>
      <c r="O5" s="18">
        <f>O3/Q3</f>
        <v>0.40372886614228781</v>
      </c>
    </row>
    <row r="6" spans="2:17" x14ac:dyDescent="0.25">
      <c r="B6" s="21" t="s">
        <v>20</v>
      </c>
      <c r="C6" s="22">
        <v>227</v>
      </c>
      <c r="D6" s="25">
        <v>4500</v>
      </c>
      <c r="E6" s="21" t="s">
        <v>14</v>
      </c>
      <c r="F6" s="22">
        <v>18</v>
      </c>
      <c r="G6" s="25">
        <v>5200</v>
      </c>
      <c r="I6" s="13" t="s">
        <v>2112</v>
      </c>
      <c r="J6" s="16">
        <f>MAX(C3:C567)</f>
        <v>7295</v>
      </c>
      <c r="L6" s="13" t="s">
        <v>2112</v>
      </c>
      <c r="M6" s="16">
        <f>MAX(F$3:F$567)</f>
        <v>6080</v>
      </c>
    </row>
    <row r="7" spans="2:17" x14ac:dyDescent="0.25">
      <c r="B7" s="21" t="s">
        <v>20</v>
      </c>
      <c r="C7" s="22">
        <v>220</v>
      </c>
      <c r="D7" s="25">
        <v>5200</v>
      </c>
      <c r="E7" s="21" t="s">
        <v>14</v>
      </c>
      <c r="F7" s="22">
        <v>44</v>
      </c>
      <c r="G7" s="25">
        <v>6200</v>
      </c>
      <c r="I7" s="13" t="s">
        <v>2113</v>
      </c>
      <c r="J7" s="16">
        <f>_xlfn.VAR.P(C3:C567)</f>
        <v>1603373.7324019109</v>
      </c>
      <c r="L7" s="13" t="s">
        <v>2113</v>
      </c>
      <c r="M7" s="17">
        <f>_xlfn.VAR.P(F$3:F$567)</f>
        <v>921574.68174133555</v>
      </c>
    </row>
    <row r="8" spans="2:17" x14ac:dyDescent="0.25">
      <c r="B8" s="21" t="s">
        <v>20</v>
      </c>
      <c r="C8" s="22">
        <v>98</v>
      </c>
      <c r="D8" s="25">
        <v>4200</v>
      </c>
      <c r="E8" s="21" t="s">
        <v>14</v>
      </c>
      <c r="F8" s="22">
        <v>27</v>
      </c>
      <c r="G8" s="25">
        <v>6300</v>
      </c>
      <c r="I8" s="13" t="s">
        <v>2114</v>
      </c>
      <c r="J8" s="16">
        <f>_xlfn.STDEV.P(C3:C567)</f>
        <v>1266.2439466397898</v>
      </c>
      <c r="L8" s="13" t="s">
        <v>2114</v>
      </c>
      <c r="M8" s="17">
        <f>_xlfn.STDEV.P(F$3:F$567)</f>
        <v>959.98681331637863</v>
      </c>
    </row>
    <row r="9" spans="2:17" x14ac:dyDescent="0.25">
      <c r="B9" s="21" t="s">
        <v>20</v>
      </c>
      <c r="C9" s="22">
        <v>100</v>
      </c>
      <c r="D9" s="25">
        <v>1700</v>
      </c>
      <c r="E9" s="21" t="s">
        <v>14</v>
      </c>
      <c r="F9" s="22">
        <v>55</v>
      </c>
      <c r="G9" s="25">
        <v>6300</v>
      </c>
    </row>
    <row r="10" spans="2:17" x14ac:dyDescent="0.25">
      <c r="B10" s="21" t="s">
        <v>20</v>
      </c>
      <c r="C10" s="22">
        <v>1249</v>
      </c>
      <c r="D10" s="25">
        <v>84600</v>
      </c>
      <c r="E10" s="21" t="s">
        <v>14</v>
      </c>
      <c r="F10" s="22">
        <v>200</v>
      </c>
      <c r="G10" s="25">
        <v>28200</v>
      </c>
    </row>
    <row r="11" spans="2:17" x14ac:dyDescent="0.25">
      <c r="B11" s="21" t="s">
        <v>20</v>
      </c>
      <c r="C11" s="22">
        <v>1396</v>
      </c>
      <c r="D11" s="25">
        <v>131800</v>
      </c>
      <c r="E11" s="21" t="s">
        <v>14</v>
      </c>
      <c r="F11" s="22">
        <v>452</v>
      </c>
      <c r="G11" s="25">
        <v>81200</v>
      </c>
    </row>
    <row r="12" spans="2:17" x14ac:dyDescent="0.25">
      <c r="B12" s="21" t="s">
        <v>20</v>
      </c>
      <c r="C12" s="22">
        <v>890</v>
      </c>
      <c r="D12" s="25">
        <v>59100</v>
      </c>
      <c r="E12" s="21" t="s">
        <v>14</v>
      </c>
      <c r="F12" s="22">
        <v>674</v>
      </c>
      <c r="G12" s="25">
        <v>62500</v>
      </c>
    </row>
    <row r="13" spans="2:17" x14ac:dyDescent="0.25">
      <c r="B13" s="21" t="s">
        <v>20</v>
      </c>
      <c r="C13" s="22">
        <v>142</v>
      </c>
      <c r="D13" s="25">
        <v>4500</v>
      </c>
      <c r="E13" s="21" t="s">
        <v>14</v>
      </c>
      <c r="F13" s="22">
        <v>558</v>
      </c>
      <c r="G13" s="25">
        <v>94000</v>
      </c>
    </row>
    <row r="14" spans="2:17" x14ac:dyDescent="0.25">
      <c r="B14" s="21" t="s">
        <v>20</v>
      </c>
      <c r="C14" s="22">
        <v>2673</v>
      </c>
      <c r="D14" s="25">
        <v>92400</v>
      </c>
      <c r="E14" s="21" t="s">
        <v>14</v>
      </c>
      <c r="F14" s="22">
        <v>15</v>
      </c>
      <c r="G14" s="25">
        <v>2000</v>
      </c>
    </row>
    <row r="15" spans="2:17" x14ac:dyDescent="0.25">
      <c r="B15" s="21" t="s">
        <v>20</v>
      </c>
      <c r="C15" s="22">
        <v>163</v>
      </c>
      <c r="D15" s="25">
        <v>5500</v>
      </c>
      <c r="E15" s="21" t="s">
        <v>14</v>
      </c>
      <c r="F15" s="22">
        <v>2307</v>
      </c>
      <c r="G15" s="25">
        <v>101000</v>
      </c>
    </row>
    <row r="16" spans="2:17" x14ac:dyDescent="0.25">
      <c r="B16" s="21" t="s">
        <v>20</v>
      </c>
      <c r="C16" s="22">
        <v>2220</v>
      </c>
      <c r="D16" s="25">
        <v>130800</v>
      </c>
      <c r="E16" s="21" t="s">
        <v>14</v>
      </c>
      <c r="F16" s="22">
        <v>88</v>
      </c>
      <c r="G16" s="25">
        <v>9900</v>
      </c>
    </row>
    <row r="17" spans="2:7" x14ac:dyDescent="0.25">
      <c r="B17" s="21" t="s">
        <v>20</v>
      </c>
      <c r="C17" s="22">
        <v>1606</v>
      </c>
      <c r="D17" s="25">
        <v>45900</v>
      </c>
      <c r="E17" s="21" t="s">
        <v>14</v>
      </c>
      <c r="F17" s="22">
        <v>48</v>
      </c>
      <c r="G17" s="25">
        <v>9500</v>
      </c>
    </row>
    <row r="18" spans="2:7" x14ac:dyDescent="0.25">
      <c r="B18" s="21" t="s">
        <v>20</v>
      </c>
      <c r="C18" s="22">
        <v>129</v>
      </c>
      <c r="D18" s="25">
        <v>9000</v>
      </c>
      <c r="E18" s="21" t="s">
        <v>14</v>
      </c>
      <c r="F18" s="22">
        <v>1</v>
      </c>
      <c r="G18" s="25">
        <v>100</v>
      </c>
    </row>
    <row r="19" spans="2:7" x14ac:dyDescent="0.25">
      <c r="B19" s="21" t="s">
        <v>20</v>
      </c>
      <c r="C19" s="22">
        <v>226</v>
      </c>
      <c r="D19" s="25">
        <v>3500</v>
      </c>
      <c r="E19" s="21" t="s">
        <v>14</v>
      </c>
      <c r="F19" s="22">
        <v>1467</v>
      </c>
      <c r="G19" s="25">
        <v>158100</v>
      </c>
    </row>
    <row r="20" spans="2:7" x14ac:dyDescent="0.25">
      <c r="B20" s="21" t="s">
        <v>20</v>
      </c>
      <c r="C20" s="22">
        <v>5419</v>
      </c>
      <c r="D20" s="25">
        <v>50200</v>
      </c>
      <c r="E20" s="21" t="s">
        <v>14</v>
      </c>
      <c r="F20" s="22">
        <v>75</v>
      </c>
      <c r="G20" s="25">
        <v>7200</v>
      </c>
    </row>
    <row r="21" spans="2:7" x14ac:dyDescent="0.25">
      <c r="B21" s="21" t="s">
        <v>20</v>
      </c>
      <c r="C21" s="22">
        <v>165</v>
      </c>
      <c r="D21" s="25">
        <v>9300</v>
      </c>
      <c r="E21" s="21" t="s">
        <v>14</v>
      </c>
      <c r="F21" s="22">
        <v>120</v>
      </c>
      <c r="G21" s="25">
        <v>6000</v>
      </c>
    </row>
    <row r="22" spans="2:7" x14ac:dyDescent="0.25">
      <c r="B22" s="21" t="s">
        <v>20</v>
      </c>
      <c r="C22" s="22">
        <v>1965</v>
      </c>
      <c r="D22" s="25">
        <v>125500</v>
      </c>
      <c r="E22" s="21" t="s">
        <v>14</v>
      </c>
      <c r="F22" s="22">
        <v>2253</v>
      </c>
      <c r="G22" s="25">
        <v>199200</v>
      </c>
    </row>
    <row r="23" spans="2:7" x14ac:dyDescent="0.25">
      <c r="B23" s="21" t="s">
        <v>20</v>
      </c>
      <c r="C23" s="22">
        <v>16</v>
      </c>
      <c r="D23" s="25">
        <v>700</v>
      </c>
      <c r="E23" s="21" t="s">
        <v>14</v>
      </c>
      <c r="F23" s="22">
        <v>5</v>
      </c>
      <c r="G23" s="25">
        <v>4700</v>
      </c>
    </row>
    <row r="24" spans="2:7" x14ac:dyDescent="0.25">
      <c r="B24" s="21" t="s">
        <v>20</v>
      </c>
      <c r="C24" s="22">
        <v>107</v>
      </c>
      <c r="D24" s="25">
        <v>8100</v>
      </c>
      <c r="E24" s="21" t="s">
        <v>14</v>
      </c>
      <c r="F24" s="22">
        <v>38</v>
      </c>
      <c r="G24" s="25">
        <v>2800</v>
      </c>
    </row>
    <row r="25" spans="2:7" x14ac:dyDescent="0.25">
      <c r="B25" s="21" t="s">
        <v>20</v>
      </c>
      <c r="C25" s="22">
        <v>134</v>
      </c>
      <c r="D25" s="25">
        <v>3100</v>
      </c>
      <c r="E25" s="21" t="s">
        <v>14</v>
      </c>
      <c r="F25" s="22">
        <v>12</v>
      </c>
      <c r="G25" s="25">
        <v>2900</v>
      </c>
    </row>
    <row r="26" spans="2:7" x14ac:dyDescent="0.25">
      <c r="B26" s="21" t="s">
        <v>20</v>
      </c>
      <c r="C26" s="22">
        <v>198</v>
      </c>
      <c r="D26" s="25">
        <v>8800</v>
      </c>
      <c r="E26" s="21" t="s">
        <v>14</v>
      </c>
      <c r="F26" s="22">
        <v>1684</v>
      </c>
      <c r="G26" s="25">
        <v>122900</v>
      </c>
    </row>
    <row r="27" spans="2:7" x14ac:dyDescent="0.25">
      <c r="B27" s="21" t="s">
        <v>20</v>
      </c>
      <c r="C27" s="22">
        <v>111</v>
      </c>
      <c r="D27" s="25">
        <v>5600</v>
      </c>
      <c r="E27" s="21" t="s">
        <v>14</v>
      </c>
      <c r="F27" s="22">
        <v>56</v>
      </c>
      <c r="G27" s="25">
        <v>9500</v>
      </c>
    </row>
    <row r="28" spans="2:7" x14ac:dyDescent="0.25">
      <c r="B28" s="21" t="s">
        <v>20</v>
      </c>
      <c r="C28" s="22">
        <v>222</v>
      </c>
      <c r="D28" s="25">
        <v>1800</v>
      </c>
      <c r="E28" s="21" t="s">
        <v>14</v>
      </c>
      <c r="F28" s="22">
        <v>838</v>
      </c>
      <c r="G28" s="25">
        <v>57800</v>
      </c>
    </row>
    <row r="29" spans="2:7" x14ac:dyDescent="0.25">
      <c r="B29" s="21" t="s">
        <v>20</v>
      </c>
      <c r="C29" s="22">
        <v>6212</v>
      </c>
      <c r="D29" s="25">
        <v>90200</v>
      </c>
      <c r="E29" s="21" t="s">
        <v>14</v>
      </c>
      <c r="F29" s="22">
        <v>1000</v>
      </c>
      <c r="G29" s="25">
        <v>106400</v>
      </c>
    </row>
    <row r="30" spans="2:7" x14ac:dyDescent="0.25">
      <c r="B30" s="21" t="s">
        <v>20</v>
      </c>
      <c r="C30" s="22">
        <v>98</v>
      </c>
      <c r="D30" s="25">
        <v>1600</v>
      </c>
      <c r="E30" s="21" t="s">
        <v>14</v>
      </c>
      <c r="F30" s="22">
        <v>1482</v>
      </c>
      <c r="G30" s="25">
        <v>198500</v>
      </c>
    </row>
    <row r="31" spans="2:7" x14ac:dyDescent="0.25">
      <c r="B31" s="21" t="s">
        <v>20</v>
      </c>
      <c r="C31" s="22">
        <v>92</v>
      </c>
      <c r="D31" s="25">
        <v>3700</v>
      </c>
      <c r="E31" s="21" t="s">
        <v>14</v>
      </c>
      <c r="F31" s="22">
        <v>106</v>
      </c>
      <c r="G31" s="25">
        <v>7800</v>
      </c>
    </row>
    <row r="32" spans="2:7" x14ac:dyDescent="0.25">
      <c r="B32" s="21" t="s">
        <v>20</v>
      </c>
      <c r="C32" s="22">
        <v>149</v>
      </c>
      <c r="D32" s="25">
        <v>1500</v>
      </c>
      <c r="E32" s="21" t="s">
        <v>14</v>
      </c>
      <c r="F32" s="22">
        <v>679</v>
      </c>
      <c r="G32" s="25">
        <v>154300</v>
      </c>
    </row>
    <row r="33" spans="2:7" x14ac:dyDescent="0.25">
      <c r="B33" s="21" t="s">
        <v>20</v>
      </c>
      <c r="C33" s="22">
        <v>2431</v>
      </c>
      <c r="D33" s="25">
        <v>33300</v>
      </c>
      <c r="E33" s="21" t="s">
        <v>14</v>
      </c>
      <c r="F33" s="22">
        <v>1220</v>
      </c>
      <c r="G33" s="25">
        <v>97800</v>
      </c>
    </row>
    <row r="34" spans="2:7" x14ac:dyDescent="0.25">
      <c r="B34" s="21" t="s">
        <v>20</v>
      </c>
      <c r="C34" s="22">
        <v>303</v>
      </c>
      <c r="D34" s="25">
        <v>7200</v>
      </c>
      <c r="E34" s="21" t="s">
        <v>14</v>
      </c>
      <c r="F34" s="22">
        <v>1</v>
      </c>
      <c r="G34" s="25">
        <v>100</v>
      </c>
    </row>
    <row r="35" spans="2:7" x14ac:dyDescent="0.25">
      <c r="B35" s="21" t="s">
        <v>20</v>
      </c>
      <c r="C35" s="22">
        <v>209</v>
      </c>
      <c r="D35" s="25">
        <v>8800</v>
      </c>
      <c r="E35" s="21" t="s">
        <v>14</v>
      </c>
      <c r="F35" s="22">
        <v>37</v>
      </c>
      <c r="G35" s="25">
        <v>10000</v>
      </c>
    </row>
    <row r="36" spans="2:7" x14ac:dyDescent="0.25">
      <c r="B36" s="21" t="s">
        <v>20</v>
      </c>
      <c r="C36" s="22">
        <v>131</v>
      </c>
      <c r="D36" s="25">
        <v>6600</v>
      </c>
      <c r="E36" s="21" t="s">
        <v>14</v>
      </c>
      <c r="F36" s="22">
        <v>60</v>
      </c>
      <c r="G36" s="25">
        <v>5200</v>
      </c>
    </row>
    <row r="37" spans="2:7" x14ac:dyDescent="0.25">
      <c r="B37" s="21" t="s">
        <v>20</v>
      </c>
      <c r="C37" s="22">
        <v>164</v>
      </c>
      <c r="D37" s="25">
        <v>8000</v>
      </c>
      <c r="E37" s="21" t="s">
        <v>14</v>
      </c>
      <c r="F37" s="22">
        <v>296</v>
      </c>
      <c r="G37" s="25">
        <v>142400</v>
      </c>
    </row>
    <row r="38" spans="2:7" x14ac:dyDescent="0.25">
      <c r="B38" s="21" t="s">
        <v>20</v>
      </c>
      <c r="C38" s="22">
        <v>201</v>
      </c>
      <c r="D38" s="25">
        <v>2900</v>
      </c>
      <c r="E38" s="21" t="s">
        <v>14</v>
      </c>
      <c r="F38" s="22">
        <v>3304</v>
      </c>
      <c r="G38" s="25">
        <v>166700</v>
      </c>
    </row>
    <row r="39" spans="2:7" x14ac:dyDescent="0.25">
      <c r="B39" s="21" t="s">
        <v>20</v>
      </c>
      <c r="C39" s="22">
        <v>211</v>
      </c>
      <c r="D39" s="25">
        <v>2700</v>
      </c>
      <c r="E39" s="21" t="s">
        <v>14</v>
      </c>
      <c r="F39" s="22">
        <v>73</v>
      </c>
      <c r="G39" s="25">
        <v>7200</v>
      </c>
    </row>
    <row r="40" spans="2:7" x14ac:dyDescent="0.25">
      <c r="B40" s="21" t="s">
        <v>20</v>
      </c>
      <c r="C40" s="22">
        <v>128</v>
      </c>
      <c r="D40" s="25">
        <v>1400</v>
      </c>
      <c r="E40" s="21" t="s">
        <v>14</v>
      </c>
      <c r="F40" s="22">
        <v>3387</v>
      </c>
      <c r="G40" s="25">
        <v>136800</v>
      </c>
    </row>
    <row r="41" spans="2:7" x14ac:dyDescent="0.25">
      <c r="B41" s="21" t="s">
        <v>20</v>
      </c>
      <c r="C41" s="22">
        <v>1600</v>
      </c>
      <c r="D41" s="25">
        <v>94200</v>
      </c>
      <c r="E41" s="21" t="s">
        <v>14</v>
      </c>
      <c r="F41" s="22">
        <v>662</v>
      </c>
      <c r="G41" s="25">
        <v>177700</v>
      </c>
    </row>
    <row r="42" spans="2:7" x14ac:dyDescent="0.25">
      <c r="B42" s="21" t="s">
        <v>20</v>
      </c>
      <c r="C42" s="22">
        <v>249</v>
      </c>
      <c r="D42" s="25">
        <v>2000</v>
      </c>
      <c r="E42" s="21" t="s">
        <v>14</v>
      </c>
      <c r="F42" s="22">
        <v>774</v>
      </c>
      <c r="G42" s="25">
        <v>180200</v>
      </c>
    </row>
    <row r="43" spans="2:7" x14ac:dyDescent="0.25">
      <c r="B43" s="21" t="s">
        <v>20</v>
      </c>
      <c r="C43" s="22">
        <v>236</v>
      </c>
      <c r="D43" s="25">
        <v>6100</v>
      </c>
      <c r="E43" s="21" t="s">
        <v>14</v>
      </c>
      <c r="F43" s="22">
        <v>672</v>
      </c>
      <c r="G43" s="25">
        <v>103200</v>
      </c>
    </row>
    <row r="44" spans="2:7" x14ac:dyDescent="0.25">
      <c r="B44" s="21" t="s">
        <v>20</v>
      </c>
      <c r="C44" s="22">
        <v>4065</v>
      </c>
      <c r="D44" s="25">
        <v>72600</v>
      </c>
      <c r="E44" s="21" t="s">
        <v>14</v>
      </c>
      <c r="F44" s="22">
        <v>940</v>
      </c>
      <c r="G44" s="25">
        <v>99500</v>
      </c>
    </row>
    <row r="45" spans="2:7" x14ac:dyDescent="0.25">
      <c r="B45" s="21" t="s">
        <v>20</v>
      </c>
      <c r="C45" s="22">
        <v>246</v>
      </c>
      <c r="D45" s="25">
        <v>5700</v>
      </c>
      <c r="E45" s="21" t="s">
        <v>14</v>
      </c>
      <c r="F45" s="22">
        <v>117</v>
      </c>
      <c r="G45" s="25">
        <v>7700</v>
      </c>
    </row>
    <row r="46" spans="2:7" x14ac:dyDescent="0.25">
      <c r="B46" s="21" t="s">
        <v>20</v>
      </c>
      <c r="C46" s="22">
        <v>2475</v>
      </c>
      <c r="D46" s="25">
        <v>128000</v>
      </c>
      <c r="E46" s="21" t="s">
        <v>14</v>
      </c>
      <c r="F46" s="22">
        <v>115</v>
      </c>
      <c r="G46" s="25">
        <v>9600</v>
      </c>
    </row>
    <row r="47" spans="2:7" x14ac:dyDescent="0.25">
      <c r="B47" s="21" t="s">
        <v>20</v>
      </c>
      <c r="C47" s="22">
        <v>76</v>
      </c>
      <c r="D47" s="25">
        <v>6000</v>
      </c>
      <c r="E47" s="21" t="s">
        <v>14</v>
      </c>
      <c r="F47" s="22">
        <v>326</v>
      </c>
      <c r="G47" s="25">
        <v>92100</v>
      </c>
    </row>
    <row r="48" spans="2:7" x14ac:dyDescent="0.25">
      <c r="B48" s="21" t="s">
        <v>20</v>
      </c>
      <c r="C48" s="22">
        <v>54</v>
      </c>
      <c r="D48" s="25">
        <v>600</v>
      </c>
      <c r="E48" s="21" t="s">
        <v>14</v>
      </c>
      <c r="F48" s="22">
        <v>1</v>
      </c>
      <c r="G48" s="25">
        <v>100</v>
      </c>
    </row>
    <row r="49" spans="2:7" x14ac:dyDescent="0.25">
      <c r="B49" s="21" t="s">
        <v>20</v>
      </c>
      <c r="C49" s="22">
        <v>88</v>
      </c>
      <c r="D49" s="25">
        <v>1400</v>
      </c>
      <c r="E49" s="21" t="s">
        <v>14</v>
      </c>
      <c r="F49" s="22">
        <v>1467</v>
      </c>
      <c r="G49" s="25">
        <v>137200</v>
      </c>
    </row>
    <row r="50" spans="2:7" x14ac:dyDescent="0.25">
      <c r="B50" s="21" t="s">
        <v>20</v>
      </c>
      <c r="C50" s="22">
        <v>85</v>
      </c>
      <c r="D50" s="25">
        <v>3900</v>
      </c>
      <c r="E50" s="21" t="s">
        <v>14</v>
      </c>
      <c r="F50" s="22">
        <v>5681</v>
      </c>
      <c r="G50" s="25">
        <v>189400</v>
      </c>
    </row>
    <row r="51" spans="2:7" x14ac:dyDescent="0.25">
      <c r="B51" s="21" t="s">
        <v>20</v>
      </c>
      <c r="C51" s="22">
        <v>170</v>
      </c>
      <c r="D51" s="25">
        <v>9700</v>
      </c>
      <c r="E51" s="21" t="s">
        <v>14</v>
      </c>
      <c r="F51" s="22">
        <v>1059</v>
      </c>
      <c r="G51" s="25">
        <v>171300</v>
      </c>
    </row>
    <row r="52" spans="2:7" x14ac:dyDescent="0.25">
      <c r="B52" s="21" t="s">
        <v>20</v>
      </c>
      <c r="C52" s="22">
        <v>330</v>
      </c>
      <c r="D52" s="25">
        <v>4500</v>
      </c>
      <c r="E52" s="21" t="s">
        <v>14</v>
      </c>
      <c r="F52" s="22">
        <v>1194</v>
      </c>
      <c r="G52" s="25">
        <v>139500</v>
      </c>
    </row>
    <row r="53" spans="2:7" x14ac:dyDescent="0.25">
      <c r="B53" s="21" t="s">
        <v>20</v>
      </c>
      <c r="C53" s="22">
        <v>127</v>
      </c>
      <c r="D53" s="25">
        <v>1100</v>
      </c>
      <c r="E53" s="21" t="s">
        <v>14</v>
      </c>
      <c r="F53" s="22">
        <v>30</v>
      </c>
      <c r="G53" s="25">
        <v>4200</v>
      </c>
    </row>
    <row r="54" spans="2:7" x14ac:dyDescent="0.25">
      <c r="B54" s="21" t="s">
        <v>20</v>
      </c>
      <c r="C54" s="22">
        <v>411</v>
      </c>
      <c r="D54" s="25">
        <v>16800</v>
      </c>
      <c r="E54" s="21" t="s">
        <v>14</v>
      </c>
      <c r="F54" s="22">
        <v>75</v>
      </c>
      <c r="G54" s="25">
        <v>5500</v>
      </c>
    </row>
    <row r="55" spans="2:7" x14ac:dyDescent="0.25">
      <c r="B55" s="21" t="s">
        <v>20</v>
      </c>
      <c r="C55" s="22">
        <v>180</v>
      </c>
      <c r="D55" s="25">
        <v>1000</v>
      </c>
      <c r="E55" s="21" t="s">
        <v>14</v>
      </c>
      <c r="F55" s="22">
        <v>955</v>
      </c>
      <c r="G55" s="25">
        <v>128100</v>
      </c>
    </row>
    <row r="56" spans="2:7" x14ac:dyDescent="0.25">
      <c r="B56" s="21" t="s">
        <v>20</v>
      </c>
      <c r="C56" s="22">
        <v>374</v>
      </c>
      <c r="D56" s="25">
        <v>31400</v>
      </c>
      <c r="E56" s="21" t="s">
        <v>14</v>
      </c>
      <c r="F56" s="22">
        <v>67</v>
      </c>
      <c r="G56" s="25">
        <v>188100</v>
      </c>
    </row>
    <row r="57" spans="2:7" x14ac:dyDescent="0.25">
      <c r="B57" s="21" t="s">
        <v>20</v>
      </c>
      <c r="C57" s="22">
        <v>71</v>
      </c>
      <c r="D57" s="25">
        <v>4900</v>
      </c>
      <c r="E57" s="21" t="s">
        <v>14</v>
      </c>
      <c r="F57" s="22">
        <v>5</v>
      </c>
      <c r="G57" s="25">
        <v>4900</v>
      </c>
    </row>
    <row r="58" spans="2:7" x14ac:dyDescent="0.25">
      <c r="B58" s="21" t="s">
        <v>20</v>
      </c>
      <c r="C58" s="22">
        <v>203</v>
      </c>
      <c r="D58" s="25">
        <v>7400</v>
      </c>
      <c r="E58" s="21" t="s">
        <v>14</v>
      </c>
      <c r="F58" s="22">
        <v>26</v>
      </c>
      <c r="G58" s="25">
        <v>800</v>
      </c>
    </row>
    <row r="59" spans="2:7" x14ac:dyDescent="0.25">
      <c r="B59" s="21" t="s">
        <v>20</v>
      </c>
      <c r="C59" s="22">
        <v>113</v>
      </c>
      <c r="D59" s="25">
        <v>4800</v>
      </c>
      <c r="E59" s="21" t="s">
        <v>14</v>
      </c>
      <c r="F59" s="22">
        <v>1130</v>
      </c>
      <c r="G59" s="25">
        <v>181200</v>
      </c>
    </row>
    <row r="60" spans="2:7" x14ac:dyDescent="0.25">
      <c r="B60" s="21" t="s">
        <v>20</v>
      </c>
      <c r="C60" s="22">
        <v>96</v>
      </c>
      <c r="D60" s="25">
        <v>3400</v>
      </c>
      <c r="E60" s="21" t="s">
        <v>14</v>
      </c>
      <c r="F60" s="22">
        <v>782</v>
      </c>
      <c r="G60" s="25">
        <v>115000</v>
      </c>
    </row>
    <row r="61" spans="2:7" x14ac:dyDescent="0.25">
      <c r="B61" s="21" t="s">
        <v>20</v>
      </c>
      <c r="C61" s="22">
        <v>498</v>
      </c>
      <c r="D61" s="25">
        <v>20000</v>
      </c>
      <c r="E61" s="21" t="s">
        <v>14</v>
      </c>
      <c r="F61" s="22">
        <v>210</v>
      </c>
      <c r="G61" s="25">
        <v>7200</v>
      </c>
    </row>
    <row r="62" spans="2:7" x14ac:dyDescent="0.25">
      <c r="B62" s="21" t="s">
        <v>20</v>
      </c>
      <c r="C62" s="22">
        <v>180</v>
      </c>
      <c r="D62" s="25">
        <v>2900</v>
      </c>
      <c r="E62" s="21" t="s">
        <v>14</v>
      </c>
      <c r="F62" s="22">
        <v>136</v>
      </c>
      <c r="G62" s="25">
        <v>8600</v>
      </c>
    </row>
    <row r="63" spans="2:7" x14ac:dyDescent="0.25">
      <c r="B63" s="21" t="s">
        <v>20</v>
      </c>
      <c r="C63" s="22">
        <v>27</v>
      </c>
      <c r="D63" s="25">
        <v>900</v>
      </c>
      <c r="E63" s="21" t="s">
        <v>14</v>
      </c>
      <c r="F63" s="22">
        <v>86</v>
      </c>
      <c r="G63" s="25">
        <v>5100</v>
      </c>
    </row>
    <row r="64" spans="2:7" x14ac:dyDescent="0.25">
      <c r="B64" s="21" t="s">
        <v>20</v>
      </c>
      <c r="C64" s="22">
        <v>2331</v>
      </c>
      <c r="D64" s="25">
        <v>69700</v>
      </c>
      <c r="E64" s="21" t="s">
        <v>14</v>
      </c>
      <c r="F64" s="22">
        <v>19</v>
      </c>
      <c r="G64" s="25">
        <v>1000</v>
      </c>
    </row>
    <row r="65" spans="2:7" x14ac:dyDescent="0.25">
      <c r="B65" s="21" t="s">
        <v>20</v>
      </c>
      <c r="C65" s="22">
        <v>113</v>
      </c>
      <c r="D65" s="25">
        <v>1300</v>
      </c>
      <c r="E65" s="21" t="s">
        <v>14</v>
      </c>
      <c r="F65" s="22">
        <v>886</v>
      </c>
      <c r="G65" s="25">
        <v>88800</v>
      </c>
    </row>
    <row r="66" spans="2:7" x14ac:dyDescent="0.25">
      <c r="B66" s="21" t="s">
        <v>20</v>
      </c>
      <c r="C66" s="22">
        <v>164</v>
      </c>
      <c r="D66" s="25">
        <v>7600</v>
      </c>
      <c r="E66" s="21" t="s">
        <v>14</v>
      </c>
      <c r="F66" s="22">
        <v>35</v>
      </c>
      <c r="G66" s="25">
        <v>8200</v>
      </c>
    </row>
    <row r="67" spans="2:7" x14ac:dyDescent="0.25">
      <c r="B67" s="21" t="s">
        <v>20</v>
      </c>
      <c r="C67" s="22">
        <v>164</v>
      </c>
      <c r="D67" s="25">
        <v>900</v>
      </c>
      <c r="E67" s="21" t="s">
        <v>14</v>
      </c>
      <c r="F67" s="22">
        <v>24</v>
      </c>
      <c r="G67" s="25">
        <v>3700</v>
      </c>
    </row>
    <row r="68" spans="2:7" x14ac:dyDescent="0.25">
      <c r="B68" s="21" t="s">
        <v>20</v>
      </c>
      <c r="C68" s="22">
        <v>336</v>
      </c>
      <c r="D68" s="25">
        <v>3700</v>
      </c>
      <c r="E68" s="21" t="s">
        <v>14</v>
      </c>
      <c r="F68" s="22">
        <v>86</v>
      </c>
      <c r="G68" s="25">
        <v>8400</v>
      </c>
    </row>
    <row r="69" spans="2:7" x14ac:dyDescent="0.25">
      <c r="B69" s="21" t="s">
        <v>20</v>
      </c>
      <c r="C69" s="22">
        <v>1917</v>
      </c>
      <c r="D69" s="25">
        <v>119200</v>
      </c>
      <c r="E69" s="21" t="s">
        <v>14</v>
      </c>
      <c r="F69" s="22">
        <v>243</v>
      </c>
      <c r="G69" s="25">
        <v>42600</v>
      </c>
    </row>
    <row r="70" spans="2:7" x14ac:dyDescent="0.25">
      <c r="B70" s="21" t="s">
        <v>20</v>
      </c>
      <c r="C70" s="22">
        <v>95</v>
      </c>
      <c r="D70" s="25">
        <v>6800</v>
      </c>
      <c r="E70" s="21" t="s">
        <v>14</v>
      </c>
      <c r="F70" s="22">
        <v>65</v>
      </c>
      <c r="G70" s="25">
        <v>6600</v>
      </c>
    </row>
    <row r="71" spans="2:7" x14ac:dyDescent="0.25">
      <c r="B71" s="21" t="s">
        <v>20</v>
      </c>
      <c r="C71" s="22">
        <v>147</v>
      </c>
      <c r="D71" s="25">
        <v>3900</v>
      </c>
      <c r="E71" s="21" t="s">
        <v>14</v>
      </c>
      <c r="F71" s="22">
        <v>100</v>
      </c>
      <c r="G71" s="25">
        <v>8200</v>
      </c>
    </row>
    <row r="72" spans="2:7" x14ac:dyDescent="0.25">
      <c r="B72" s="21" t="s">
        <v>20</v>
      </c>
      <c r="C72" s="22">
        <v>86</v>
      </c>
      <c r="D72" s="25">
        <v>3500</v>
      </c>
      <c r="E72" s="21" t="s">
        <v>14</v>
      </c>
      <c r="F72" s="22">
        <v>168</v>
      </c>
      <c r="G72" s="25">
        <v>63200</v>
      </c>
    </row>
    <row r="73" spans="2:7" x14ac:dyDescent="0.25">
      <c r="B73" s="21" t="s">
        <v>20</v>
      </c>
      <c r="C73" s="22">
        <v>83</v>
      </c>
      <c r="D73" s="25">
        <v>1500</v>
      </c>
      <c r="E73" s="21" t="s">
        <v>14</v>
      </c>
      <c r="F73" s="22">
        <v>13</v>
      </c>
      <c r="G73" s="25">
        <v>1800</v>
      </c>
    </row>
    <row r="74" spans="2:7" x14ac:dyDescent="0.25">
      <c r="B74" s="21" t="s">
        <v>20</v>
      </c>
      <c r="C74" s="22">
        <v>676</v>
      </c>
      <c r="D74" s="25">
        <v>61400</v>
      </c>
      <c r="E74" s="21" t="s">
        <v>14</v>
      </c>
      <c r="F74" s="22">
        <v>1</v>
      </c>
      <c r="G74" s="25">
        <v>100</v>
      </c>
    </row>
    <row r="75" spans="2:7" x14ac:dyDescent="0.25">
      <c r="B75" s="21" t="s">
        <v>20</v>
      </c>
      <c r="C75" s="22">
        <v>361</v>
      </c>
      <c r="D75" s="25">
        <v>4700</v>
      </c>
      <c r="E75" s="21" t="s">
        <v>14</v>
      </c>
      <c r="F75" s="22">
        <v>40</v>
      </c>
      <c r="G75" s="25">
        <v>75000</v>
      </c>
    </row>
    <row r="76" spans="2:7" x14ac:dyDescent="0.25">
      <c r="B76" s="21" t="s">
        <v>20</v>
      </c>
      <c r="C76" s="22">
        <v>131</v>
      </c>
      <c r="D76" s="25">
        <v>3300</v>
      </c>
      <c r="E76" s="21" t="s">
        <v>14</v>
      </c>
      <c r="F76" s="22">
        <v>226</v>
      </c>
      <c r="G76" s="25">
        <v>9400</v>
      </c>
    </row>
    <row r="77" spans="2:7" x14ac:dyDescent="0.25">
      <c r="B77" s="21" t="s">
        <v>20</v>
      </c>
      <c r="C77" s="22">
        <v>126</v>
      </c>
      <c r="D77" s="25">
        <v>1900</v>
      </c>
      <c r="E77" s="21" t="s">
        <v>14</v>
      </c>
      <c r="F77" s="22">
        <v>1625</v>
      </c>
      <c r="G77" s="25">
        <v>104400</v>
      </c>
    </row>
    <row r="78" spans="2:7" x14ac:dyDescent="0.25">
      <c r="B78" s="21" t="s">
        <v>20</v>
      </c>
      <c r="C78" s="22">
        <v>275</v>
      </c>
      <c r="D78" s="25">
        <v>4900</v>
      </c>
      <c r="E78" s="21" t="s">
        <v>14</v>
      </c>
      <c r="F78" s="22">
        <v>143</v>
      </c>
      <c r="G78" s="25">
        <v>156800</v>
      </c>
    </row>
    <row r="79" spans="2:7" x14ac:dyDescent="0.25">
      <c r="B79" s="21" t="s">
        <v>20</v>
      </c>
      <c r="C79" s="22">
        <v>67</v>
      </c>
      <c r="D79" s="25">
        <v>5400</v>
      </c>
      <c r="E79" s="21" t="s">
        <v>14</v>
      </c>
      <c r="F79" s="22">
        <v>934</v>
      </c>
      <c r="G79" s="25">
        <v>129400</v>
      </c>
    </row>
    <row r="80" spans="2:7" x14ac:dyDescent="0.25">
      <c r="B80" s="21" t="s">
        <v>20</v>
      </c>
      <c r="C80" s="22">
        <v>154</v>
      </c>
      <c r="D80" s="25">
        <v>5000</v>
      </c>
      <c r="E80" s="21" t="s">
        <v>14</v>
      </c>
      <c r="F80" s="22">
        <v>17</v>
      </c>
      <c r="G80" s="25">
        <v>7900</v>
      </c>
    </row>
    <row r="81" spans="2:7" x14ac:dyDescent="0.25">
      <c r="B81" s="21" t="s">
        <v>20</v>
      </c>
      <c r="C81" s="22">
        <v>1782</v>
      </c>
      <c r="D81" s="25">
        <v>75100</v>
      </c>
      <c r="E81" s="21" t="s">
        <v>14</v>
      </c>
      <c r="F81" s="22">
        <v>2179</v>
      </c>
      <c r="G81" s="25">
        <v>121500</v>
      </c>
    </row>
    <row r="82" spans="2:7" x14ac:dyDescent="0.25">
      <c r="B82" s="21" t="s">
        <v>20</v>
      </c>
      <c r="C82" s="22">
        <v>903</v>
      </c>
      <c r="D82" s="25">
        <v>45300</v>
      </c>
      <c r="E82" s="21" t="s">
        <v>14</v>
      </c>
      <c r="F82" s="22">
        <v>931</v>
      </c>
      <c r="G82" s="25">
        <v>87300</v>
      </c>
    </row>
    <row r="83" spans="2:7" x14ac:dyDescent="0.25">
      <c r="B83" s="21" t="s">
        <v>20</v>
      </c>
      <c r="C83" s="22">
        <v>94</v>
      </c>
      <c r="D83" s="25">
        <v>2600</v>
      </c>
      <c r="E83" s="21" t="s">
        <v>14</v>
      </c>
      <c r="F83" s="22">
        <v>92</v>
      </c>
      <c r="G83" s="25">
        <v>8600</v>
      </c>
    </row>
    <row r="84" spans="2:7" x14ac:dyDescent="0.25">
      <c r="B84" s="21" t="s">
        <v>20</v>
      </c>
      <c r="C84" s="22">
        <v>180</v>
      </c>
      <c r="D84" s="25">
        <v>5300</v>
      </c>
      <c r="E84" s="21" t="s">
        <v>14</v>
      </c>
      <c r="F84" s="22">
        <v>57</v>
      </c>
      <c r="G84" s="25">
        <v>39500</v>
      </c>
    </row>
    <row r="85" spans="2:7" x14ac:dyDescent="0.25">
      <c r="B85" s="21" t="s">
        <v>20</v>
      </c>
      <c r="C85" s="22">
        <v>533</v>
      </c>
      <c r="D85" s="25">
        <v>9600</v>
      </c>
      <c r="E85" s="21" t="s">
        <v>14</v>
      </c>
      <c r="F85" s="22">
        <v>41</v>
      </c>
      <c r="G85" s="25">
        <v>3200</v>
      </c>
    </row>
    <row r="86" spans="2:7" x14ac:dyDescent="0.25">
      <c r="B86" s="21" t="s">
        <v>20</v>
      </c>
      <c r="C86" s="22">
        <v>2443</v>
      </c>
      <c r="D86" s="25">
        <v>164700</v>
      </c>
      <c r="E86" s="21" t="s">
        <v>14</v>
      </c>
      <c r="F86" s="22">
        <v>1</v>
      </c>
      <c r="G86" s="25">
        <v>100</v>
      </c>
    </row>
    <row r="87" spans="2:7" x14ac:dyDescent="0.25">
      <c r="B87" s="21" t="s">
        <v>20</v>
      </c>
      <c r="C87" s="22">
        <v>89</v>
      </c>
      <c r="D87" s="25">
        <v>3300</v>
      </c>
      <c r="E87" s="21" t="s">
        <v>14</v>
      </c>
      <c r="F87" s="22">
        <v>101</v>
      </c>
      <c r="G87" s="25">
        <v>7100</v>
      </c>
    </row>
    <row r="88" spans="2:7" x14ac:dyDescent="0.25">
      <c r="B88" s="21" t="s">
        <v>20</v>
      </c>
      <c r="C88" s="22">
        <v>159</v>
      </c>
      <c r="D88" s="25">
        <v>4500</v>
      </c>
      <c r="E88" s="21" t="s">
        <v>14</v>
      </c>
      <c r="F88" s="22">
        <v>1335</v>
      </c>
      <c r="G88" s="25">
        <v>121500</v>
      </c>
    </row>
    <row r="89" spans="2:7" x14ac:dyDescent="0.25">
      <c r="B89" s="21" t="s">
        <v>20</v>
      </c>
      <c r="C89" s="22">
        <v>50</v>
      </c>
      <c r="D89" s="25">
        <v>1800</v>
      </c>
      <c r="E89" s="21" t="s">
        <v>14</v>
      </c>
      <c r="F89" s="22">
        <v>15</v>
      </c>
      <c r="G89" s="25">
        <v>4100</v>
      </c>
    </row>
    <row r="90" spans="2:7" x14ac:dyDescent="0.25">
      <c r="B90" s="21" t="s">
        <v>20</v>
      </c>
      <c r="C90" s="22">
        <v>186</v>
      </c>
      <c r="D90" s="25">
        <v>5500</v>
      </c>
      <c r="E90" s="21" t="s">
        <v>14</v>
      </c>
      <c r="F90" s="22">
        <v>454</v>
      </c>
      <c r="G90" s="25">
        <v>84300</v>
      </c>
    </row>
    <row r="91" spans="2:7" x14ac:dyDescent="0.25">
      <c r="B91" s="21" t="s">
        <v>20</v>
      </c>
      <c r="C91" s="22">
        <v>1071</v>
      </c>
      <c r="D91" s="25">
        <v>64300</v>
      </c>
      <c r="E91" s="21" t="s">
        <v>14</v>
      </c>
      <c r="F91" s="22">
        <v>3182</v>
      </c>
      <c r="G91" s="25">
        <v>111900</v>
      </c>
    </row>
    <row r="92" spans="2:7" x14ac:dyDescent="0.25">
      <c r="B92" s="21" t="s">
        <v>20</v>
      </c>
      <c r="C92" s="22">
        <v>117</v>
      </c>
      <c r="D92" s="25">
        <v>5000</v>
      </c>
      <c r="E92" s="21" t="s">
        <v>14</v>
      </c>
      <c r="F92" s="22">
        <v>15</v>
      </c>
      <c r="G92" s="25">
        <v>2400</v>
      </c>
    </row>
    <row r="93" spans="2:7" x14ac:dyDescent="0.25">
      <c r="B93" s="21" t="s">
        <v>20</v>
      </c>
      <c r="C93" s="22">
        <v>70</v>
      </c>
      <c r="D93" s="25">
        <v>5400</v>
      </c>
      <c r="E93" s="21" t="s">
        <v>14</v>
      </c>
      <c r="F93" s="22">
        <v>133</v>
      </c>
      <c r="G93" s="25">
        <v>5500</v>
      </c>
    </row>
    <row r="94" spans="2:7" x14ac:dyDescent="0.25">
      <c r="B94" s="21" t="s">
        <v>20</v>
      </c>
      <c r="C94" s="22">
        <v>135</v>
      </c>
      <c r="D94" s="25">
        <v>9000</v>
      </c>
      <c r="E94" s="21" t="s">
        <v>14</v>
      </c>
      <c r="F94" s="22">
        <v>2062</v>
      </c>
      <c r="G94" s="25">
        <v>164500</v>
      </c>
    </row>
    <row r="95" spans="2:7" x14ac:dyDescent="0.25">
      <c r="B95" s="21" t="s">
        <v>20</v>
      </c>
      <c r="C95" s="22">
        <v>768</v>
      </c>
      <c r="D95" s="25">
        <v>25000</v>
      </c>
      <c r="E95" s="21" t="s">
        <v>14</v>
      </c>
      <c r="F95" s="22">
        <v>29</v>
      </c>
      <c r="G95" s="25">
        <v>8100</v>
      </c>
    </row>
    <row r="96" spans="2:7" x14ac:dyDescent="0.25">
      <c r="B96" s="21" t="s">
        <v>20</v>
      </c>
      <c r="C96" s="22">
        <v>199</v>
      </c>
      <c r="D96" s="25">
        <v>8300</v>
      </c>
      <c r="E96" s="21" t="s">
        <v>14</v>
      </c>
      <c r="F96" s="22">
        <v>132</v>
      </c>
      <c r="G96" s="25">
        <v>9800</v>
      </c>
    </row>
    <row r="97" spans="2:7" x14ac:dyDescent="0.25">
      <c r="B97" s="21" t="s">
        <v>20</v>
      </c>
      <c r="C97" s="22">
        <v>107</v>
      </c>
      <c r="D97" s="25">
        <v>9300</v>
      </c>
      <c r="E97" s="21" t="s">
        <v>14</v>
      </c>
      <c r="F97" s="22">
        <v>137</v>
      </c>
      <c r="G97" s="25">
        <v>5600</v>
      </c>
    </row>
    <row r="98" spans="2:7" x14ac:dyDescent="0.25">
      <c r="B98" s="21" t="s">
        <v>20</v>
      </c>
      <c r="C98" s="22">
        <v>195</v>
      </c>
      <c r="D98" s="25">
        <v>6200</v>
      </c>
      <c r="E98" s="21" t="s">
        <v>14</v>
      </c>
      <c r="F98" s="22">
        <v>908</v>
      </c>
      <c r="G98" s="25">
        <v>168600</v>
      </c>
    </row>
    <row r="99" spans="2:7" x14ac:dyDescent="0.25">
      <c r="B99" s="21" t="s">
        <v>20</v>
      </c>
      <c r="C99" s="22">
        <v>3376</v>
      </c>
      <c r="D99" s="25">
        <v>41500</v>
      </c>
      <c r="E99" s="21" t="s">
        <v>14</v>
      </c>
      <c r="F99" s="22">
        <v>10</v>
      </c>
      <c r="G99" s="25">
        <v>7300</v>
      </c>
    </row>
    <row r="100" spans="2:7" x14ac:dyDescent="0.25">
      <c r="B100" s="21" t="s">
        <v>20</v>
      </c>
      <c r="C100" s="22">
        <v>41</v>
      </c>
      <c r="D100" s="25">
        <v>2100</v>
      </c>
      <c r="E100" s="21" t="s">
        <v>14</v>
      </c>
      <c r="F100" s="22">
        <v>1910</v>
      </c>
      <c r="G100" s="25">
        <v>192900</v>
      </c>
    </row>
    <row r="101" spans="2:7" x14ac:dyDescent="0.25">
      <c r="B101" s="21" t="s">
        <v>20</v>
      </c>
      <c r="C101" s="22">
        <v>1821</v>
      </c>
      <c r="D101" s="25">
        <v>191200</v>
      </c>
      <c r="E101" s="21" t="s">
        <v>14</v>
      </c>
      <c r="F101" s="22">
        <v>38</v>
      </c>
      <c r="G101" s="25">
        <v>6100</v>
      </c>
    </row>
    <row r="102" spans="2:7" x14ac:dyDescent="0.25">
      <c r="B102" s="21" t="s">
        <v>20</v>
      </c>
      <c r="C102" s="22">
        <v>164</v>
      </c>
      <c r="D102" s="25">
        <v>8000</v>
      </c>
      <c r="E102" s="21" t="s">
        <v>14</v>
      </c>
      <c r="F102" s="22">
        <v>104</v>
      </c>
      <c r="G102" s="25">
        <v>7200</v>
      </c>
    </row>
    <row r="103" spans="2:7" x14ac:dyDescent="0.25">
      <c r="B103" s="21" t="s">
        <v>20</v>
      </c>
      <c r="C103" s="22">
        <v>157</v>
      </c>
      <c r="D103" s="25">
        <v>6100</v>
      </c>
      <c r="E103" s="21" t="s">
        <v>14</v>
      </c>
      <c r="F103" s="22">
        <v>49</v>
      </c>
      <c r="G103" s="25">
        <v>3800</v>
      </c>
    </row>
    <row r="104" spans="2:7" x14ac:dyDescent="0.25">
      <c r="B104" s="21" t="s">
        <v>20</v>
      </c>
      <c r="C104" s="22">
        <v>246</v>
      </c>
      <c r="D104" s="25">
        <v>3500</v>
      </c>
      <c r="E104" s="21" t="s">
        <v>14</v>
      </c>
      <c r="F104" s="22">
        <v>1</v>
      </c>
      <c r="G104" s="25">
        <v>100</v>
      </c>
    </row>
    <row r="105" spans="2:7" x14ac:dyDescent="0.25">
      <c r="B105" s="21" t="s">
        <v>20</v>
      </c>
      <c r="C105" s="22">
        <v>1396</v>
      </c>
      <c r="D105" s="25">
        <v>150500</v>
      </c>
      <c r="E105" s="21" t="s">
        <v>14</v>
      </c>
      <c r="F105" s="22">
        <v>245</v>
      </c>
      <c r="G105" s="25">
        <v>76100</v>
      </c>
    </row>
    <row r="106" spans="2:7" x14ac:dyDescent="0.25">
      <c r="B106" s="21" t="s">
        <v>20</v>
      </c>
      <c r="C106" s="22">
        <v>2506</v>
      </c>
      <c r="D106" s="25">
        <v>90400</v>
      </c>
      <c r="E106" s="21" t="s">
        <v>14</v>
      </c>
      <c r="F106" s="22">
        <v>32</v>
      </c>
      <c r="G106" s="25">
        <v>3400</v>
      </c>
    </row>
    <row r="107" spans="2:7" x14ac:dyDescent="0.25">
      <c r="B107" s="21" t="s">
        <v>20</v>
      </c>
      <c r="C107" s="22">
        <v>244</v>
      </c>
      <c r="D107" s="25">
        <v>9800</v>
      </c>
      <c r="E107" s="21" t="s">
        <v>14</v>
      </c>
      <c r="F107" s="22">
        <v>7</v>
      </c>
      <c r="G107" s="25">
        <v>6500</v>
      </c>
    </row>
    <row r="108" spans="2:7" x14ac:dyDescent="0.25">
      <c r="B108" s="21" t="s">
        <v>20</v>
      </c>
      <c r="C108" s="22">
        <v>146</v>
      </c>
      <c r="D108" s="25">
        <v>2600</v>
      </c>
      <c r="E108" s="21" t="s">
        <v>14</v>
      </c>
      <c r="F108" s="22">
        <v>803</v>
      </c>
      <c r="G108" s="25">
        <v>118200</v>
      </c>
    </row>
    <row r="109" spans="2:7" x14ac:dyDescent="0.25">
      <c r="B109" s="21" t="s">
        <v>20</v>
      </c>
      <c r="C109" s="22">
        <v>1267</v>
      </c>
      <c r="D109" s="25">
        <v>23300</v>
      </c>
      <c r="E109" s="21" t="s">
        <v>14</v>
      </c>
      <c r="F109" s="22">
        <v>16</v>
      </c>
      <c r="G109" s="25">
        <v>7800</v>
      </c>
    </row>
    <row r="110" spans="2:7" x14ac:dyDescent="0.25">
      <c r="B110" s="21" t="s">
        <v>20</v>
      </c>
      <c r="C110" s="22">
        <v>1561</v>
      </c>
      <c r="D110" s="25">
        <v>96700</v>
      </c>
      <c r="E110" s="21" t="s">
        <v>14</v>
      </c>
      <c r="F110" s="22">
        <v>31</v>
      </c>
      <c r="G110" s="25">
        <v>9500</v>
      </c>
    </row>
    <row r="111" spans="2:7" x14ac:dyDescent="0.25">
      <c r="B111" s="21" t="s">
        <v>20</v>
      </c>
      <c r="C111" s="22">
        <v>48</v>
      </c>
      <c r="D111" s="25">
        <v>600</v>
      </c>
      <c r="E111" s="21" t="s">
        <v>14</v>
      </c>
      <c r="F111" s="22">
        <v>108</v>
      </c>
      <c r="G111" s="25">
        <v>9600</v>
      </c>
    </row>
    <row r="112" spans="2:7" x14ac:dyDescent="0.25">
      <c r="B112" s="21" t="s">
        <v>20</v>
      </c>
      <c r="C112" s="22">
        <v>2739</v>
      </c>
      <c r="D112" s="25">
        <v>38800</v>
      </c>
      <c r="E112" s="21" t="s">
        <v>14</v>
      </c>
      <c r="F112" s="22">
        <v>30</v>
      </c>
      <c r="G112" s="25">
        <v>6600</v>
      </c>
    </row>
    <row r="113" spans="2:7" x14ac:dyDescent="0.25">
      <c r="B113" s="21" t="s">
        <v>20</v>
      </c>
      <c r="C113" s="22">
        <v>3537</v>
      </c>
      <c r="D113" s="25">
        <v>44500</v>
      </c>
      <c r="E113" s="21" t="s">
        <v>14</v>
      </c>
      <c r="F113" s="22">
        <v>17</v>
      </c>
      <c r="G113" s="25">
        <v>5700</v>
      </c>
    </row>
    <row r="114" spans="2:7" x14ac:dyDescent="0.25">
      <c r="B114" s="21" t="s">
        <v>20</v>
      </c>
      <c r="C114" s="22">
        <v>2107</v>
      </c>
      <c r="D114" s="25">
        <v>56000</v>
      </c>
      <c r="E114" s="21" t="s">
        <v>14</v>
      </c>
      <c r="F114" s="22">
        <v>80</v>
      </c>
      <c r="G114" s="25">
        <v>84400</v>
      </c>
    </row>
    <row r="115" spans="2:7" x14ac:dyDescent="0.25">
      <c r="B115" s="21" t="s">
        <v>20</v>
      </c>
      <c r="C115" s="22">
        <v>3318</v>
      </c>
      <c r="D115" s="25">
        <v>27100</v>
      </c>
      <c r="E115" s="21" t="s">
        <v>14</v>
      </c>
      <c r="F115" s="22">
        <v>2468</v>
      </c>
      <c r="G115" s="25">
        <v>170400</v>
      </c>
    </row>
    <row r="116" spans="2:7" x14ac:dyDescent="0.25">
      <c r="B116" s="21" t="s">
        <v>20</v>
      </c>
      <c r="C116" s="22">
        <v>340</v>
      </c>
      <c r="D116" s="25">
        <v>3600</v>
      </c>
      <c r="E116" s="21" t="s">
        <v>14</v>
      </c>
      <c r="F116" s="22">
        <v>26</v>
      </c>
      <c r="G116" s="25">
        <v>8900</v>
      </c>
    </row>
    <row r="117" spans="2:7" x14ac:dyDescent="0.25">
      <c r="B117" s="21" t="s">
        <v>20</v>
      </c>
      <c r="C117" s="22">
        <v>1442</v>
      </c>
      <c r="D117" s="25">
        <v>60200</v>
      </c>
      <c r="E117" s="21" t="s">
        <v>14</v>
      </c>
      <c r="F117" s="22">
        <v>73</v>
      </c>
      <c r="G117" s="25">
        <v>6500</v>
      </c>
    </row>
    <row r="118" spans="2:7" x14ac:dyDescent="0.25">
      <c r="B118" s="21" t="s">
        <v>20</v>
      </c>
      <c r="C118" s="22">
        <v>126</v>
      </c>
      <c r="D118" s="25">
        <v>7100</v>
      </c>
      <c r="E118" s="21" t="s">
        <v>14</v>
      </c>
      <c r="F118" s="22">
        <v>128</v>
      </c>
      <c r="G118" s="25">
        <v>7200</v>
      </c>
    </row>
    <row r="119" spans="2:7" x14ac:dyDescent="0.25">
      <c r="B119" s="21" t="s">
        <v>20</v>
      </c>
      <c r="C119" s="22">
        <v>524</v>
      </c>
      <c r="D119" s="25">
        <v>15800</v>
      </c>
      <c r="E119" s="21" t="s">
        <v>14</v>
      </c>
      <c r="F119" s="22">
        <v>33</v>
      </c>
      <c r="G119" s="25">
        <v>2600</v>
      </c>
    </row>
    <row r="120" spans="2:7" x14ac:dyDescent="0.25">
      <c r="B120" s="21" t="s">
        <v>20</v>
      </c>
      <c r="C120" s="22">
        <v>1989</v>
      </c>
      <c r="D120" s="25">
        <v>54700</v>
      </c>
      <c r="E120" s="21" t="s">
        <v>14</v>
      </c>
      <c r="F120" s="22">
        <v>1072</v>
      </c>
      <c r="G120" s="25">
        <v>70700</v>
      </c>
    </row>
    <row r="121" spans="2:7" x14ac:dyDescent="0.25">
      <c r="B121" s="21" t="s">
        <v>20</v>
      </c>
      <c r="C121" s="22">
        <v>157</v>
      </c>
      <c r="D121" s="25">
        <v>2100</v>
      </c>
      <c r="E121" s="21" t="s">
        <v>14</v>
      </c>
      <c r="F121" s="22">
        <v>393</v>
      </c>
      <c r="G121" s="25">
        <v>37100</v>
      </c>
    </row>
    <row r="122" spans="2:7" x14ac:dyDescent="0.25">
      <c r="B122" s="21" t="s">
        <v>20</v>
      </c>
      <c r="C122" s="22">
        <v>4498</v>
      </c>
      <c r="D122" s="25">
        <v>143900</v>
      </c>
      <c r="E122" s="21" t="s">
        <v>14</v>
      </c>
      <c r="F122" s="22">
        <v>1257</v>
      </c>
      <c r="G122" s="25">
        <v>114300</v>
      </c>
    </row>
    <row r="123" spans="2:7" x14ac:dyDescent="0.25">
      <c r="B123" s="21" t="s">
        <v>20</v>
      </c>
      <c r="C123" s="22">
        <v>80</v>
      </c>
      <c r="D123" s="25">
        <v>1300</v>
      </c>
      <c r="E123" s="21" t="s">
        <v>14</v>
      </c>
      <c r="F123" s="22">
        <v>328</v>
      </c>
      <c r="G123" s="25">
        <v>47900</v>
      </c>
    </row>
    <row r="124" spans="2:7" x14ac:dyDescent="0.25">
      <c r="B124" s="21" t="s">
        <v>20</v>
      </c>
      <c r="C124" s="22">
        <v>43</v>
      </c>
      <c r="D124" s="25">
        <v>1000</v>
      </c>
      <c r="E124" s="21" t="s">
        <v>14</v>
      </c>
      <c r="F124" s="22">
        <v>147</v>
      </c>
      <c r="G124" s="25">
        <v>9000</v>
      </c>
    </row>
    <row r="125" spans="2:7" x14ac:dyDescent="0.25">
      <c r="B125" s="21" t="s">
        <v>20</v>
      </c>
      <c r="C125" s="22">
        <v>2053</v>
      </c>
      <c r="D125" s="25">
        <v>196900</v>
      </c>
      <c r="E125" s="21" t="s">
        <v>14</v>
      </c>
      <c r="F125" s="22">
        <v>830</v>
      </c>
      <c r="G125" s="25">
        <v>197600</v>
      </c>
    </row>
    <row r="126" spans="2:7" x14ac:dyDescent="0.25">
      <c r="B126" s="21" t="s">
        <v>20</v>
      </c>
      <c r="C126" s="22">
        <v>168</v>
      </c>
      <c r="D126" s="25">
        <v>8100</v>
      </c>
      <c r="E126" s="21" t="s">
        <v>14</v>
      </c>
      <c r="F126" s="22">
        <v>331</v>
      </c>
      <c r="G126" s="25">
        <v>157600</v>
      </c>
    </row>
    <row r="127" spans="2:7" x14ac:dyDescent="0.25">
      <c r="B127" s="21" t="s">
        <v>20</v>
      </c>
      <c r="C127" s="22">
        <v>4289</v>
      </c>
      <c r="D127" s="25">
        <v>87900</v>
      </c>
      <c r="E127" s="21" t="s">
        <v>14</v>
      </c>
      <c r="F127" s="22">
        <v>25</v>
      </c>
      <c r="G127" s="25">
        <v>8000</v>
      </c>
    </row>
    <row r="128" spans="2:7" x14ac:dyDescent="0.25">
      <c r="B128" s="21" t="s">
        <v>20</v>
      </c>
      <c r="C128" s="22">
        <v>165</v>
      </c>
      <c r="D128" s="25">
        <v>1400</v>
      </c>
      <c r="E128" s="21" t="s">
        <v>14</v>
      </c>
      <c r="F128" s="22">
        <v>3483</v>
      </c>
      <c r="G128" s="25">
        <v>199000</v>
      </c>
    </row>
    <row r="129" spans="2:7" x14ac:dyDescent="0.25">
      <c r="B129" s="21" t="s">
        <v>20</v>
      </c>
      <c r="C129" s="22">
        <v>1815</v>
      </c>
      <c r="D129" s="25">
        <v>121700</v>
      </c>
      <c r="E129" s="21" t="s">
        <v>14</v>
      </c>
      <c r="F129" s="22">
        <v>923</v>
      </c>
      <c r="G129" s="25">
        <v>180800</v>
      </c>
    </row>
    <row r="130" spans="2:7" x14ac:dyDescent="0.25">
      <c r="B130" s="21" t="s">
        <v>20</v>
      </c>
      <c r="C130" s="22">
        <v>397</v>
      </c>
      <c r="D130" s="25">
        <v>5700</v>
      </c>
      <c r="E130" s="21" t="s">
        <v>14</v>
      </c>
      <c r="F130" s="22">
        <v>1</v>
      </c>
      <c r="G130" s="25">
        <v>100</v>
      </c>
    </row>
    <row r="131" spans="2:7" x14ac:dyDescent="0.25">
      <c r="B131" s="21" t="s">
        <v>20</v>
      </c>
      <c r="C131" s="22">
        <v>1539</v>
      </c>
      <c r="D131" s="25">
        <v>41700</v>
      </c>
      <c r="E131" s="21" t="s">
        <v>14</v>
      </c>
      <c r="F131" s="22">
        <v>33</v>
      </c>
      <c r="G131" s="25">
        <v>2800</v>
      </c>
    </row>
    <row r="132" spans="2:7" x14ac:dyDescent="0.25">
      <c r="B132" s="21" t="s">
        <v>20</v>
      </c>
      <c r="C132" s="22">
        <v>138</v>
      </c>
      <c r="D132" s="25">
        <v>4800</v>
      </c>
      <c r="E132" s="21" t="s">
        <v>14</v>
      </c>
      <c r="F132" s="22">
        <v>40</v>
      </c>
      <c r="G132" s="25">
        <v>9300</v>
      </c>
    </row>
    <row r="133" spans="2:7" x14ac:dyDescent="0.25">
      <c r="B133" s="21" t="s">
        <v>20</v>
      </c>
      <c r="C133" s="22">
        <v>3594</v>
      </c>
      <c r="D133" s="25">
        <v>46300</v>
      </c>
      <c r="E133" s="21" t="s">
        <v>14</v>
      </c>
      <c r="F133" s="22">
        <v>23</v>
      </c>
      <c r="G133" s="25">
        <v>9700</v>
      </c>
    </row>
    <row r="134" spans="2:7" x14ac:dyDescent="0.25">
      <c r="B134" s="21" t="s">
        <v>20</v>
      </c>
      <c r="C134" s="22">
        <v>5880</v>
      </c>
      <c r="D134" s="25">
        <v>67800</v>
      </c>
      <c r="E134" s="21" t="s">
        <v>14</v>
      </c>
      <c r="F134" s="22">
        <v>75</v>
      </c>
      <c r="G134" s="25">
        <v>9900</v>
      </c>
    </row>
    <row r="135" spans="2:7" x14ac:dyDescent="0.25">
      <c r="B135" s="21" t="s">
        <v>20</v>
      </c>
      <c r="C135" s="22">
        <v>112</v>
      </c>
      <c r="D135" s="25">
        <v>3000</v>
      </c>
      <c r="E135" s="21" t="s">
        <v>14</v>
      </c>
      <c r="F135" s="22">
        <v>2176</v>
      </c>
      <c r="G135" s="25">
        <v>189200</v>
      </c>
    </row>
    <row r="136" spans="2:7" x14ac:dyDescent="0.25">
      <c r="B136" s="21" t="s">
        <v>20</v>
      </c>
      <c r="C136" s="22">
        <v>943</v>
      </c>
      <c r="D136" s="25">
        <v>60900</v>
      </c>
      <c r="E136" s="21" t="s">
        <v>14</v>
      </c>
      <c r="F136" s="22">
        <v>441</v>
      </c>
      <c r="G136" s="25">
        <v>167400</v>
      </c>
    </row>
    <row r="137" spans="2:7" x14ac:dyDescent="0.25">
      <c r="B137" s="21" t="s">
        <v>20</v>
      </c>
      <c r="C137" s="22">
        <v>2468</v>
      </c>
      <c r="D137" s="25">
        <v>137900</v>
      </c>
      <c r="E137" s="21" t="s">
        <v>14</v>
      </c>
      <c r="F137" s="22">
        <v>25</v>
      </c>
      <c r="G137" s="25">
        <v>2700</v>
      </c>
    </row>
    <row r="138" spans="2:7" x14ac:dyDescent="0.25">
      <c r="B138" s="21" t="s">
        <v>20</v>
      </c>
      <c r="C138" s="22">
        <v>2551</v>
      </c>
      <c r="D138" s="25">
        <v>85600</v>
      </c>
      <c r="E138" s="21" t="s">
        <v>14</v>
      </c>
      <c r="F138" s="22">
        <v>127</v>
      </c>
      <c r="G138" s="25">
        <v>49700</v>
      </c>
    </row>
    <row r="139" spans="2:7" x14ac:dyDescent="0.25">
      <c r="B139" s="21" t="s">
        <v>20</v>
      </c>
      <c r="C139" s="22">
        <v>101</v>
      </c>
      <c r="D139" s="25">
        <v>2400</v>
      </c>
      <c r="E139" s="21" t="s">
        <v>14</v>
      </c>
      <c r="F139" s="22">
        <v>355</v>
      </c>
      <c r="G139" s="25">
        <v>178200</v>
      </c>
    </row>
    <row r="140" spans="2:7" x14ac:dyDescent="0.25">
      <c r="B140" s="21" t="s">
        <v>20</v>
      </c>
      <c r="C140" s="22">
        <v>92</v>
      </c>
      <c r="D140" s="25">
        <v>3400</v>
      </c>
      <c r="E140" s="21" t="s">
        <v>14</v>
      </c>
      <c r="F140" s="22">
        <v>44</v>
      </c>
      <c r="G140" s="25">
        <v>7200</v>
      </c>
    </row>
    <row r="141" spans="2:7" x14ac:dyDescent="0.25">
      <c r="B141" s="21" t="s">
        <v>20</v>
      </c>
      <c r="C141" s="22">
        <v>62</v>
      </c>
      <c r="D141" s="25">
        <v>3800</v>
      </c>
      <c r="E141" s="21" t="s">
        <v>14</v>
      </c>
      <c r="F141" s="22">
        <v>67</v>
      </c>
      <c r="G141" s="25">
        <v>9100</v>
      </c>
    </row>
    <row r="142" spans="2:7" x14ac:dyDescent="0.25">
      <c r="B142" s="21" t="s">
        <v>20</v>
      </c>
      <c r="C142" s="22">
        <v>149</v>
      </c>
      <c r="D142" s="25">
        <v>7500</v>
      </c>
      <c r="E142" s="21" t="s">
        <v>14</v>
      </c>
      <c r="F142" s="22">
        <v>1068</v>
      </c>
      <c r="G142" s="25">
        <v>135500</v>
      </c>
    </row>
    <row r="143" spans="2:7" x14ac:dyDescent="0.25">
      <c r="B143" s="21" t="s">
        <v>20</v>
      </c>
      <c r="C143" s="22">
        <v>329</v>
      </c>
      <c r="D143" s="25">
        <v>9300</v>
      </c>
      <c r="E143" s="21" t="s">
        <v>14</v>
      </c>
      <c r="F143" s="22">
        <v>424</v>
      </c>
      <c r="G143" s="25">
        <v>109000</v>
      </c>
    </row>
    <row r="144" spans="2:7" x14ac:dyDescent="0.25">
      <c r="B144" s="21" t="s">
        <v>20</v>
      </c>
      <c r="C144" s="22">
        <v>97</v>
      </c>
      <c r="D144" s="25">
        <v>2400</v>
      </c>
      <c r="E144" s="21" t="s">
        <v>14</v>
      </c>
      <c r="F144" s="22">
        <v>151</v>
      </c>
      <c r="G144" s="25">
        <v>60400</v>
      </c>
    </row>
    <row r="145" spans="2:7" x14ac:dyDescent="0.25">
      <c r="B145" s="21" t="s">
        <v>20</v>
      </c>
      <c r="C145" s="22">
        <v>1784</v>
      </c>
      <c r="D145" s="25">
        <v>29400</v>
      </c>
      <c r="E145" s="21" t="s">
        <v>14</v>
      </c>
      <c r="F145" s="22">
        <v>1608</v>
      </c>
      <c r="G145" s="25">
        <v>102900</v>
      </c>
    </row>
    <row r="146" spans="2:7" x14ac:dyDescent="0.25">
      <c r="B146" s="21" t="s">
        <v>20</v>
      </c>
      <c r="C146" s="22">
        <v>1684</v>
      </c>
      <c r="D146" s="25">
        <v>168500</v>
      </c>
      <c r="E146" s="21" t="s">
        <v>14</v>
      </c>
      <c r="F146" s="22">
        <v>941</v>
      </c>
      <c r="G146" s="25">
        <v>97300</v>
      </c>
    </row>
    <row r="147" spans="2:7" x14ac:dyDescent="0.25">
      <c r="B147" s="21" t="s">
        <v>20</v>
      </c>
      <c r="C147" s="22">
        <v>250</v>
      </c>
      <c r="D147" s="25">
        <v>8400</v>
      </c>
      <c r="E147" s="21" t="s">
        <v>14</v>
      </c>
      <c r="F147" s="22">
        <v>1</v>
      </c>
      <c r="G147" s="25">
        <v>100</v>
      </c>
    </row>
    <row r="148" spans="2:7" x14ac:dyDescent="0.25">
      <c r="B148" s="21" t="s">
        <v>20</v>
      </c>
      <c r="C148" s="22">
        <v>238</v>
      </c>
      <c r="D148" s="25">
        <v>2300</v>
      </c>
      <c r="E148" s="21" t="s">
        <v>14</v>
      </c>
      <c r="F148" s="22">
        <v>40</v>
      </c>
      <c r="G148" s="25">
        <v>7300</v>
      </c>
    </row>
    <row r="149" spans="2:7" x14ac:dyDescent="0.25">
      <c r="B149" s="21" t="s">
        <v>20</v>
      </c>
      <c r="C149" s="22">
        <v>53</v>
      </c>
      <c r="D149" s="25">
        <v>700</v>
      </c>
      <c r="E149" s="21" t="s">
        <v>14</v>
      </c>
      <c r="F149" s="22">
        <v>3015</v>
      </c>
      <c r="G149" s="25">
        <v>195800</v>
      </c>
    </row>
    <row r="150" spans="2:7" x14ac:dyDescent="0.25">
      <c r="B150" s="21" t="s">
        <v>20</v>
      </c>
      <c r="C150" s="22">
        <v>214</v>
      </c>
      <c r="D150" s="25">
        <v>2900</v>
      </c>
      <c r="E150" s="21" t="s">
        <v>14</v>
      </c>
      <c r="F150" s="22">
        <v>435</v>
      </c>
      <c r="G150" s="25">
        <v>29600</v>
      </c>
    </row>
    <row r="151" spans="2:7" x14ac:dyDescent="0.25">
      <c r="B151" s="21" t="s">
        <v>20</v>
      </c>
      <c r="C151" s="22">
        <v>222</v>
      </c>
      <c r="D151" s="25">
        <v>4500</v>
      </c>
      <c r="E151" s="21" t="s">
        <v>14</v>
      </c>
      <c r="F151" s="22">
        <v>714</v>
      </c>
      <c r="G151" s="25">
        <v>135600</v>
      </c>
    </row>
    <row r="152" spans="2:7" x14ac:dyDescent="0.25">
      <c r="B152" s="21" t="s">
        <v>20</v>
      </c>
      <c r="C152" s="22">
        <v>1884</v>
      </c>
      <c r="D152" s="25">
        <v>19800</v>
      </c>
      <c r="E152" s="21" t="s">
        <v>14</v>
      </c>
      <c r="F152" s="22">
        <v>5497</v>
      </c>
      <c r="G152" s="25">
        <v>188200</v>
      </c>
    </row>
    <row r="153" spans="2:7" x14ac:dyDescent="0.25">
      <c r="B153" s="21" t="s">
        <v>20</v>
      </c>
      <c r="C153" s="22">
        <v>218</v>
      </c>
      <c r="D153" s="25">
        <v>6200</v>
      </c>
      <c r="E153" s="21" t="s">
        <v>14</v>
      </c>
      <c r="F153" s="22">
        <v>418</v>
      </c>
      <c r="G153" s="25">
        <v>113500</v>
      </c>
    </row>
    <row r="154" spans="2:7" x14ac:dyDescent="0.25">
      <c r="B154" s="21" t="s">
        <v>20</v>
      </c>
      <c r="C154" s="22">
        <v>6465</v>
      </c>
      <c r="D154" s="25">
        <v>61500</v>
      </c>
      <c r="E154" s="21" t="s">
        <v>14</v>
      </c>
      <c r="F154" s="22">
        <v>1439</v>
      </c>
      <c r="G154" s="25">
        <v>134600</v>
      </c>
    </row>
    <row r="155" spans="2:7" x14ac:dyDescent="0.25">
      <c r="B155" s="21" t="s">
        <v>20</v>
      </c>
      <c r="C155" s="22">
        <v>59</v>
      </c>
      <c r="D155" s="25">
        <v>1000</v>
      </c>
      <c r="E155" s="21" t="s">
        <v>14</v>
      </c>
      <c r="F155" s="22">
        <v>15</v>
      </c>
      <c r="G155" s="25">
        <v>1700</v>
      </c>
    </row>
    <row r="156" spans="2:7" x14ac:dyDescent="0.25">
      <c r="B156" s="21" t="s">
        <v>20</v>
      </c>
      <c r="C156" s="22">
        <v>88</v>
      </c>
      <c r="D156" s="25">
        <v>4600</v>
      </c>
      <c r="E156" s="21" t="s">
        <v>14</v>
      </c>
      <c r="F156" s="22">
        <v>1999</v>
      </c>
      <c r="G156" s="25">
        <v>163700</v>
      </c>
    </row>
    <row r="157" spans="2:7" x14ac:dyDescent="0.25">
      <c r="B157" s="21" t="s">
        <v>20</v>
      </c>
      <c r="C157" s="22">
        <v>1697</v>
      </c>
      <c r="D157" s="25">
        <v>80500</v>
      </c>
      <c r="E157" s="21" t="s">
        <v>14</v>
      </c>
      <c r="F157" s="22">
        <v>118</v>
      </c>
      <c r="G157" s="25">
        <v>9400</v>
      </c>
    </row>
    <row r="158" spans="2:7" x14ac:dyDescent="0.25">
      <c r="B158" s="21" t="s">
        <v>20</v>
      </c>
      <c r="C158" s="22">
        <v>92</v>
      </c>
      <c r="D158" s="25">
        <v>5700</v>
      </c>
      <c r="E158" s="21" t="s">
        <v>14</v>
      </c>
      <c r="F158" s="22">
        <v>162</v>
      </c>
      <c r="G158" s="25">
        <v>147800</v>
      </c>
    </row>
    <row r="159" spans="2:7" x14ac:dyDescent="0.25">
      <c r="B159" s="21" t="s">
        <v>20</v>
      </c>
      <c r="C159" s="22">
        <v>186</v>
      </c>
      <c r="D159" s="25">
        <v>5000</v>
      </c>
      <c r="E159" s="21" t="s">
        <v>14</v>
      </c>
      <c r="F159" s="22">
        <v>83</v>
      </c>
      <c r="G159" s="25">
        <v>5100</v>
      </c>
    </row>
    <row r="160" spans="2:7" x14ac:dyDescent="0.25">
      <c r="B160" s="21" t="s">
        <v>20</v>
      </c>
      <c r="C160" s="22">
        <v>138</v>
      </c>
      <c r="D160" s="25">
        <v>1800</v>
      </c>
      <c r="E160" s="21" t="s">
        <v>14</v>
      </c>
      <c r="F160" s="22">
        <v>747</v>
      </c>
      <c r="G160" s="25">
        <v>101400</v>
      </c>
    </row>
    <row r="161" spans="2:7" x14ac:dyDescent="0.25">
      <c r="B161" s="21" t="s">
        <v>20</v>
      </c>
      <c r="C161" s="22">
        <v>261</v>
      </c>
      <c r="D161" s="25">
        <v>6300</v>
      </c>
      <c r="E161" s="21" t="s">
        <v>14</v>
      </c>
      <c r="F161" s="22">
        <v>84</v>
      </c>
      <c r="G161" s="25">
        <v>8100</v>
      </c>
    </row>
    <row r="162" spans="2:7" x14ac:dyDescent="0.25">
      <c r="B162" s="21" t="s">
        <v>20</v>
      </c>
      <c r="C162" s="22">
        <v>107</v>
      </c>
      <c r="D162" s="25">
        <v>1700</v>
      </c>
      <c r="E162" s="21" t="s">
        <v>14</v>
      </c>
      <c r="F162" s="22">
        <v>91</v>
      </c>
      <c r="G162" s="25">
        <v>7700</v>
      </c>
    </row>
    <row r="163" spans="2:7" x14ac:dyDescent="0.25">
      <c r="B163" s="21" t="s">
        <v>20</v>
      </c>
      <c r="C163" s="22">
        <v>199</v>
      </c>
      <c r="D163" s="25">
        <v>2900</v>
      </c>
      <c r="E163" s="21" t="s">
        <v>14</v>
      </c>
      <c r="F163" s="22">
        <v>792</v>
      </c>
      <c r="G163" s="25">
        <v>121400</v>
      </c>
    </row>
    <row r="164" spans="2:7" x14ac:dyDescent="0.25">
      <c r="B164" s="21" t="s">
        <v>20</v>
      </c>
      <c r="C164" s="22">
        <v>5512</v>
      </c>
      <c r="D164" s="25">
        <v>45600</v>
      </c>
      <c r="E164" s="21" t="s">
        <v>14</v>
      </c>
      <c r="F164" s="22">
        <v>32</v>
      </c>
      <c r="G164" s="25">
        <v>7000</v>
      </c>
    </row>
    <row r="165" spans="2:7" x14ac:dyDescent="0.25">
      <c r="B165" s="21" t="s">
        <v>20</v>
      </c>
      <c r="C165" s="22">
        <v>86</v>
      </c>
      <c r="D165" s="25">
        <v>4900</v>
      </c>
      <c r="E165" s="21" t="s">
        <v>14</v>
      </c>
      <c r="F165" s="22">
        <v>186</v>
      </c>
      <c r="G165" s="25">
        <v>6800</v>
      </c>
    </row>
    <row r="166" spans="2:7" x14ac:dyDescent="0.25">
      <c r="B166" s="21" t="s">
        <v>20</v>
      </c>
      <c r="C166" s="22">
        <v>2768</v>
      </c>
      <c r="D166" s="25">
        <v>61600</v>
      </c>
      <c r="E166" s="21" t="s">
        <v>14</v>
      </c>
      <c r="F166" s="22">
        <v>605</v>
      </c>
      <c r="G166" s="25">
        <v>89900</v>
      </c>
    </row>
    <row r="167" spans="2:7" x14ac:dyDescent="0.25">
      <c r="B167" s="21" t="s">
        <v>20</v>
      </c>
      <c r="C167" s="22">
        <v>48</v>
      </c>
      <c r="D167" s="25">
        <v>1500</v>
      </c>
      <c r="E167" s="21" t="s">
        <v>14</v>
      </c>
      <c r="F167" s="22">
        <v>1</v>
      </c>
      <c r="G167" s="25">
        <v>100</v>
      </c>
    </row>
    <row r="168" spans="2:7" x14ac:dyDescent="0.25">
      <c r="B168" s="21" t="s">
        <v>20</v>
      </c>
      <c r="C168" s="22">
        <v>87</v>
      </c>
      <c r="D168" s="25">
        <v>3500</v>
      </c>
      <c r="E168" s="21" t="s">
        <v>14</v>
      </c>
      <c r="F168" s="22">
        <v>31</v>
      </c>
      <c r="G168" s="25">
        <v>4800</v>
      </c>
    </row>
    <row r="169" spans="2:7" x14ac:dyDescent="0.25">
      <c r="B169" s="21" t="s">
        <v>20</v>
      </c>
      <c r="C169" s="22">
        <v>1894</v>
      </c>
      <c r="D169" s="25">
        <v>51100</v>
      </c>
      <c r="E169" s="21" t="s">
        <v>14</v>
      </c>
      <c r="F169" s="22">
        <v>1181</v>
      </c>
      <c r="G169" s="25">
        <v>182400</v>
      </c>
    </row>
    <row r="170" spans="2:7" x14ac:dyDescent="0.25">
      <c r="B170" s="21" t="s">
        <v>20</v>
      </c>
      <c r="C170" s="22">
        <v>282</v>
      </c>
      <c r="D170" s="25">
        <v>7800</v>
      </c>
      <c r="E170" s="21" t="s">
        <v>14</v>
      </c>
      <c r="F170" s="22">
        <v>39</v>
      </c>
      <c r="G170" s="25">
        <v>4000</v>
      </c>
    </row>
    <row r="171" spans="2:7" x14ac:dyDescent="0.25">
      <c r="B171" s="21" t="s">
        <v>20</v>
      </c>
      <c r="C171" s="22">
        <v>116</v>
      </c>
      <c r="D171" s="25">
        <v>3900</v>
      </c>
      <c r="E171" s="21" t="s">
        <v>14</v>
      </c>
      <c r="F171" s="22">
        <v>46</v>
      </c>
      <c r="G171" s="25">
        <v>5000</v>
      </c>
    </row>
    <row r="172" spans="2:7" x14ac:dyDescent="0.25">
      <c r="B172" s="21" t="s">
        <v>20</v>
      </c>
      <c r="C172" s="22">
        <v>83</v>
      </c>
      <c r="D172" s="25">
        <v>700</v>
      </c>
      <c r="E172" s="21" t="s">
        <v>14</v>
      </c>
      <c r="F172" s="22">
        <v>105</v>
      </c>
      <c r="G172" s="25">
        <v>6300</v>
      </c>
    </row>
    <row r="173" spans="2:7" x14ac:dyDescent="0.25">
      <c r="B173" s="21" t="s">
        <v>20</v>
      </c>
      <c r="C173" s="22">
        <v>91</v>
      </c>
      <c r="D173" s="25">
        <v>2700</v>
      </c>
      <c r="E173" s="21" t="s">
        <v>14</v>
      </c>
      <c r="F173" s="22">
        <v>535</v>
      </c>
      <c r="G173" s="25">
        <v>188800</v>
      </c>
    </row>
    <row r="174" spans="2:7" x14ac:dyDescent="0.25">
      <c r="B174" s="21" t="s">
        <v>20</v>
      </c>
      <c r="C174" s="22">
        <v>546</v>
      </c>
      <c r="D174" s="25">
        <v>8000</v>
      </c>
      <c r="E174" s="21" t="s">
        <v>14</v>
      </c>
      <c r="F174" s="22">
        <v>16</v>
      </c>
      <c r="G174" s="25">
        <v>4000</v>
      </c>
    </row>
    <row r="175" spans="2:7" x14ac:dyDescent="0.25">
      <c r="B175" s="21" t="s">
        <v>20</v>
      </c>
      <c r="C175" s="22">
        <v>393</v>
      </c>
      <c r="D175" s="25">
        <v>2500</v>
      </c>
      <c r="E175" s="21" t="s">
        <v>14</v>
      </c>
      <c r="F175" s="22">
        <v>575</v>
      </c>
      <c r="G175" s="25">
        <v>153800</v>
      </c>
    </row>
    <row r="176" spans="2:7" x14ac:dyDescent="0.25">
      <c r="B176" s="21" t="s">
        <v>20</v>
      </c>
      <c r="C176" s="22">
        <v>133</v>
      </c>
      <c r="D176" s="25">
        <v>8400</v>
      </c>
      <c r="E176" s="21" t="s">
        <v>14</v>
      </c>
      <c r="F176" s="22">
        <v>1120</v>
      </c>
      <c r="G176" s="25">
        <v>191500</v>
      </c>
    </row>
    <row r="177" spans="2:7" x14ac:dyDescent="0.25">
      <c r="B177" s="21" t="s">
        <v>20</v>
      </c>
      <c r="C177" s="22">
        <v>254</v>
      </c>
      <c r="D177" s="25">
        <v>900</v>
      </c>
      <c r="E177" s="21" t="s">
        <v>14</v>
      </c>
      <c r="F177" s="22">
        <v>113</v>
      </c>
      <c r="G177" s="25">
        <v>8500</v>
      </c>
    </row>
    <row r="178" spans="2:7" x14ac:dyDescent="0.25">
      <c r="B178" s="21" t="s">
        <v>20</v>
      </c>
      <c r="C178" s="22">
        <v>176</v>
      </c>
      <c r="D178" s="25">
        <v>6300</v>
      </c>
      <c r="E178" s="21" t="s">
        <v>14</v>
      </c>
      <c r="F178" s="22">
        <v>1538</v>
      </c>
      <c r="G178" s="25">
        <v>196600</v>
      </c>
    </row>
    <row r="179" spans="2:7" x14ac:dyDescent="0.25">
      <c r="B179" s="21" t="s">
        <v>20</v>
      </c>
      <c r="C179" s="22">
        <v>337</v>
      </c>
      <c r="D179" s="25">
        <v>800</v>
      </c>
      <c r="E179" s="21" t="s">
        <v>14</v>
      </c>
      <c r="F179" s="22">
        <v>9</v>
      </c>
      <c r="G179" s="25">
        <v>4200</v>
      </c>
    </row>
    <row r="180" spans="2:7" x14ac:dyDescent="0.25">
      <c r="B180" s="21" t="s">
        <v>20</v>
      </c>
      <c r="C180" s="22">
        <v>107</v>
      </c>
      <c r="D180" s="25">
        <v>1800</v>
      </c>
      <c r="E180" s="21" t="s">
        <v>14</v>
      </c>
      <c r="F180" s="22">
        <v>554</v>
      </c>
      <c r="G180" s="25">
        <v>91400</v>
      </c>
    </row>
    <row r="181" spans="2:7" x14ac:dyDescent="0.25">
      <c r="B181" s="21" t="s">
        <v>20</v>
      </c>
      <c r="C181" s="22">
        <v>183</v>
      </c>
      <c r="D181" s="25">
        <v>600</v>
      </c>
      <c r="E181" s="21" t="s">
        <v>14</v>
      </c>
      <c r="F181" s="22">
        <v>648</v>
      </c>
      <c r="G181" s="25">
        <v>90600</v>
      </c>
    </row>
    <row r="182" spans="2:7" x14ac:dyDescent="0.25">
      <c r="B182" s="21" t="s">
        <v>20</v>
      </c>
      <c r="C182" s="22">
        <v>72</v>
      </c>
      <c r="D182" s="25">
        <v>3500</v>
      </c>
      <c r="E182" s="21" t="s">
        <v>14</v>
      </c>
      <c r="F182" s="22">
        <v>21</v>
      </c>
      <c r="G182" s="25">
        <v>5200</v>
      </c>
    </row>
    <row r="183" spans="2:7" x14ac:dyDescent="0.25">
      <c r="B183" s="21" t="s">
        <v>20</v>
      </c>
      <c r="C183" s="22">
        <v>295</v>
      </c>
      <c r="D183" s="25">
        <v>900</v>
      </c>
      <c r="E183" s="21" t="s">
        <v>14</v>
      </c>
      <c r="F183" s="22">
        <v>54</v>
      </c>
      <c r="G183" s="25">
        <v>183800</v>
      </c>
    </row>
    <row r="184" spans="2:7" x14ac:dyDescent="0.25">
      <c r="B184" s="21" t="s">
        <v>20</v>
      </c>
      <c r="C184" s="22">
        <v>142</v>
      </c>
      <c r="D184" s="25">
        <v>2100</v>
      </c>
      <c r="E184" s="21" t="s">
        <v>14</v>
      </c>
      <c r="F184" s="22">
        <v>120</v>
      </c>
      <c r="G184" s="25">
        <v>9800</v>
      </c>
    </row>
    <row r="185" spans="2:7" x14ac:dyDescent="0.25">
      <c r="B185" s="21" t="s">
        <v>20</v>
      </c>
      <c r="C185" s="22">
        <v>85</v>
      </c>
      <c r="D185" s="25">
        <v>2800</v>
      </c>
      <c r="E185" s="21" t="s">
        <v>14</v>
      </c>
      <c r="F185" s="22">
        <v>579</v>
      </c>
      <c r="G185" s="25">
        <v>193400</v>
      </c>
    </row>
    <row r="186" spans="2:7" x14ac:dyDescent="0.25">
      <c r="B186" s="21" t="s">
        <v>20</v>
      </c>
      <c r="C186" s="22">
        <v>659</v>
      </c>
      <c r="D186" s="25">
        <v>32900</v>
      </c>
      <c r="E186" s="21" t="s">
        <v>14</v>
      </c>
      <c r="F186" s="22">
        <v>2072</v>
      </c>
      <c r="G186" s="25">
        <v>163800</v>
      </c>
    </row>
    <row r="187" spans="2:7" x14ac:dyDescent="0.25">
      <c r="B187" s="21" t="s">
        <v>20</v>
      </c>
      <c r="C187" s="22">
        <v>121</v>
      </c>
      <c r="D187" s="25">
        <v>6300</v>
      </c>
      <c r="E187" s="21" t="s">
        <v>14</v>
      </c>
      <c r="F187" s="22">
        <v>0</v>
      </c>
      <c r="G187" s="25">
        <v>100</v>
      </c>
    </row>
    <row r="188" spans="2:7" x14ac:dyDescent="0.25">
      <c r="B188" s="21" t="s">
        <v>20</v>
      </c>
      <c r="C188" s="22">
        <v>3742</v>
      </c>
      <c r="D188" s="25">
        <v>59100</v>
      </c>
      <c r="E188" s="21" t="s">
        <v>14</v>
      </c>
      <c r="F188" s="22">
        <v>1796</v>
      </c>
      <c r="G188" s="25">
        <v>153600</v>
      </c>
    </row>
    <row r="189" spans="2:7" x14ac:dyDescent="0.25">
      <c r="B189" s="21" t="s">
        <v>20</v>
      </c>
      <c r="C189" s="22">
        <v>223</v>
      </c>
      <c r="D189" s="25">
        <v>2200</v>
      </c>
      <c r="E189" s="21" t="s">
        <v>14</v>
      </c>
      <c r="F189" s="22">
        <v>62</v>
      </c>
      <c r="G189" s="25">
        <v>7500</v>
      </c>
    </row>
    <row r="190" spans="2:7" x14ac:dyDescent="0.25">
      <c r="B190" s="21" t="s">
        <v>20</v>
      </c>
      <c r="C190" s="22">
        <v>133</v>
      </c>
      <c r="D190" s="25">
        <v>1400</v>
      </c>
      <c r="E190" s="21" t="s">
        <v>14</v>
      </c>
      <c r="F190" s="22">
        <v>347</v>
      </c>
      <c r="G190" s="25">
        <v>89900</v>
      </c>
    </row>
    <row r="191" spans="2:7" x14ac:dyDescent="0.25">
      <c r="B191" s="21" t="s">
        <v>20</v>
      </c>
      <c r="C191" s="22">
        <v>5168</v>
      </c>
      <c r="D191" s="25">
        <v>117900</v>
      </c>
      <c r="E191" s="21" t="s">
        <v>14</v>
      </c>
      <c r="F191" s="22">
        <v>19</v>
      </c>
      <c r="G191" s="25">
        <v>2100</v>
      </c>
    </row>
    <row r="192" spans="2:7" x14ac:dyDescent="0.25">
      <c r="B192" s="21" t="s">
        <v>20</v>
      </c>
      <c r="C192" s="22">
        <v>307</v>
      </c>
      <c r="D192" s="25">
        <v>7100</v>
      </c>
      <c r="E192" s="21" t="s">
        <v>14</v>
      </c>
      <c r="F192" s="22">
        <v>1258</v>
      </c>
      <c r="G192" s="25">
        <v>168500</v>
      </c>
    </row>
    <row r="193" spans="2:7" x14ac:dyDescent="0.25">
      <c r="B193" s="21" t="s">
        <v>20</v>
      </c>
      <c r="C193" s="22">
        <v>2441</v>
      </c>
      <c r="D193" s="25">
        <v>98700</v>
      </c>
      <c r="E193" s="21" t="s">
        <v>14</v>
      </c>
      <c r="F193" s="22">
        <v>362</v>
      </c>
      <c r="G193" s="25">
        <v>147800</v>
      </c>
    </row>
    <row r="194" spans="2:7" x14ac:dyDescent="0.25">
      <c r="B194" s="21" t="s">
        <v>20</v>
      </c>
      <c r="C194" s="22">
        <v>1385</v>
      </c>
      <c r="D194" s="25">
        <v>33700</v>
      </c>
      <c r="E194" s="21" t="s">
        <v>14</v>
      </c>
      <c r="F194" s="22">
        <v>133</v>
      </c>
      <c r="G194" s="25">
        <v>8600</v>
      </c>
    </row>
    <row r="195" spans="2:7" x14ac:dyDescent="0.25">
      <c r="B195" s="21" t="s">
        <v>20</v>
      </c>
      <c r="C195" s="22">
        <v>190</v>
      </c>
      <c r="D195" s="25">
        <v>3300</v>
      </c>
      <c r="E195" s="21" t="s">
        <v>14</v>
      </c>
      <c r="F195" s="22">
        <v>846</v>
      </c>
      <c r="G195" s="25">
        <v>125400</v>
      </c>
    </row>
    <row r="196" spans="2:7" x14ac:dyDescent="0.25">
      <c r="B196" s="21" t="s">
        <v>20</v>
      </c>
      <c r="C196" s="22">
        <v>470</v>
      </c>
      <c r="D196" s="25">
        <v>20700</v>
      </c>
      <c r="E196" s="21" t="s">
        <v>14</v>
      </c>
      <c r="F196" s="22">
        <v>10</v>
      </c>
      <c r="G196" s="25">
        <v>8800</v>
      </c>
    </row>
    <row r="197" spans="2:7" x14ac:dyDescent="0.25">
      <c r="B197" s="21" t="s">
        <v>20</v>
      </c>
      <c r="C197" s="22">
        <v>253</v>
      </c>
      <c r="D197" s="25">
        <v>9600</v>
      </c>
      <c r="E197" s="21" t="s">
        <v>14</v>
      </c>
      <c r="F197" s="22">
        <v>191</v>
      </c>
      <c r="G197" s="25">
        <v>50500</v>
      </c>
    </row>
    <row r="198" spans="2:7" x14ac:dyDescent="0.25">
      <c r="B198" s="21" t="s">
        <v>20</v>
      </c>
      <c r="C198" s="22">
        <v>1113</v>
      </c>
      <c r="D198" s="25">
        <v>66200</v>
      </c>
      <c r="E198" s="21" t="s">
        <v>14</v>
      </c>
      <c r="F198" s="22">
        <v>1979</v>
      </c>
      <c r="G198" s="25">
        <v>96700</v>
      </c>
    </row>
    <row r="199" spans="2:7" x14ac:dyDescent="0.25">
      <c r="B199" s="21" t="s">
        <v>20</v>
      </c>
      <c r="C199" s="22">
        <v>2283</v>
      </c>
      <c r="D199" s="25">
        <v>173800</v>
      </c>
      <c r="E199" s="21" t="s">
        <v>14</v>
      </c>
      <c r="F199" s="22">
        <v>63</v>
      </c>
      <c r="G199" s="25">
        <v>2100</v>
      </c>
    </row>
    <row r="200" spans="2:7" x14ac:dyDescent="0.25">
      <c r="B200" s="21" t="s">
        <v>20</v>
      </c>
      <c r="C200" s="22">
        <v>1095</v>
      </c>
      <c r="D200" s="25">
        <v>94500</v>
      </c>
      <c r="E200" s="21" t="s">
        <v>14</v>
      </c>
      <c r="F200" s="22">
        <v>6080</v>
      </c>
      <c r="G200" s="25">
        <v>189200</v>
      </c>
    </row>
    <row r="201" spans="2:7" x14ac:dyDescent="0.25">
      <c r="B201" s="21" t="s">
        <v>20</v>
      </c>
      <c r="C201" s="22">
        <v>1690</v>
      </c>
      <c r="D201" s="25">
        <v>69800</v>
      </c>
      <c r="E201" s="21" t="s">
        <v>14</v>
      </c>
      <c r="F201" s="22">
        <v>80</v>
      </c>
      <c r="G201" s="25">
        <v>9000</v>
      </c>
    </row>
    <row r="202" spans="2:7" x14ac:dyDescent="0.25">
      <c r="B202" s="21" t="s">
        <v>20</v>
      </c>
      <c r="C202" s="22">
        <v>191</v>
      </c>
      <c r="D202" s="25">
        <v>900</v>
      </c>
      <c r="E202" s="21" t="s">
        <v>14</v>
      </c>
      <c r="F202" s="22">
        <v>9</v>
      </c>
      <c r="G202" s="25">
        <v>5100</v>
      </c>
    </row>
    <row r="203" spans="2:7" x14ac:dyDescent="0.25">
      <c r="B203" s="21" t="s">
        <v>20</v>
      </c>
      <c r="C203" s="22">
        <v>2013</v>
      </c>
      <c r="D203" s="25">
        <v>74100</v>
      </c>
      <c r="E203" s="21" t="s">
        <v>14</v>
      </c>
      <c r="F203" s="22">
        <v>1784</v>
      </c>
      <c r="G203" s="25">
        <v>105000</v>
      </c>
    </row>
    <row r="204" spans="2:7" x14ac:dyDescent="0.25">
      <c r="B204" s="21" t="s">
        <v>20</v>
      </c>
      <c r="C204" s="22">
        <v>1703</v>
      </c>
      <c r="D204" s="25">
        <v>33600</v>
      </c>
      <c r="E204" s="21" t="s">
        <v>14</v>
      </c>
      <c r="F204" s="22">
        <v>243</v>
      </c>
      <c r="G204" s="25">
        <v>89100</v>
      </c>
    </row>
    <row r="205" spans="2:7" x14ac:dyDescent="0.25">
      <c r="B205" s="21" t="s">
        <v>20</v>
      </c>
      <c r="C205" s="22">
        <v>80</v>
      </c>
      <c r="D205" s="25">
        <v>6100</v>
      </c>
      <c r="E205" s="21" t="s">
        <v>14</v>
      </c>
      <c r="F205" s="22">
        <v>1296</v>
      </c>
      <c r="G205" s="25">
        <v>151300</v>
      </c>
    </row>
    <row r="206" spans="2:7" x14ac:dyDescent="0.25">
      <c r="B206" s="21" t="s">
        <v>20</v>
      </c>
      <c r="C206" s="22">
        <v>41</v>
      </c>
      <c r="D206" s="25">
        <v>2300</v>
      </c>
      <c r="E206" s="21" t="s">
        <v>14</v>
      </c>
      <c r="F206" s="22">
        <v>77</v>
      </c>
      <c r="G206" s="25">
        <v>9800</v>
      </c>
    </row>
    <row r="207" spans="2:7" x14ac:dyDescent="0.25">
      <c r="B207" s="21" t="s">
        <v>20</v>
      </c>
      <c r="C207" s="22">
        <v>187</v>
      </c>
      <c r="D207" s="25">
        <v>4000</v>
      </c>
      <c r="E207" s="21" t="s">
        <v>14</v>
      </c>
      <c r="F207" s="22">
        <v>395</v>
      </c>
      <c r="G207" s="25">
        <v>178000</v>
      </c>
    </row>
    <row r="208" spans="2:7" x14ac:dyDescent="0.25">
      <c r="B208" s="21" t="s">
        <v>20</v>
      </c>
      <c r="C208" s="22">
        <v>2875</v>
      </c>
      <c r="D208" s="25">
        <v>59700</v>
      </c>
      <c r="E208" s="21" t="s">
        <v>14</v>
      </c>
      <c r="F208" s="22">
        <v>49</v>
      </c>
      <c r="G208" s="25">
        <v>77000</v>
      </c>
    </row>
    <row r="209" spans="2:7" x14ac:dyDescent="0.25">
      <c r="B209" s="21" t="s">
        <v>20</v>
      </c>
      <c r="C209" s="22">
        <v>88</v>
      </c>
      <c r="D209" s="25">
        <v>5500</v>
      </c>
      <c r="E209" s="21" t="s">
        <v>14</v>
      </c>
      <c r="F209" s="22">
        <v>180</v>
      </c>
      <c r="G209" s="25">
        <v>84900</v>
      </c>
    </row>
    <row r="210" spans="2:7" x14ac:dyDescent="0.25">
      <c r="B210" s="21" t="s">
        <v>20</v>
      </c>
      <c r="C210" s="22">
        <v>191</v>
      </c>
      <c r="D210" s="25">
        <v>3700</v>
      </c>
      <c r="E210" s="21" t="s">
        <v>14</v>
      </c>
      <c r="F210" s="22">
        <v>2690</v>
      </c>
      <c r="G210" s="25">
        <v>184800</v>
      </c>
    </row>
    <row r="211" spans="2:7" x14ac:dyDescent="0.25">
      <c r="B211" s="21" t="s">
        <v>20</v>
      </c>
      <c r="C211" s="22">
        <v>139</v>
      </c>
      <c r="D211" s="25">
        <v>5200</v>
      </c>
      <c r="E211" s="21" t="s">
        <v>14</v>
      </c>
      <c r="F211" s="22">
        <v>2779</v>
      </c>
      <c r="G211" s="25">
        <v>180100</v>
      </c>
    </row>
    <row r="212" spans="2:7" x14ac:dyDescent="0.25">
      <c r="B212" s="21" t="s">
        <v>20</v>
      </c>
      <c r="C212" s="22">
        <v>186</v>
      </c>
      <c r="D212" s="25">
        <v>900</v>
      </c>
      <c r="E212" s="21" t="s">
        <v>14</v>
      </c>
      <c r="F212" s="22">
        <v>92</v>
      </c>
      <c r="G212" s="25">
        <v>9000</v>
      </c>
    </row>
    <row r="213" spans="2:7" x14ac:dyDescent="0.25">
      <c r="B213" s="21" t="s">
        <v>20</v>
      </c>
      <c r="C213" s="22">
        <v>112</v>
      </c>
      <c r="D213" s="25">
        <v>1600</v>
      </c>
      <c r="E213" s="21" t="s">
        <v>14</v>
      </c>
      <c r="F213" s="22">
        <v>1028</v>
      </c>
      <c r="G213" s="25">
        <v>170600</v>
      </c>
    </row>
    <row r="214" spans="2:7" x14ac:dyDescent="0.25">
      <c r="B214" s="21" t="s">
        <v>20</v>
      </c>
      <c r="C214" s="22">
        <v>101</v>
      </c>
      <c r="D214" s="25">
        <v>1800</v>
      </c>
      <c r="E214" s="21" t="s">
        <v>14</v>
      </c>
      <c r="F214" s="22">
        <v>26</v>
      </c>
      <c r="G214" s="25">
        <v>9900</v>
      </c>
    </row>
    <row r="215" spans="2:7" x14ac:dyDescent="0.25">
      <c r="B215" s="21" t="s">
        <v>20</v>
      </c>
      <c r="C215" s="22">
        <v>206</v>
      </c>
      <c r="D215" s="25">
        <v>5200</v>
      </c>
      <c r="E215" s="21" t="s">
        <v>14</v>
      </c>
      <c r="F215" s="22">
        <v>1790</v>
      </c>
      <c r="G215" s="25">
        <v>168700</v>
      </c>
    </row>
    <row r="216" spans="2:7" x14ac:dyDescent="0.25">
      <c r="B216" s="21" t="s">
        <v>20</v>
      </c>
      <c r="C216" s="22">
        <v>154</v>
      </c>
      <c r="D216" s="25">
        <v>5400</v>
      </c>
      <c r="E216" s="21" t="s">
        <v>14</v>
      </c>
      <c r="F216" s="22">
        <v>37</v>
      </c>
      <c r="G216" s="25">
        <v>9300</v>
      </c>
    </row>
    <row r="217" spans="2:7" x14ac:dyDescent="0.25">
      <c r="B217" s="21" t="s">
        <v>20</v>
      </c>
      <c r="C217" s="22">
        <v>5966</v>
      </c>
      <c r="D217" s="25">
        <v>112300</v>
      </c>
      <c r="E217" s="21" t="s">
        <v>14</v>
      </c>
      <c r="F217" s="22">
        <v>35</v>
      </c>
      <c r="G217" s="25">
        <v>3500</v>
      </c>
    </row>
    <row r="218" spans="2:7" x14ac:dyDescent="0.25">
      <c r="B218" s="21" t="s">
        <v>20</v>
      </c>
      <c r="C218" s="22">
        <v>169</v>
      </c>
      <c r="D218" s="25">
        <v>900</v>
      </c>
      <c r="E218" s="21" t="s">
        <v>14</v>
      </c>
      <c r="F218" s="22">
        <v>558</v>
      </c>
      <c r="G218" s="25">
        <v>83300</v>
      </c>
    </row>
    <row r="219" spans="2:7" x14ac:dyDescent="0.25">
      <c r="B219" s="21" t="s">
        <v>20</v>
      </c>
      <c r="C219" s="22">
        <v>2106</v>
      </c>
      <c r="D219" s="25">
        <v>22500</v>
      </c>
      <c r="E219" s="21" t="s">
        <v>14</v>
      </c>
      <c r="F219" s="22">
        <v>64</v>
      </c>
      <c r="G219" s="25">
        <v>9700</v>
      </c>
    </row>
    <row r="220" spans="2:7" x14ac:dyDescent="0.25">
      <c r="B220" s="21" t="s">
        <v>20</v>
      </c>
      <c r="C220" s="22">
        <v>131</v>
      </c>
      <c r="D220" s="25">
        <v>3400</v>
      </c>
      <c r="E220" s="21" t="s">
        <v>14</v>
      </c>
      <c r="F220" s="22">
        <v>245</v>
      </c>
      <c r="G220" s="25">
        <v>96500</v>
      </c>
    </row>
    <row r="221" spans="2:7" x14ac:dyDescent="0.25">
      <c r="B221" s="21" t="s">
        <v>20</v>
      </c>
      <c r="C221" s="22">
        <v>84</v>
      </c>
      <c r="D221" s="25">
        <v>2500</v>
      </c>
      <c r="E221" s="21" t="s">
        <v>14</v>
      </c>
      <c r="F221" s="22">
        <v>71</v>
      </c>
      <c r="G221" s="25">
        <v>6000</v>
      </c>
    </row>
    <row r="222" spans="2:7" x14ac:dyDescent="0.25">
      <c r="B222" s="21" t="s">
        <v>20</v>
      </c>
      <c r="C222" s="22">
        <v>155</v>
      </c>
      <c r="D222" s="25">
        <v>5300</v>
      </c>
      <c r="E222" s="21" t="s">
        <v>14</v>
      </c>
      <c r="F222" s="22">
        <v>42</v>
      </c>
      <c r="G222" s="25">
        <v>8700</v>
      </c>
    </row>
    <row r="223" spans="2:7" x14ac:dyDescent="0.25">
      <c r="B223" s="21" t="s">
        <v>20</v>
      </c>
      <c r="C223" s="22">
        <v>189</v>
      </c>
      <c r="D223" s="25">
        <v>6300</v>
      </c>
      <c r="E223" s="21" t="s">
        <v>14</v>
      </c>
      <c r="F223" s="22">
        <v>156</v>
      </c>
      <c r="G223" s="25">
        <v>9400</v>
      </c>
    </row>
    <row r="224" spans="2:7" x14ac:dyDescent="0.25">
      <c r="B224" s="21" t="s">
        <v>20</v>
      </c>
      <c r="C224" s="22">
        <v>4799</v>
      </c>
      <c r="D224" s="25">
        <v>114400</v>
      </c>
      <c r="E224" s="21" t="s">
        <v>14</v>
      </c>
      <c r="F224" s="22">
        <v>1368</v>
      </c>
      <c r="G224" s="25">
        <v>157600</v>
      </c>
    </row>
    <row r="225" spans="2:7" x14ac:dyDescent="0.25">
      <c r="B225" s="21" t="s">
        <v>20</v>
      </c>
      <c r="C225" s="22">
        <v>1137</v>
      </c>
      <c r="D225" s="25">
        <v>38900</v>
      </c>
      <c r="E225" s="21" t="s">
        <v>14</v>
      </c>
      <c r="F225" s="22">
        <v>102</v>
      </c>
      <c r="G225" s="25">
        <v>7900</v>
      </c>
    </row>
    <row r="226" spans="2:7" x14ac:dyDescent="0.25">
      <c r="B226" s="21" t="s">
        <v>20</v>
      </c>
      <c r="C226" s="22">
        <v>1152</v>
      </c>
      <c r="D226" s="25">
        <v>83000</v>
      </c>
      <c r="E226" s="21" t="s">
        <v>14</v>
      </c>
      <c r="F226" s="22">
        <v>86</v>
      </c>
      <c r="G226" s="25">
        <v>7100</v>
      </c>
    </row>
    <row r="227" spans="2:7" x14ac:dyDescent="0.25">
      <c r="B227" s="21" t="s">
        <v>20</v>
      </c>
      <c r="C227" s="22">
        <v>50</v>
      </c>
      <c r="D227" s="25">
        <v>2400</v>
      </c>
      <c r="E227" s="21" t="s">
        <v>14</v>
      </c>
      <c r="F227" s="22">
        <v>253</v>
      </c>
      <c r="G227" s="25">
        <v>156800</v>
      </c>
    </row>
    <row r="228" spans="2:7" x14ac:dyDescent="0.25">
      <c r="B228" s="21" t="s">
        <v>20</v>
      </c>
      <c r="C228" s="22">
        <v>3059</v>
      </c>
      <c r="D228" s="25">
        <v>62800</v>
      </c>
      <c r="E228" s="21" t="s">
        <v>14</v>
      </c>
      <c r="F228" s="22">
        <v>157</v>
      </c>
      <c r="G228" s="25">
        <v>157300</v>
      </c>
    </row>
    <row r="229" spans="2:7" x14ac:dyDescent="0.25">
      <c r="B229" s="21" t="s">
        <v>20</v>
      </c>
      <c r="C229" s="22">
        <v>34</v>
      </c>
      <c r="D229" s="25">
        <v>800</v>
      </c>
      <c r="E229" s="21" t="s">
        <v>14</v>
      </c>
      <c r="F229" s="22">
        <v>183</v>
      </c>
      <c r="G229" s="25">
        <v>7900</v>
      </c>
    </row>
    <row r="230" spans="2:7" x14ac:dyDescent="0.25">
      <c r="B230" s="21" t="s">
        <v>20</v>
      </c>
      <c r="C230" s="22">
        <v>220</v>
      </c>
      <c r="D230" s="25">
        <v>7100</v>
      </c>
      <c r="E230" s="21" t="s">
        <v>14</v>
      </c>
      <c r="F230" s="22">
        <v>82</v>
      </c>
      <c r="G230" s="25">
        <v>140300</v>
      </c>
    </row>
    <row r="231" spans="2:7" x14ac:dyDescent="0.25">
      <c r="B231" s="21" t="s">
        <v>20</v>
      </c>
      <c r="C231" s="22">
        <v>1604</v>
      </c>
      <c r="D231" s="25">
        <v>46100</v>
      </c>
      <c r="E231" s="21" t="s">
        <v>14</v>
      </c>
      <c r="F231" s="22">
        <v>1</v>
      </c>
      <c r="G231" s="25">
        <v>100</v>
      </c>
    </row>
    <row r="232" spans="2:7" x14ac:dyDescent="0.25">
      <c r="B232" s="21" t="s">
        <v>20</v>
      </c>
      <c r="C232" s="22">
        <v>454</v>
      </c>
      <c r="D232" s="25">
        <v>8100</v>
      </c>
      <c r="E232" s="21" t="s">
        <v>14</v>
      </c>
      <c r="F232" s="22">
        <v>1198</v>
      </c>
      <c r="G232" s="25">
        <v>198600</v>
      </c>
    </row>
    <row r="233" spans="2:7" x14ac:dyDescent="0.25">
      <c r="B233" s="21" t="s">
        <v>20</v>
      </c>
      <c r="C233" s="22">
        <v>123</v>
      </c>
      <c r="D233" s="25">
        <v>1700</v>
      </c>
      <c r="E233" s="21" t="s">
        <v>14</v>
      </c>
      <c r="F233" s="22">
        <v>648</v>
      </c>
      <c r="G233" s="25">
        <v>195900</v>
      </c>
    </row>
    <row r="234" spans="2:7" x14ac:dyDescent="0.25">
      <c r="B234" s="21" t="s">
        <v>20</v>
      </c>
      <c r="C234" s="22">
        <v>299</v>
      </c>
      <c r="D234" s="25">
        <v>900</v>
      </c>
      <c r="E234" s="21" t="s">
        <v>14</v>
      </c>
      <c r="F234" s="22">
        <v>64</v>
      </c>
      <c r="G234" s="25">
        <v>189000</v>
      </c>
    </row>
    <row r="235" spans="2:7" x14ac:dyDescent="0.25">
      <c r="B235" s="21" t="s">
        <v>20</v>
      </c>
      <c r="C235" s="22">
        <v>2237</v>
      </c>
      <c r="D235" s="25">
        <v>48900</v>
      </c>
      <c r="E235" s="21" t="s">
        <v>14</v>
      </c>
      <c r="F235" s="22">
        <v>62</v>
      </c>
      <c r="G235" s="25">
        <v>7500</v>
      </c>
    </row>
    <row r="236" spans="2:7" x14ac:dyDescent="0.25">
      <c r="B236" s="21" t="s">
        <v>20</v>
      </c>
      <c r="C236" s="22">
        <v>645</v>
      </c>
      <c r="D236" s="25">
        <v>39300</v>
      </c>
      <c r="E236" s="21" t="s">
        <v>14</v>
      </c>
      <c r="F236" s="22">
        <v>750</v>
      </c>
      <c r="G236" s="25">
        <v>85900</v>
      </c>
    </row>
    <row r="237" spans="2:7" x14ac:dyDescent="0.25">
      <c r="B237" s="21" t="s">
        <v>20</v>
      </c>
      <c r="C237" s="22">
        <v>484</v>
      </c>
      <c r="D237" s="25">
        <v>3400</v>
      </c>
      <c r="E237" s="21" t="s">
        <v>14</v>
      </c>
      <c r="F237" s="22">
        <v>105</v>
      </c>
      <c r="G237" s="25">
        <v>6700</v>
      </c>
    </row>
    <row r="238" spans="2:7" x14ac:dyDescent="0.25">
      <c r="B238" s="21" t="s">
        <v>20</v>
      </c>
      <c r="C238" s="22">
        <v>154</v>
      </c>
      <c r="D238" s="25">
        <v>9200</v>
      </c>
      <c r="E238" s="21" t="s">
        <v>14</v>
      </c>
      <c r="F238" s="22">
        <v>2604</v>
      </c>
      <c r="G238" s="25">
        <v>197700</v>
      </c>
    </row>
    <row r="239" spans="2:7" x14ac:dyDescent="0.25">
      <c r="B239" s="21" t="s">
        <v>20</v>
      </c>
      <c r="C239" s="22">
        <v>82</v>
      </c>
      <c r="D239" s="25">
        <v>7800</v>
      </c>
      <c r="E239" s="21" t="s">
        <v>14</v>
      </c>
      <c r="F239" s="22">
        <v>65</v>
      </c>
      <c r="G239" s="25">
        <v>8500</v>
      </c>
    </row>
    <row r="240" spans="2:7" x14ac:dyDescent="0.25">
      <c r="B240" s="21" t="s">
        <v>20</v>
      </c>
      <c r="C240" s="22">
        <v>134</v>
      </c>
      <c r="D240" s="25">
        <v>2100</v>
      </c>
      <c r="E240" s="21" t="s">
        <v>14</v>
      </c>
      <c r="F240" s="22">
        <v>94</v>
      </c>
      <c r="G240" s="25">
        <v>81600</v>
      </c>
    </row>
    <row r="241" spans="2:7" x14ac:dyDescent="0.25">
      <c r="B241" s="21" t="s">
        <v>20</v>
      </c>
      <c r="C241" s="22">
        <v>5203</v>
      </c>
      <c r="D241" s="25">
        <v>113800</v>
      </c>
      <c r="E241" s="21" t="s">
        <v>14</v>
      </c>
      <c r="F241" s="22">
        <v>257</v>
      </c>
      <c r="G241" s="25">
        <v>119800</v>
      </c>
    </row>
    <row r="242" spans="2:7" x14ac:dyDescent="0.25">
      <c r="B242" s="21" t="s">
        <v>20</v>
      </c>
      <c r="C242" s="22">
        <v>94</v>
      </c>
      <c r="D242" s="25">
        <v>5000</v>
      </c>
      <c r="E242" s="21" t="s">
        <v>14</v>
      </c>
      <c r="F242" s="22">
        <v>2928</v>
      </c>
      <c r="G242" s="25">
        <v>169400</v>
      </c>
    </row>
    <row r="243" spans="2:7" x14ac:dyDescent="0.25">
      <c r="B243" s="21" t="s">
        <v>20</v>
      </c>
      <c r="C243" s="22">
        <v>205</v>
      </c>
      <c r="D243" s="25">
        <v>8700</v>
      </c>
      <c r="E243" s="21" t="s">
        <v>14</v>
      </c>
      <c r="F243" s="22">
        <v>4697</v>
      </c>
      <c r="G243" s="25">
        <v>192100</v>
      </c>
    </row>
    <row r="244" spans="2:7" x14ac:dyDescent="0.25">
      <c r="B244" s="21" t="s">
        <v>20</v>
      </c>
      <c r="C244" s="22">
        <v>92</v>
      </c>
      <c r="D244" s="25">
        <v>2700</v>
      </c>
      <c r="E244" s="21" t="s">
        <v>14</v>
      </c>
      <c r="F244" s="22">
        <v>2915</v>
      </c>
      <c r="G244" s="25">
        <v>98700</v>
      </c>
    </row>
    <row r="245" spans="2:7" x14ac:dyDescent="0.25">
      <c r="B245" s="21" t="s">
        <v>20</v>
      </c>
      <c r="C245" s="22">
        <v>219</v>
      </c>
      <c r="D245" s="25">
        <v>1800</v>
      </c>
      <c r="E245" s="21" t="s">
        <v>14</v>
      </c>
      <c r="F245" s="22">
        <v>18</v>
      </c>
      <c r="G245" s="25">
        <v>4500</v>
      </c>
    </row>
    <row r="246" spans="2:7" x14ac:dyDescent="0.25">
      <c r="B246" s="21" t="s">
        <v>20</v>
      </c>
      <c r="C246" s="22">
        <v>2526</v>
      </c>
      <c r="D246" s="25">
        <v>174500</v>
      </c>
      <c r="E246" s="21" t="s">
        <v>14</v>
      </c>
      <c r="F246" s="22">
        <v>602</v>
      </c>
      <c r="G246" s="25">
        <v>121700</v>
      </c>
    </row>
    <row r="247" spans="2:7" x14ac:dyDescent="0.25">
      <c r="B247" s="21" t="s">
        <v>20</v>
      </c>
      <c r="C247" s="22">
        <v>94</v>
      </c>
      <c r="D247" s="25">
        <v>5100</v>
      </c>
      <c r="E247" s="21" t="s">
        <v>14</v>
      </c>
      <c r="F247" s="22">
        <v>1</v>
      </c>
      <c r="G247" s="25">
        <v>100</v>
      </c>
    </row>
    <row r="248" spans="2:7" x14ac:dyDescent="0.25">
      <c r="B248" s="21" t="s">
        <v>20</v>
      </c>
      <c r="C248" s="22">
        <v>1713</v>
      </c>
      <c r="D248" s="25">
        <v>152400</v>
      </c>
      <c r="E248" s="21" t="s">
        <v>14</v>
      </c>
      <c r="F248" s="22">
        <v>3868</v>
      </c>
      <c r="G248" s="25">
        <v>196700</v>
      </c>
    </row>
    <row r="249" spans="2:7" x14ac:dyDescent="0.25">
      <c r="B249" s="21" t="s">
        <v>20</v>
      </c>
      <c r="C249" s="22">
        <v>249</v>
      </c>
      <c r="D249" s="25">
        <v>1300</v>
      </c>
      <c r="E249" s="21" t="s">
        <v>14</v>
      </c>
      <c r="F249" s="22">
        <v>504</v>
      </c>
      <c r="G249" s="25">
        <v>118400</v>
      </c>
    </row>
    <row r="250" spans="2:7" x14ac:dyDescent="0.25">
      <c r="B250" s="21" t="s">
        <v>20</v>
      </c>
      <c r="C250" s="22">
        <v>192</v>
      </c>
      <c r="D250" s="25">
        <v>8100</v>
      </c>
      <c r="E250" s="21" t="s">
        <v>14</v>
      </c>
      <c r="F250" s="22">
        <v>14</v>
      </c>
      <c r="G250" s="25">
        <v>10000</v>
      </c>
    </row>
    <row r="251" spans="2:7" x14ac:dyDescent="0.25">
      <c r="B251" s="21" t="s">
        <v>20</v>
      </c>
      <c r="C251" s="22">
        <v>247</v>
      </c>
      <c r="D251" s="25">
        <v>8300</v>
      </c>
      <c r="E251" s="21" t="s">
        <v>14</v>
      </c>
      <c r="F251" s="22">
        <v>750</v>
      </c>
      <c r="G251" s="25">
        <v>120700</v>
      </c>
    </row>
    <row r="252" spans="2:7" x14ac:dyDescent="0.25">
      <c r="B252" s="21" t="s">
        <v>20</v>
      </c>
      <c r="C252" s="22">
        <v>2293</v>
      </c>
      <c r="D252" s="25">
        <v>28400</v>
      </c>
      <c r="E252" s="21" t="s">
        <v>14</v>
      </c>
      <c r="F252" s="22">
        <v>77</v>
      </c>
      <c r="G252" s="25">
        <v>9100</v>
      </c>
    </row>
    <row r="253" spans="2:7" x14ac:dyDescent="0.25">
      <c r="B253" s="21" t="s">
        <v>20</v>
      </c>
      <c r="C253" s="22">
        <v>3131</v>
      </c>
      <c r="D253" s="25">
        <v>102500</v>
      </c>
      <c r="E253" s="21" t="s">
        <v>14</v>
      </c>
      <c r="F253" s="22">
        <v>752</v>
      </c>
      <c r="G253" s="25">
        <v>106800</v>
      </c>
    </row>
    <row r="254" spans="2:7" x14ac:dyDescent="0.25">
      <c r="B254" s="21" t="s">
        <v>20</v>
      </c>
      <c r="C254" s="22">
        <v>143</v>
      </c>
      <c r="D254" s="25">
        <v>5400</v>
      </c>
      <c r="E254" s="21" t="s">
        <v>14</v>
      </c>
      <c r="F254" s="22">
        <v>131</v>
      </c>
      <c r="G254" s="25">
        <v>9100</v>
      </c>
    </row>
    <row r="255" spans="2:7" x14ac:dyDescent="0.25">
      <c r="B255" s="21" t="s">
        <v>20</v>
      </c>
      <c r="C255" s="22">
        <v>296</v>
      </c>
      <c r="D255" s="25">
        <v>6200</v>
      </c>
      <c r="E255" s="21" t="s">
        <v>14</v>
      </c>
      <c r="F255" s="22">
        <v>87</v>
      </c>
      <c r="G255" s="25">
        <v>10000</v>
      </c>
    </row>
    <row r="256" spans="2:7" x14ac:dyDescent="0.25">
      <c r="B256" s="21" t="s">
        <v>20</v>
      </c>
      <c r="C256" s="22">
        <v>170</v>
      </c>
      <c r="D256" s="25">
        <v>2100</v>
      </c>
      <c r="E256" s="21" t="s">
        <v>14</v>
      </c>
      <c r="F256" s="22">
        <v>1063</v>
      </c>
      <c r="G256" s="25">
        <v>79400</v>
      </c>
    </row>
    <row r="257" spans="2:7" x14ac:dyDescent="0.25">
      <c r="B257" s="21" t="s">
        <v>20</v>
      </c>
      <c r="C257" s="22">
        <v>86</v>
      </c>
      <c r="D257" s="25">
        <v>900</v>
      </c>
      <c r="E257" s="21" t="s">
        <v>14</v>
      </c>
      <c r="F257" s="22">
        <v>76</v>
      </c>
      <c r="G257" s="25">
        <v>27500</v>
      </c>
    </row>
    <row r="258" spans="2:7" x14ac:dyDescent="0.25">
      <c r="B258" s="21" t="s">
        <v>20</v>
      </c>
      <c r="C258" s="22">
        <v>6286</v>
      </c>
      <c r="D258" s="25">
        <v>148400</v>
      </c>
      <c r="E258" s="21" t="s">
        <v>14</v>
      </c>
      <c r="F258" s="22">
        <v>4428</v>
      </c>
      <c r="G258" s="25">
        <v>197900</v>
      </c>
    </row>
    <row r="259" spans="2:7" x14ac:dyDescent="0.25">
      <c r="B259" s="21" t="s">
        <v>20</v>
      </c>
      <c r="C259" s="22">
        <v>3727</v>
      </c>
      <c r="D259" s="25">
        <v>116500</v>
      </c>
      <c r="E259" s="21" t="s">
        <v>14</v>
      </c>
      <c r="F259" s="22">
        <v>58</v>
      </c>
      <c r="G259" s="25">
        <v>5600</v>
      </c>
    </row>
    <row r="260" spans="2:7" x14ac:dyDescent="0.25">
      <c r="B260" s="21" t="s">
        <v>20</v>
      </c>
      <c r="C260" s="22">
        <v>1605</v>
      </c>
      <c r="D260" s="25">
        <v>146400</v>
      </c>
      <c r="E260" s="21" t="s">
        <v>14</v>
      </c>
      <c r="F260" s="22">
        <v>111</v>
      </c>
      <c r="G260" s="25">
        <v>5300</v>
      </c>
    </row>
    <row r="261" spans="2:7" x14ac:dyDescent="0.25">
      <c r="B261" s="21" t="s">
        <v>20</v>
      </c>
      <c r="C261" s="22">
        <v>2120</v>
      </c>
      <c r="D261" s="25">
        <v>33800</v>
      </c>
      <c r="E261" s="21" t="s">
        <v>14</v>
      </c>
      <c r="F261" s="22">
        <v>2955</v>
      </c>
      <c r="G261" s="25">
        <v>145600</v>
      </c>
    </row>
    <row r="262" spans="2:7" x14ac:dyDescent="0.25">
      <c r="B262" s="21" t="s">
        <v>20</v>
      </c>
      <c r="C262" s="22">
        <v>50</v>
      </c>
      <c r="D262" s="25">
        <v>2400</v>
      </c>
      <c r="E262" s="21" t="s">
        <v>14</v>
      </c>
      <c r="F262" s="22">
        <v>1657</v>
      </c>
      <c r="G262" s="25">
        <v>184100</v>
      </c>
    </row>
    <row r="263" spans="2:7" x14ac:dyDescent="0.25">
      <c r="B263" s="21" t="s">
        <v>20</v>
      </c>
      <c r="C263" s="22">
        <v>2080</v>
      </c>
      <c r="D263" s="25">
        <v>98800</v>
      </c>
      <c r="E263" s="21" t="s">
        <v>14</v>
      </c>
      <c r="F263" s="22">
        <v>926</v>
      </c>
      <c r="G263" s="25">
        <v>140000</v>
      </c>
    </row>
    <row r="264" spans="2:7" x14ac:dyDescent="0.25">
      <c r="B264" s="21" t="s">
        <v>20</v>
      </c>
      <c r="C264" s="22">
        <v>2105</v>
      </c>
      <c r="D264" s="25">
        <v>134300</v>
      </c>
      <c r="E264" s="21" t="s">
        <v>14</v>
      </c>
      <c r="F264" s="22">
        <v>77</v>
      </c>
      <c r="G264" s="25">
        <v>6000</v>
      </c>
    </row>
    <row r="265" spans="2:7" x14ac:dyDescent="0.25">
      <c r="B265" s="21" t="s">
        <v>20</v>
      </c>
      <c r="C265" s="22">
        <v>2436</v>
      </c>
      <c r="D265" s="25">
        <v>71200</v>
      </c>
      <c r="E265" s="21" t="s">
        <v>14</v>
      </c>
      <c r="F265" s="22">
        <v>1748</v>
      </c>
      <c r="G265" s="25">
        <v>180400</v>
      </c>
    </row>
    <row r="266" spans="2:7" x14ac:dyDescent="0.25">
      <c r="B266" s="21" t="s">
        <v>20</v>
      </c>
      <c r="C266" s="22">
        <v>80</v>
      </c>
      <c r="D266" s="25">
        <v>4700</v>
      </c>
      <c r="E266" s="21" t="s">
        <v>14</v>
      </c>
      <c r="F266" s="22">
        <v>79</v>
      </c>
      <c r="G266" s="25">
        <v>9100</v>
      </c>
    </row>
    <row r="267" spans="2:7" x14ac:dyDescent="0.25">
      <c r="B267" s="21" t="s">
        <v>20</v>
      </c>
      <c r="C267" s="22">
        <v>42</v>
      </c>
      <c r="D267" s="25">
        <v>1200</v>
      </c>
      <c r="E267" s="21" t="s">
        <v>14</v>
      </c>
      <c r="F267" s="22">
        <v>889</v>
      </c>
      <c r="G267" s="25">
        <v>164100</v>
      </c>
    </row>
    <row r="268" spans="2:7" x14ac:dyDescent="0.25">
      <c r="B268" s="21" t="s">
        <v>20</v>
      </c>
      <c r="C268" s="22">
        <v>139</v>
      </c>
      <c r="D268" s="25">
        <v>1400</v>
      </c>
      <c r="E268" s="21" t="s">
        <v>14</v>
      </c>
      <c r="F268" s="22">
        <v>56</v>
      </c>
      <c r="G268" s="25">
        <v>7400</v>
      </c>
    </row>
    <row r="269" spans="2:7" x14ac:dyDescent="0.25">
      <c r="B269" s="21" t="s">
        <v>20</v>
      </c>
      <c r="C269" s="22">
        <v>159</v>
      </c>
      <c r="D269" s="25">
        <v>5600</v>
      </c>
      <c r="E269" s="21" t="s">
        <v>14</v>
      </c>
      <c r="F269" s="22">
        <v>1</v>
      </c>
      <c r="G269" s="25">
        <v>100</v>
      </c>
    </row>
    <row r="270" spans="2:7" x14ac:dyDescent="0.25">
      <c r="B270" s="21" t="s">
        <v>20</v>
      </c>
      <c r="C270" s="22">
        <v>381</v>
      </c>
      <c r="D270" s="25">
        <v>3600</v>
      </c>
      <c r="E270" s="21" t="s">
        <v>14</v>
      </c>
      <c r="F270" s="22">
        <v>83</v>
      </c>
      <c r="G270" s="25">
        <v>8700</v>
      </c>
    </row>
    <row r="271" spans="2:7" x14ac:dyDescent="0.25">
      <c r="B271" s="21" t="s">
        <v>20</v>
      </c>
      <c r="C271" s="22">
        <v>194</v>
      </c>
      <c r="D271" s="25">
        <v>3100</v>
      </c>
      <c r="E271" s="21" t="s">
        <v>14</v>
      </c>
      <c r="F271" s="22">
        <v>2025</v>
      </c>
      <c r="G271" s="25">
        <v>169700</v>
      </c>
    </row>
    <row r="272" spans="2:7" x14ac:dyDescent="0.25">
      <c r="B272" s="21" t="s">
        <v>20</v>
      </c>
      <c r="C272" s="22">
        <v>106</v>
      </c>
      <c r="D272" s="25">
        <v>5000</v>
      </c>
      <c r="E272" s="21" t="s">
        <v>14</v>
      </c>
      <c r="F272" s="22">
        <v>14</v>
      </c>
      <c r="G272" s="25">
        <v>6200</v>
      </c>
    </row>
    <row r="273" spans="2:7" x14ac:dyDescent="0.25">
      <c r="B273" s="21" t="s">
        <v>20</v>
      </c>
      <c r="C273" s="22">
        <v>142</v>
      </c>
      <c r="D273" s="25">
        <v>4000</v>
      </c>
      <c r="E273" s="21" t="s">
        <v>14</v>
      </c>
      <c r="F273" s="22">
        <v>656</v>
      </c>
      <c r="G273" s="25">
        <v>118000</v>
      </c>
    </row>
    <row r="274" spans="2:7" x14ac:dyDescent="0.25">
      <c r="B274" s="21" t="s">
        <v>20</v>
      </c>
      <c r="C274" s="22">
        <v>211</v>
      </c>
      <c r="D274" s="25">
        <v>7400</v>
      </c>
      <c r="E274" s="21" t="s">
        <v>14</v>
      </c>
      <c r="F274" s="22">
        <v>1596</v>
      </c>
      <c r="G274" s="25">
        <v>193200</v>
      </c>
    </row>
    <row r="275" spans="2:7" x14ac:dyDescent="0.25">
      <c r="B275" s="21" t="s">
        <v>20</v>
      </c>
      <c r="C275" s="22">
        <v>2756</v>
      </c>
      <c r="D275" s="25">
        <v>68800</v>
      </c>
      <c r="E275" s="21" t="s">
        <v>14</v>
      </c>
      <c r="F275" s="22">
        <v>10</v>
      </c>
      <c r="G275" s="25">
        <v>4200</v>
      </c>
    </row>
    <row r="276" spans="2:7" x14ac:dyDescent="0.25">
      <c r="B276" s="21" t="s">
        <v>20</v>
      </c>
      <c r="C276" s="22">
        <v>173</v>
      </c>
      <c r="D276" s="25">
        <v>2400</v>
      </c>
      <c r="E276" s="21" t="s">
        <v>14</v>
      </c>
      <c r="F276" s="22">
        <v>1121</v>
      </c>
      <c r="G276" s="25">
        <v>117000</v>
      </c>
    </row>
    <row r="277" spans="2:7" x14ac:dyDescent="0.25">
      <c r="B277" s="21" t="s">
        <v>20</v>
      </c>
      <c r="C277" s="22">
        <v>87</v>
      </c>
      <c r="D277" s="25">
        <v>8600</v>
      </c>
      <c r="E277" s="21" t="s">
        <v>14</v>
      </c>
      <c r="F277" s="22">
        <v>15</v>
      </c>
      <c r="G277" s="25">
        <v>74700</v>
      </c>
    </row>
    <row r="278" spans="2:7" x14ac:dyDescent="0.25">
      <c r="B278" s="21" t="s">
        <v>20</v>
      </c>
      <c r="C278" s="22">
        <v>1572</v>
      </c>
      <c r="D278" s="25">
        <v>29600</v>
      </c>
      <c r="E278" s="21" t="s">
        <v>14</v>
      </c>
      <c r="F278" s="22">
        <v>191</v>
      </c>
      <c r="G278" s="25">
        <v>10000</v>
      </c>
    </row>
    <row r="279" spans="2:7" x14ac:dyDescent="0.25">
      <c r="B279" s="21" t="s">
        <v>20</v>
      </c>
      <c r="C279" s="22">
        <v>2346</v>
      </c>
      <c r="D279" s="25">
        <v>110300</v>
      </c>
      <c r="E279" s="21" t="s">
        <v>14</v>
      </c>
      <c r="F279" s="22">
        <v>16</v>
      </c>
      <c r="G279" s="25">
        <v>5300</v>
      </c>
    </row>
    <row r="280" spans="2:7" x14ac:dyDescent="0.25">
      <c r="B280" s="21" t="s">
        <v>20</v>
      </c>
      <c r="C280" s="22">
        <v>115</v>
      </c>
      <c r="D280" s="25">
        <v>5300</v>
      </c>
      <c r="E280" s="21" t="s">
        <v>14</v>
      </c>
      <c r="F280" s="22">
        <v>17</v>
      </c>
      <c r="G280" s="25">
        <v>3900</v>
      </c>
    </row>
    <row r="281" spans="2:7" x14ac:dyDescent="0.25">
      <c r="B281" s="21" t="s">
        <v>20</v>
      </c>
      <c r="C281" s="22">
        <v>85</v>
      </c>
      <c r="D281" s="25">
        <v>9200</v>
      </c>
      <c r="E281" s="21" t="s">
        <v>14</v>
      </c>
      <c r="F281" s="22">
        <v>34</v>
      </c>
      <c r="G281" s="25">
        <v>6900</v>
      </c>
    </row>
    <row r="282" spans="2:7" x14ac:dyDescent="0.25">
      <c r="B282" s="21" t="s">
        <v>20</v>
      </c>
      <c r="C282" s="22">
        <v>144</v>
      </c>
      <c r="D282" s="25">
        <v>2400</v>
      </c>
      <c r="E282" s="21" t="s">
        <v>14</v>
      </c>
      <c r="F282" s="22">
        <v>1</v>
      </c>
      <c r="G282" s="25">
        <v>100</v>
      </c>
    </row>
    <row r="283" spans="2:7" x14ac:dyDescent="0.25">
      <c r="B283" s="21" t="s">
        <v>20</v>
      </c>
      <c r="C283" s="22">
        <v>2443</v>
      </c>
      <c r="D283" s="25">
        <v>56800</v>
      </c>
      <c r="E283" s="21" t="s">
        <v>14</v>
      </c>
      <c r="F283" s="22">
        <v>1274</v>
      </c>
      <c r="G283" s="25">
        <v>167500</v>
      </c>
    </row>
    <row r="284" spans="2:7" x14ac:dyDescent="0.25">
      <c r="B284" s="21" t="s">
        <v>20</v>
      </c>
      <c r="C284" s="22">
        <v>64</v>
      </c>
      <c r="D284" s="25">
        <v>900</v>
      </c>
      <c r="E284" s="21" t="s">
        <v>14</v>
      </c>
      <c r="F284" s="22">
        <v>210</v>
      </c>
      <c r="G284" s="25">
        <v>48300</v>
      </c>
    </row>
    <row r="285" spans="2:7" x14ac:dyDescent="0.25">
      <c r="B285" s="21" t="s">
        <v>20</v>
      </c>
      <c r="C285" s="22">
        <v>268</v>
      </c>
      <c r="D285" s="25">
        <v>2500</v>
      </c>
      <c r="E285" s="21" t="s">
        <v>14</v>
      </c>
      <c r="F285" s="22">
        <v>248</v>
      </c>
      <c r="G285" s="25">
        <v>43800</v>
      </c>
    </row>
    <row r="286" spans="2:7" x14ac:dyDescent="0.25">
      <c r="B286" s="21" t="s">
        <v>20</v>
      </c>
      <c r="C286" s="22">
        <v>195</v>
      </c>
      <c r="D286" s="25">
        <v>3200</v>
      </c>
      <c r="E286" s="21" t="s">
        <v>14</v>
      </c>
      <c r="F286" s="22">
        <v>513</v>
      </c>
      <c r="G286" s="25">
        <v>97200</v>
      </c>
    </row>
    <row r="287" spans="2:7" x14ac:dyDescent="0.25">
      <c r="B287" s="21" t="s">
        <v>20</v>
      </c>
      <c r="C287" s="22">
        <v>186</v>
      </c>
      <c r="D287" s="25">
        <v>1300</v>
      </c>
      <c r="E287" s="21" t="s">
        <v>14</v>
      </c>
      <c r="F287" s="22">
        <v>3410</v>
      </c>
      <c r="G287" s="25">
        <v>125600</v>
      </c>
    </row>
    <row r="288" spans="2:7" x14ac:dyDescent="0.25">
      <c r="B288" s="21" t="s">
        <v>20</v>
      </c>
      <c r="C288" s="22">
        <v>460</v>
      </c>
      <c r="D288" s="25">
        <v>25500</v>
      </c>
      <c r="E288" s="21" t="s">
        <v>14</v>
      </c>
      <c r="F288" s="22">
        <v>10</v>
      </c>
      <c r="G288" s="25">
        <v>9400</v>
      </c>
    </row>
    <row r="289" spans="2:7" x14ac:dyDescent="0.25">
      <c r="B289" s="21" t="s">
        <v>20</v>
      </c>
      <c r="C289" s="22">
        <v>2528</v>
      </c>
      <c r="D289" s="25">
        <v>18000</v>
      </c>
      <c r="E289" s="21" t="s">
        <v>14</v>
      </c>
      <c r="F289" s="22">
        <v>2201</v>
      </c>
      <c r="G289" s="25">
        <v>110800</v>
      </c>
    </row>
    <row r="290" spans="2:7" x14ac:dyDescent="0.25">
      <c r="B290" s="21" t="s">
        <v>20</v>
      </c>
      <c r="C290" s="22">
        <v>3657</v>
      </c>
      <c r="D290" s="25">
        <v>172700</v>
      </c>
      <c r="E290" s="21" t="s">
        <v>14</v>
      </c>
      <c r="F290" s="22">
        <v>676</v>
      </c>
      <c r="G290" s="25">
        <v>93800</v>
      </c>
    </row>
    <row r="291" spans="2:7" x14ac:dyDescent="0.25">
      <c r="B291" s="21" t="s">
        <v>20</v>
      </c>
      <c r="C291" s="22">
        <v>131</v>
      </c>
      <c r="D291" s="25">
        <v>7800</v>
      </c>
      <c r="E291" s="21" t="s">
        <v>14</v>
      </c>
      <c r="F291" s="22">
        <v>831</v>
      </c>
      <c r="G291" s="25">
        <v>108700</v>
      </c>
    </row>
    <row r="292" spans="2:7" x14ac:dyDescent="0.25">
      <c r="B292" s="21" t="s">
        <v>20</v>
      </c>
      <c r="C292" s="22">
        <v>239</v>
      </c>
      <c r="D292" s="25">
        <v>9100</v>
      </c>
      <c r="E292" s="21" t="s">
        <v>14</v>
      </c>
      <c r="F292" s="22">
        <v>859</v>
      </c>
      <c r="G292" s="25">
        <v>61200</v>
      </c>
    </row>
    <row r="293" spans="2:7" x14ac:dyDescent="0.25">
      <c r="B293" s="21" t="s">
        <v>20</v>
      </c>
      <c r="C293" s="22">
        <v>78</v>
      </c>
      <c r="D293" s="25">
        <v>5900</v>
      </c>
      <c r="E293" s="21" t="s">
        <v>14</v>
      </c>
      <c r="F293" s="22">
        <v>45</v>
      </c>
      <c r="G293" s="25">
        <v>9000</v>
      </c>
    </row>
    <row r="294" spans="2:7" x14ac:dyDescent="0.25">
      <c r="B294" s="21" t="s">
        <v>20</v>
      </c>
      <c r="C294" s="22">
        <v>1773</v>
      </c>
      <c r="D294" s="25">
        <v>177700</v>
      </c>
      <c r="E294" s="21" t="s">
        <v>14</v>
      </c>
      <c r="F294" s="22">
        <v>6</v>
      </c>
      <c r="G294" s="25">
        <v>2100</v>
      </c>
    </row>
    <row r="295" spans="2:7" x14ac:dyDescent="0.25">
      <c r="B295" s="21" t="s">
        <v>20</v>
      </c>
      <c r="C295" s="22">
        <v>32</v>
      </c>
      <c r="D295" s="25">
        <v>800</v>
      </c>
      <c r="E295" s="21" t="s">
        <v>14</v>
      </c>
      <c r="F295" s="22">
        <v>7</v>
      </c>
      <c r="G295" s="25">
        <v>2000</v>
      </c>
    </row>
    <row r="296" spans="2:7" x14ac:dyDescent="0.25">
      <c r="B296" s="21" t="s">
        <v>20</v>
      </c>
      <c r="C296" s="22">
        <v>369</v>
      </c>
      <c r="D296" s="25">
        <v>7600</v>
      </c>
      <c r="E296" s="21" t="s">
        <v>14</v>
      </c>
      <c r="F296" s="22">
        <v>31</v>
      </c>
      <c r="G296" s="25">
        <v>7100</v>
      </c>
    </row>
    <row r="297" spans="2:7" x14ac:dyDescent="0.25">
      <c r="B297" s="21" t="s">
        <v>20</v>
      </c>
      <c r="C297" s="22">
        <v>89</v>
      </c>
      <c r="D297" s="25">
        <v>900</v>
      </c>
      <c r="E297" s="21" t="s">
        <v>14</v>
      </c>
      <c r="F297" s="22">
        <v>78</v>
      </c>
      <c r="G297" s="25">
        <v>7800</v>
      </c>
    </row>
    <row r="298" spans="2:7" x14ac:dyDescent="0.25">
      <c r="B298" s="21" t="s">
        <v>20</v>
      </c>
      <c r="C298" s="22">
        <v>147</v>
      </c>
      <c r="D298" s="25">
        <v>8300</v>
      </c>
      <c r="E298" s="21" t="s">
        <v>14</v>
      </c>
      <c r="F298" s="22">
        <v>1225</v>
      </c>
      <c r="G298" s="25">
        <v>84500</v>
      </c>
    </row>
    <row r="299" spans="2:7" x14ac:dyDescent="0.25">
      <c r="B299" s="21" t="s">
        <v>20</v>
      </c>
      <c r="C299" s="22">
        <v>126</v>
      </c>
      <c r="D299" s="25">
        <v>1600</v>
      </c>
      <c r="E299" s="21" t="s">
        <v>14</v>
      </c>
      <c r="F299" s="22">
        <v>1</v>
      </c>
      <c r="G299" s="25">
        <v>100</v>
      </c>
    </row>
    <row r="300" spans="2:7" x14ac:dyDescent="0.25">
      <c r="B300" s="21" t="s">
        <v>20</v>
      </c>
      <c r="C300" s="22">
        <v>2218</v>
      </c>
      <c r="D300" s="25">
        <v>115600</v>
      </c>
      <c r="E300" s="21" t="s">
        <v>14</v>
      </c>
      <c r="F300" s="22">
        <v>67</v>
      </c>
      <c r="G300" s="25">
        <v>9700</v>
      </c>
    </row>
    <row r="301" spans="2:7" x14ac:dyDescent="0.25">
      <c r="B301" s="21" t="s">
        <v>20</v>
      </c>
      <c r="C301" s="22">
        <v>202</v>
      </c>
      <c r="D301" s="25">
        <v>2600</v>
      </c>
      <c r="E301" s="21" t="s">
        <v>14</v>
      </c>
      <c r="F301" s="22">
        <v>19</v>
      </c>
      <c r="G301" s="25">
        <v>5200</v>
      </c>
    </row>
    <row r="302" spans="2:7" x14ac:dyDescent="0.25">
      <c r="B302" s="21" t="s">
        <v>20</v>
      </c>
      <c r="C302" s="22">
        <v>140</v>
      </c>
      <c r="D302" s="25">
        <v>9800</v>
      </c>
      <c r="E302" s="21" t="s">
        <v>14</v>
      </c>
      <c r="F302" s="22">
        <v>2108</v>
      </c>
      <c r="G302" s="25">
        <v>140800</v>
      </c>
    </row>
    <row r="303" spans="2:7" x14ac:dyDescent="0.25">
      <c r="B303" s="21" t="s">
        <v>20</v>
      </c>
      <c r="C303" s="22">
        <v>1052</v>
      </c>
      <c r="D303" s="25">
        <v>84400</v>
      </c>
      <c r="E303" s="21" t="s">
        <v>14</v>
      </c>
      <c r="F303" s="22">
        <v>679</v>
      </c>
      <c r="G303" s="25">
        <v>92500</v>
      </c>
    </row>
    <row r="304" spans="2:7" x14ac:dyDescent="0.25">
      <c r="B304" s="21" t="s">
        <v>20</v>
      </c>
      <c r="C304" s="22">
        <v>247</v>
      </c>
      <c r="D304" s="25">
        <v>5300</v>
      </c>
      <c r="E304" s="21" t="s">
        <v>14</v>
      </c>
      <c r="F304" s="22">
        <v>36</v>
      </c>
      <c r="G304" s="25">
        <v>3200</v>
      </c>
    </row>
    <row r="305" spans="2:7" x14ac:dyDescent="0.25">
      <c r="B305" s="21" t="s">
        <v>20</v>
      </c>
      <c r="C305" s="22">
        <v>84</v>
      </c>
      <c r="D305" s="25">
        <v>2800</v>
      </c>
      <c r="E305" s="21" t="s">
        <v>14</v>
      </c>
      <c r="F305" s="22">
        <v>47</v>
      </c>
      <c r="G305" s="25">
        <v>8900</v>
      </c>
    </row>
    <row r="306" spans="2:7" x14ac:dyDescent="0.25">
      <c r="B306" s="21" t="s">
        <v>20</v>
      </c>
      <c r="C306" s="22">
        <v>88</v>
      </c>
      <c r="D306" s="25">
        <v>4200</v>
      </c>
      <c r="E306" s="21" t="s">
        <v>14</v>
      </c>
      <c r="F306" s="22">
        <v>70</v>
      </c>
      <c r="G306" s="25">
        <v>7100</v>
      </c>
    </row>
    <row r="307" spans="2:7" x14ac:dyDescent="0.25">
      <c r="B307" s="21" t="s">
        <v>20</v>
      </c>
      <c r="C307" s="22">
        <v>156</v>
      </c>
      <c r="D307" s="25">
        <v>1300</v>
      </c>
      <c r="E307" s="21" t="s">
        <v>14</v>
      </c>
      <c r="F307" s="22">
        <v>154</v>
      </c>
      <c r="G307" s="25">
        <v>9600</v>
      </c>
    </row>
    <row r="308" spans="2:7" x14ac:dyDescent="0.25">
      <c r="B308" s="21" t="s">
        <v>20</v>
      </c>
      <c r="C308" s="22">
        <v>2985</v>
      </c>
      <c r="D308" s="25">
        <v>66100</v>
      </c>
      <c r="E308" s="21" t="s">
        <v>14</v>
      </c>
      <c r="F308" s="22">
        <v>22</v>
      </c>
      <c r="G308" s="25">
        <v>121600</v>
      </c>
    </row>
    <row r="309" spans="2:7" x14ac:dyDescent="0.25">
      <c r="B309" s="21" t="s">
        <v>20</v>
      </c>
      <c r="C309" s="22">
        <v>762</v>
      </c>
      <c r="D309" s="25">
        <v>29500</v>
      </c>
      <c r="E309" s="21" t="s">
        <v>14</v>
      </c>
      <c r="F309" s="22">
        <v>1758</v>
      </c>
      <c r="G309" s="25">
        <v>86200</v>
      </c>
    </row>
    <row r="310" spans="2:7" x14ac:dyDescent="0.25">
      <c r="B310" s="21" t="s">
        <v>20</v>
      </c>
      <c r="C310" s="22">
        <v>554</v>
      </c>
      <c r="D310" s="25">
        <v>9500</v>
      </c>
      <c r="E310" s="21" t="s">
        <v>14</v>
      </c>
      <c r="F310" s="22">
        <v>94</v>
      </c>
      <c r="G310" s="25">
        <v>8100</v>
      </c>
    </row>
    <row r="311" spans="2:7" x14ac:dyDescent="0.25">
      <c r="B311" s="21" t="s">
        <v>20</v>
      </c>
      <c r="C311" s="22">
        <v>135</v>
      </c>
      <c r="D311" s="25">
        <v>6300</v>
      </c>
      <c r="E311" s="21" t="s">
        <v>14</v>
      </c>
      <c r="F311" s="22">
        <v>33</v>
      </c>
      <c r="G311" s="25">
        <v>8800</v>
      </c>
    </row>
    <row r="312" spans="2:7" x14ac:dyDescent="0.25">
      <c r="B312" s="21" t="s">
        <v>20</v>
      </c>
      <c r="C312" s="22">
        <v>122</v>
      </c>
      <c r="D312" s="25">
        <v>5200</v>
      </c>
      <c r="E312" s="21" t="s">
        <v>14</v>
      </c>
      <c r="F312" s="22">
        <v>1</v>
      </c>
      <c r="G312" s="25">
        <v>100</v>
      </c>
    </row>
    <row r="313" spans="2:7" x14ac:dyDescent="0.25">
      <c r="B313" s="21" t="s">
        <v>20</v>
      </c>
      <c r="C313" s="22">
        <v>221</v>
      </c>
      <c r="D313" s="25">
        <v>6000</v>
      </c>
      <c r="E313" s="21" t="s">
        <v>14</v>
      </c>
      <c r="F313" s="22">
        <v>31</v>
      </c>
      <c r="G313" s="25">
        <v>4900</v>
      </c>
    </row>
    <row r="314" spans="2:7" x14ac:dyDescent="0.25">
      <c r="B314" s="21" t="s">
        <v>20</v>
      </c>
      <c r="C314" s="22">
        <v>126</v>
      </c>
      <c r="D314" s="25">
        <v>5800</v>
      </c>
      <c r="E314" s="21" t="s">
        <v>14</v>
      </c>
      <c r="F314" s="22">
        <v>35</v>
      </c>
      <c r="G314" s="25">
        <v>4000</v>
      </c>
    </row>
    <row r="315" spans="2:7" x14ac:dyDescent="0.25">
      <c r="B315" s="21" t="s">
        <v>20</v>
      </c>
      <c r="C315" s="22">
        <v>1022</v>
      </c>
      <c r="D315" s="25">
        <v>105300</v>
      </c>
      <c r="E315" s="21" t="s">
        <v>14</v>
      </c>
      <c r="F315" s="22">
        <v>63</v>
      </c>
      <c r="G315" s="25">
        <v>7300</v>
      </c>
    </row>
    <row r="316" spans="2:7" x14ac:dyDescent="0.25">
      <c r="B316" s="21" t="s">
        <v>20</v>
      </c>
      <c r="C316" s="22">
        <v>3177</v>
      </c>
      <c r="D316" s="25">
        <v>20000</v>
      </c>
      <c r="E316" s="21" t="s">
        <v>14</v>
      </c>
      <c r="F316" s="22">
        <v>526</v>
      </c>
      <c r="G316" s="25">
        <v>161900</v>
      </c>
    </row>
    <row r="317" spans="2:7" x14ac:dyDescent="0.25">
      <c r="B317" s="21" t="s">
        <v>20</v>
      </c>
      <c r="C317" s="22">
        <v>198</v>
      </c>
      <c r="D317" s="25">
        <v>3000</v>
      </c>
      <c r="E317" s="21" t="s">
        <v>14</v>
      </c>
      <c r="F317" s="22">
        <v>121</v>
      </c>
      <c r="G317" s="25">
        <v>7700</v>
      </c>
    </row>
    <row r="318" spans="2:7" x14ac:dyDescent="0.25">
      <c r="B318" s="21" t="s">
        <v>20</v>
      </c>
      <c r="C318" s="22">
        <v>85</v>
      </c>
      <c r="D318" s="25">
        <v>3700</v>
      </c>
      <c r="E318" s="21" t="s">
        <v>14</v>
      </c>
      <c r="F318" s="22">
        <v>67</v>
      </c>
      <c r="G318" s="25">
        <v>7900</v>
      </c>
    </row>
    <row r="319" spans="2:7" x14ac:dyDescent="0.25">
      <c r="B319" s="21" t="s">
        <v>20</v>
      </c>
      <c r="C319" s="22">
        <v>3596</v>
      </c>
      <c r="D319" s="25">
        <v>94900</v>
      </c>
      <c r="E319" s="21" t="s">
        <v>14</v>
      </c>
      <c r="F319" s="22">
        <v>57</v>
      </c>
      <c r="G319" s="25">
        <v>8300</v>
      </c>
    </row>
    <row r="320" spans="2:7" x14ac:dyDescent="0.25">
      <c r="B320" s="21" t="s">
        <v>20</v>
      </c>
      <c r="C320" s="22">
        <v>244</v>
      </c>
      <c r="D320" s="25">
        <v>6800</v>
      </c>
      <c r="E320" s="21" t="s">
        <v>14</v>
      </c>
      <c r="F320" s="22">
        <v>1229</v>
      </c>
      <c r="G320" s="25">
        <v>163600</v>
      </c>
    </row>
    <row r="321" spans="2:7" x14ac:dyDescent="0.25">
      <c r="B321" s="21" t="s">
        <v>20</v>
      </c>
      <c r="C321" s="22">
        <v>5180</v>
      </c>
      <c r="D321" s="25">
        <v>72400</v>
      </c>
      <c r="E321" s="21" t="s">
        <v>14</v>
      </c>
      <c r="F321" s="22">
        <v>12</v>
      </c>
      <c r="G321" s="25">
        <v>2700</v>
      </c>
    </row>
    <row r="322" spans="2:7" x14ac:dyDescent="0.25">
      <c r="B322" s="21" t="s">
        <v>20</v>
      </c>
      <c r="C322" s="22">
        <v>589</v>
      </c>
      <c r="D322" s="25">
        <v>20100</v>
      </c>
      <c r="E322" s="21" t="s">
        <v>14</v>
      </c>
      <c r="F322" s="22">
        <v>452</v>
      </c>
      <c r="G322" s="25">
        <v>81300</v>
      </c>
    </row>
    <row r="323" spans="2:7" x14ac:dyDescent="0.25">
      <c r="B323" s="21" t="s">
        <v>20</v>
      </c>
      <c r="C323" s="22">
        <v>2725</v>
      </c>
      <c r="D323" s="25">
        <v>31200</v>
      </c>
      <c r="E323" s="21" t="s">
        <v>14</v>
      </c>
      <c r="F323" s="22">
        <v>1886</v>
      </c>
      <c r="G323" s="25">
        <v>170800</v>
      </c>
    </row>
    <row r="324" spans="2:7" x14ac:dyDescent="0.25">
      <c r="B324" s="21" t="s">
        <v>20</v>
      </c>
      <c r="C324" s="22">
        <v>300</v>
      </c>
      <c r="D324" s="25">
        <v>6700</v>
      </c>
      <c r="E324" s="21" t="s">
        <v>14</v>
      </c>
      <c r="F324" s="22">
        <v>1825</v>
      </c>
      <c r="G324" s="25">
        <v>150600</v>
      </c>
    </row>
    <row r="325" spans="2:7" x14ac:dyDescent="0.25">
      <c r="B325" s="21" t="s">
        <v>20</v>
      </c>
      <c r="C325" s="22">
        <v>144</v>
      </c>
      <c r="D325" s="25">
        <v>2700</v>
      </c>
      <c r="E325" s="21" t="s">
        <v>14</v>
      </c>
      <c r="F325" s="22">
        <v>31</v>
      </c>
      <c r="G325" s="25">
        <v>7800</v>
      </c>
    </row>
    <row r="326" spans="2:7" x14ac:dyDescent="0.25">
      <c r="B326" s="21" t="s">
        <v>20</v>
      </c>
      <c r="C326" s="22">
        <v>87</v>
      </c>
      <c r="D326" s="25">
        <v>6200</v>
      </c>
      <c r="E326" s="21" t="s">
        <v>14</v>
      </c>
      <c r="F326" s="22">
        <v>107</v>
      </c>
      <c r="G326" s="25">
        <v>159800</v>
      </c>
    </row>
    <row r="327" spans="2:7" x14ac:dyDescent="0.25">
      <c r="B327" s="21" t="s">
        <v>20</v>
      </c>
      <c r="C327" s="22">
        <v>3116</v>
      </c>
      <c r="D327" s="25">
        <v>43800</v>
      </c>
      <c r="E327" s="21" t="s">
        <v>14</v>
      </c>
      <c r="F327" s="22">
        <v>27</v>
      </c>
      <c r="G327" s="25">
        <v>8800</v>
      </c>
    </row>
    <row r="328" spans="2:7" x14ac:dyDescent="0.25">
      <c r="B328" s="21" t="s">
        <v>20</v>
      </c>
      <c r="C328" s="22">
        <v>909</v>
      </c>
      <c r="D328" s="25">
        <v>18900</v>
      </c>
      <c r="E328" s="21" t="s">
        <v>14</v>
      </c>
      <c r="F328" s="22">
        <v>1221</v>
      </c>
      <c r="G328" s="25">
        <v>179100</v>
      </c>
    </row>
    <row r="329" spans="2:7" x14ac:dyDescent="0.25">
      <c r="B329" s="21" t="s">
        <v>20</v>
      </c>
      <c r="C329" s="22">
        <v>1613</v>
      </c>
      <c r="D329" s="25">
        <v>86400</v>
      </c>
      <c r="E329" s="21" t="s">
        <v>14</v>
      </c>
      <c r="F329" s="22">
        <v>1</v>
      </c>
      <c r="G329" s="25">
        <v>100</v>
      </c>
    </row>
    <row r="330" spans="2:7" x14ac:dyDescent="0.25">
      <c r="B330" s="21" t="s">
        <v>20</v>
      </c>
      <c r="C330" s="22">
        <v>136</v>
      </c>
      <c r="D330" s="25">
        <v>8900</v>
      </c>
      <c r="E330" s="21" t="s">
        <v>14</v>
      </c>
      <c r="F330" s="22">
        <v>16</v>
      </c>
      <c r="G330" s="25">
        <v>6500</v>
      </c>
    </row>
    <row r="331" spans="2:7" x14ac:dyDescent="0.25">
      <c r="B331" s="21" t="s">
        <v>20</v>
      </c>
      <c r="C331" s="22">
        <v>130</v>
      </c>
      <c r="D331" s="25">
        <v>700</v>
      </c>
      <c r="E331" s="21" t="s">
        <v>14</v>
      </c>
      <c r="F331" s="22">
        <v>41</v>
      </c>
      <c r="G331" s="25">
        <v>9100</v>
      </c>
    </row>
    <row r="332" spans="2:7" x14ac:dyDescent="0.25">
      <c r="B332" s="21" t="s">
        <v>20</v>
      </c>
      <c r="C332" s="22">
        <v>102</v>
      </c>
      <c r="D332" s="25">
        <v>600</v>
      </c>
      <c r="E332" s="21" t="s">
        <v>14</v>
      </c>
      <c r="F332" s="22">
        <v>523</v>
      </c>
      <c r="G332" s="25">
        <v>70200</v>
      </c>
    </row>
    <row r="333" spans="2:7" x14ac:dyDescent="0.25">
      <c r="B333" s="21" t="s">
        <v>20</v>
      </c>
      <c r="C333" s="22">
        <v>4006</v>
      </c>
      <c r="D333" s="25">
        <v>121600</v>
      </c>
      <c r="E333" s="21" t="s">
        <v>14</v>
      </c>
      <c r="F333" s="22">
        <v>141</v>
      </c>
      <c r="G333" s="25">
        <v>6400</v>
      </c>
    </row>
    <row r="334" spans="2:7" x14ac:dyDescent="0.25">
      <c r="B334" s="21" t="s">
        <v>20</v>
      </c>
      <c r="C334" s="22">
        <v>1629</v>
      </c>
      <c r="D334" s="25">
        <v>70300</v>
      </c>
      <c r="E334" s="21" t="s">
        <v>14</v>
      </c>
      <c r="F334" s="22">
        <v>52</v>
      </c>
      <c r="G334" s="25">
        <v>3700</v>
      </c>
    </row>
    <row r="335" spans="2:7" x14ac:dyDescent="0.25">
      <c r="B335" s="21" t="s">
        <v>20</v>
      </c>
      <c r="C335" s="22">
        <v>2188</v>
      </c>
      <c r="D335" s="25">
        <v>73800</v>
      </c>
      <c r="E335" s="21" t="s">
        <v>14</v>
      </c>
      <c r="F335" s="22">
        <v>225</v>
      </c>
      <c r="G335" s="25">
        <v>35600</v>
      </c>
    </row>
    <row r="336" spans="2:7" x14ac:dyDescent="0.25">
      <c r="B336" s="21" t="s">
        <v>20</v>
      </c>
      <c r="C336" s="22">
        <v>2409</v>
      </c>
      <c r="D336" s="25">
        <v>108500</v>
      </c>
      <c r="E336" s="21" t="s">
        <v>14</v>
      </c>
      <c r="F336" s="22">
        <v>38</v>
      </c>
      <c r="G336" s="25">
        <v>160400</v>
      </c>
    </row>
    <row r="337" spans="2:7" x14ac:dyDescent="0.25">
      <c r="B337" s="21" t="s">
        <v>20</v>
      </c>
      <c r="C337" s="22">
        <v>194</v>
      </c>
      <c r="D337" s="25">
        <v>6300</v>
      </c>
      <c r="E337" s="21" t="s">
        <v>14</v>
      </c>
      <c r="F337" s="22">
        <v>15</v>
      </c>
      <c r="G337" s="25">
        <v>8700</v>
      </c>
    </row>
    <row r="338" spans="2:7" x14ac:dyDescent="0.25">
      <c r="B338" s="21" t="s">
        <v>20</v>
      </c>
      <c r="C338" s="22">
        <v>1140</v>
      </c>
      <c r="D338" s="25">
        <v>71100</v>
      </c>
      <c r="E338" s="21" t="s">
        <v>14</v>
      </c>
      <c r="F338" s="22">
        <v>37</v>
      </c>
      <c r="G338" s="25">
        <v>7200</v>
      </c>
    </row>
    <row r="339" spans="2:7" x14ac:dyDescent="0.25">
      <c r="B339" s="21" t="s">
        <v>20</v>
      </c>
      <c r="C339" s="22">
        <v>102</v>
      </c>
      <c r="D339" s="25">
        <v>5300</v>
      </c>
      <c r="E339" s="21" t="s">
        <v>14</v>
      </c>
      <c r="F339" s="22">
        <v>112</v>
      </c>
      <c r="G339" s="25">
        <v>7900</v>
      </c>
    </row>
    <row r="340" spans="2:7" x14ac:dyDescent="0.25">
      <c r="B340" s="21" t="s">
        <v>20</v>
      </c>
      <c r="C340" s="22">
        <v>2857</v>
      </c>
      <c r="D340" s="25">
        <v>88700</v>
      </c>
      <c r="E340" s="21" t="s">
        <v>14</v>
      </c>
      <c r="F340" s="22">
        <v>21</v>
      </c>
      <c r="G340" s="25">
        <v>103200</v>
      </c>
    </row>
    <row r="341" spans="2:7" x14ac:dyDescent="0.25">
      <c r="B341" s="21" t="s">
        <v>20</v>
      </c>
      <c r="C341" s="22">
        <v>107</v>
      </c>
      <c r="D341" s="25">
        <v>3300</v>
      </c>
      <c r="E341" s="21" t="s">
        <v>14</v>
      </c>
      <c r="F341" s="22">
        <v>67</v>
      </c>
      <c r="G341" s="25">
        <v>7800</v>
      </c>
    </row>
    <row r="342" spans="2:7" x14ac:dyDescent="0.25">
      <c r="B342" s="21" t="s">
        <v>20</v>
      </c>
      <c r="C342" s="22">
        <v>160</v>
      </c>
      <c r="D342" s="25">
        <v>3400</v>
      </c>
      <c r="E342" s="21" t="s">
        <v>14</v>
      </c>
      <c r="F342" s="22">
        <v>78</v>
      </c>
      <c r="G342" s="25">
        <v>43000</v>
      </c>
    </row>
    <row r="343" spans="2:7" x14ac:dyDescent="0.25">
      <c r="B343" s="21" t="s">
        <v>20</v>
      </c>
      <c r="C343" s="22">
        <v>2230</v>
      </c>
      <c r="D343" s="25">
        <v>137600</v>
      </c>
      <c r="E343" s="21" t="s">
        <v>14</v>
      </c>
      <c r="F343" s="22">
        <v>67</v>
      </c>
      <c r="G343" s="25">
        <v>9600</v>
      </c>
    </row>
    <row r="344" spans="2:7" x14ac:dyDescent="0.25">
      <c r="B344" s="21" t="s">
        <v>20</v>
      </c>
      <c r="C344" s="22">
        <v>316</v>
      </c>
      <c r="D344" s="25">
        <v>3900</v>
      </c>
      <c r="E344" s="21" t="s">
        <v>14</v>
      </c>
      <c r="F344" s="22">
        <v>263</v>
      </c>
      <c r="G344" s="25">
        <v>10000</v>
      </c>
    </row>
    <row r="345" spans="2:7" x14ac:dyDescent="0.25">
      <c r="B345" s="21" t="s">
        <v>20</v>
      </c>
      <c r="C345" s="22">
        <v>117</v>
      </c>
      <c r="D345" s="25">
        <v>10000</v>
      </c>
      <c r="E345" s="21" t="s">
        <v>14</v>
      </c>
      <c r="F345" s="22">
        <v>1691</v>
      </c>
      <c r="G345" s="25">
        <v>172000</v>
      </c>
    </row>
    <row r="346" spans="2:7" x14ac:dyDescent="0.25">
      <c r="B346" s="21" t="s">
        <v>20</v>
      </c>
      <c r="C346" s="22">
        <v>6406</v>
      </c>
      <c r="D346" s="25">
        <v>42800</v>
      </c>
      <c r="E346" s="21" t="s">
        <v>14</v>
      </c>
      <c r="F346" s="22">
        <v>181</v>
      </c>
      <c r="G346" s="25">
        <v>153700</v>
      </c>
    </row>
    <row r="347" spans="2:7" x14ac:dyDescent="0.25">
      <c r="B347" s="21" t="s">
        <v>20</v>
      </c>
      <c r="C347" s="22">
        <v>192</v>
      </c>
      <c r="D347" s="25">
        <v>6200</v>
      </c>
      <c r="E347" s="21" t="s">
        <v>14</v>
      </c>
      <c r="F347" s="22">
        <v>13</v>
      </c>
      <c r="G347" s="25">
        <v>3600</v>
      </c>
    </row>
    <row r="348" spans="2:7" x14ac:dyDescent="0.25">
      <c r="B348" s="21" t="s">
        <v>20</v>
      </c>
      <c r="C348" s="22">
        <v>26</v>
      </c>
      <c r="D348" s="25">
        <v>1100</v>
      </c>
      <c r="E348" s="21" t="s">
        <v>14</v>
      </c>
      <c r="F348" s="22">
        <v>1</v>
      </c>
      <c r="G348" s="25">
        <v>100</v>
      </c>
    </row>
    <row r="349" spans="2:7" x14ac:dyDescent="0.25">
      <c r="B349" s="21" t="s">
        <v>20</v>
      </c>
      <c r="C349" s="22">
        <v>723</v>
      </c>
      <c r="D349" s="25">
        <v>26500</v>
      </c>
      <c r="E349" s="21" t="s">
        <v>14</v>
      </c>
      <c r="F349" s="22">
        <v>21</v>
      </c>
      <c r="G349" s="25">
        <v>3300</v>
      </c>
    </row>
    <row r="350" spans="2:7" x14ac:dyDescent="0.25">
      <c r="B350" s="21" t="s">
        <v>20</v>
      </c>
      <c r="C350" s="22">
        <v>170</v>
      </c>
      <c r="D350" s="25">
        <v>8500</v>
      </c>
      <c r="E350" s="21" t="s">
        <v>14</v>
      </c>
      <c r="F350" s="22">
        <v>830</v>
      </c>
      <c r="G350" s="25">
        <v>187600</v>
      </c>
    </row>
    <row r="351" spans="2:7" x14ac:dyDescent="0.25">
      <c r="B351" s="21" t="s">
        <v>20</v>
      </c>
      <c r="C351" s="22">
        <v>238</v>
      </c>
      <c r="D351" s="25">
        <v>6400</v>
      </c>
      <c r="E351" s="21" t="s">
        <v>14</v>
      </c>
      <c r="F351" s="22">
        <v>130</v>
      </c>
      <c r="G351" s="25">
        <v>145000</v>
      </c>
    </row>
    <row r="352" spans="2:7" x14ac:dyDescent="0.25">
      <c r="B352" s="21" t="s">
        <v>20</v>
      </c>
      <c r="C352" s="22">
        <v>55</v>
      </c>
      <c r="D352" s="25">
        <v>1400</v>
      </c>
      <c r="E352" s="21" t="s">
        <v>14</v>
      </c>
      <c r="F352" s="22">
        <v>55</v>
      </c>
      <c r="G352" s="25">
        <v>5500</v>
      </c>
    </row>
    <row r="353" spans="2:7" x14ac:dyDescent="0.25">
      <c r="B353" s="21" t="s">
        <v>20</v>
      </c>
      <c r="C353" s="22">
        <v>128</v>
      </c>
      <c r="D353" s="25">
        <v>4300</v>
      </c>
      <c r="E353" s="21" t="s">
        <v>14</v>
      </c>
      <c r="F353" s="22">
        <v>114</v>
      </c>
      <c r="G353" s="25">
        <v>5900</v>
      </c>
    </row>
    <row r="354" spans="2:7" x14ac:dyDescent="0.25">
      <c r="B354" s="21" t="s">
        <v>20</v>
      </c>
      <c r="C354" s="22">
        <v>2144</v>
      </c>
      <c r="D354" s="25">
        <v>25600</v>
      </c>
      <c r="E354" s="21" t="s">
        <v>14</v>
      </c>
      <c r="F354" s="22">
        <v>594</v>
      </c>
      <c r="G354" s="25">
        <v>94900</v>
      </c>
    </row>
    <row r="355" spans="2:7" x14ac:dyDescent="0.25">
      <c r="B355" s="21" t="s">
        <v>20</v>
      </c>
      <c r="C355" s="22">
        <v>2693</v>
      </c>
      <c r="D355" s="25">
        <v>94300</v>
      </c>
      <c r="E355" s="21" t="s">
        <v>14</v>
      </c>
      <c r="F355" s="22">
        <v>24</v>
      </c>
      <c r="G355" s="25">
        <v>5100</v>
      </c>
    </row>
    <row r="356" spans="2:7" x14ac:dyDescent="0.25">
      <c r="B356" s="21" t="s">
        <v>20</v>
      </c>
      <c r="C356" s="22">
        <v>432</v>
      </c>
      <c r="D356" s="25">
        <v>5100</v>
      </c>
      <c r="E356" s="21" t="s">
        <v>14</v>
      </c>
      <c r="F356" s="22">
        <v>252</v>
      </c>
      <c r="G356" s="25">
        <v>121100</v>
      </c>
    </row>
    <row r="357" spans="2:7" x14ac:dyDescent="0.25">
      <c r="B357" s="21" t="s">
        <v>20</v>
      </c>
      <c r="C357" s="22">
        <v>189</v>
      </c>
      <c r="D357" s="25">
        <v>6400</v>
      </c>
      <c r="E357" s="21" t="s">
        <v>14</v>
      </c>
      <c r="F357" s="22">
        <v>67</v>
      </c>
      <c r="G357" s="25">
        <v>7000</v>
      </c>
    </row>
    <row r="358" spans="2:7" x14ac:dyDescent="0.25">
      <c r="B358" s="21" t="s">
        <v>20</v>
      </c>
      <c r="C358" s="22">
        <v>154</v>
      </c>
      <c r="D358" s="25">
        <v>1600</v>
      </c>
      <c r="E358" s="21" t="s">
        <v>14</v>
      </c>
      <c r="F358" s="22">
        <v>742</v>
      </c>
      <c r="G358" s="25">
        <v>195200</v>
      </c>
    </row>
    <row r="359" spans="2:7" x14ac:dyDescent="0.25">
      <c r="B359" s="21" t="s">
        <v>20</v>
      </c>
      <c r="C359" s="22">
        <v>96</v>
      </c>
      <c r="D359" s="25">
        <v>1900</v>
      </c>
      <c r="E359" s="21" t="s">
        <v>14</v>
      </c>
      <c r="F359" s="22">
        <v>75</v>
      </c>
      <c r="G359" s="25">
        <v>7200</v>
      </c>
    </row>
    <row r="360" spans="2:7" x14ac:dyDescent="0.25">
      <c r="B360" s="21" t="s">
        <v>20</v>
      </c>
      <c r="C360" s="22">
        <v>3063</v>
      </c>
      <c r="D360" s="25">
        <v>59200</v>
      </c>
      <c r="E360" s="21" t="s">
        <v>14</v>
      </c>
      <c r="F360" s="22">
        <v>4405</v>
      </c>
      <c r="G360" s="25">
        <v>170600</v>
      </c>
    </row>
    <row r="361" spans="2:7" x14ac:dyDescent="0.25">
      <c r="B361" s="21" t="s">
        <v>20</v>
      </c>
      <c r="C361" s="22">
        <v>2266</v>
      </c>
      <c r="D361" s="25">
        <v>139000</v>
      </c>
      <c r="E361" s="21" t="s">
        <v>14</v>
      </c>
      <c r="F361" s="22">
        <v>92</v>
      </c>
      <c r="G361" s="25">
        <v>7800</v>
      </c>
    </row>
    <row r="362" spans="2:7" x14ac:dyDescent="0.25">
      <c r="B362" s="21" t="s">
        <v>20</v>
      </c>
      <c r="C362" s="22">
        <v>194</v>
      </c>
      <c r="D362" s="25">
        <v>9400</v>
      </c>
      <c r="E362" s="21" t="s">
        <v>14</v>
      </c>
      <c r="F362" s="22">
        <v>64</v>
      </c>
      <c r="G362" s="25">
        <v>9400</v>
      </c>
    </row>
    <row r="363" spans="2:7" x14ac:dyDescent="0.25">
      <c r="B363" s="21" t="s">
        <v>20</v>
      </c>
      <c r="C363" s="22">
        <v>129</v>
      </c>
      <c r="D363" s="25">
        <v>9200</v>
      </c>
      <c r="E363" s="21" t="s">
        <v>14</v>
      </c>
      <c r="F363" s="22">
        <v>64</v>
      </c>
      <c r="G363" s="25">
        <v>7800</v>
      </c>
    </row>
    <row r="364" spans="2:7" x14ac:dyDescent="0.25">
      <c r="B364" s="21" t="s">
        <v>20</v>
      </c>
      <c r="C364" s="22">
        <v>375</v>
      </c>
      <c r="D364" s="25">
        <v>14900</v>
      </c>
      <c r="E364" s="21" t="s">
        <v>14</v>
      </c>
      <c r="F364" s="22">
        <v>842</v>
      </c>
      <c r="G364" s="25">
        <v>141100</v>
      </c>
    </row>
    <row r="365" spans="2:7" x14ac:dyDescent="0.25">
      <c r="B365" s="21" t="s">
        <v>20</v>
      </c>
      <c r="C365" s="22">
        <v>409</v>
      </c>
      <c r="D365" s="25">
        <v>10000</v>
      </c>
      <c r="E365" s="21" t="s">
        <v>14</v>
      </c>
      <c r="F365" s="22">
        <v>112</v>
      </c>
      <c r="G365" s="25">
        <v>6600</v>
      </c>
    </row>
    <row r="366" spans="2:7" x14ac:dyDescent="0.25">
      <c r="B366" s="21" t="s">
        <v>20</v>
      </c>
      <c r="C366" s="22">
        <v>234</v>
      </c>
      <c r="D366" s="25">
        <v>600</v>
      </c>
      <c r="E366" s="23" t="s">
        <v>14</v>
      </c>
      <c r="F366" s="24">
        <v>374</v>
      </c>
      <c r="G366" s="25">
        <v>66600</v>
      </c>
    </row>
    <row r="367" spans="2:7" x14ac:dyDescent="0.25">
      <c r="B367" s="21" t="s">
        <v>20</v>
      </c>
      <c r="C367" s="22">
        <v>3016</v>
      </c>
      <c r="D367" s="25">
        <v>35000</v>
      </c>
    </row>
    <row r="368" spans="2:7" x14ac:dyDescent="0.25">
      <c r="B368" s="21" t="s">
        <v>20</v>
      </c>
      <c r="C368" s="22">
        <v>264</v>
      </c>
      <c r="D368" s="25">
        <v>6900</v>
      </c>
    </row>
    <row r="369" spans="2:4" x14ac:dyDescent="0.25">
      <c r="B369" s="21" t="s">
        <v>20</v>
      </c>
      <c r="C369" s="22">
        <v>272</v>
      </c>
      <c r="D369" s="25">
        <v>5100</v>
      </c>
    </row>
    <row r="370" spans="2:4" x14ac:dyDescent="0.25">
      <c r="B370" s="21" t="s">
        <v>20</v>
      </c>
      <c r="C370" s="22">
        <v>419</v>
      </c>
      <c r="D370" s="25">
        <v>6900</v>
      </c>
    </row>
    <row r="371" spans="2:4" x14ac:dyDescent="0.25">
      <c r="B371" s="21" t="s">
        <v>20</v>
      </c>
      <c r="C371" s="22">
        <v>1621</v>
      </c>
      <c r="D371" s="25">
        <v>48800</v>
      </c>
    </row>
    <row r="372" spans="2:4" x14ac:dyDescent="0.25">
      <c r="B372" s="21" t="s">
        <v>20</v>
      </c>
      <c r="C372" s="22">
        <v>1101</v>
      </c>
      <c r="D372" s="25">
        <v>16200</v>
      </c>
    </row>
    <row r="373" spans="2:4" x14ac:dyDescent="0.25">
      <c r="B373" s="21" t="s">
        <v>20</v>
      </c>
      <c r="C373" s="22">
        <v>1073</v>
      </c>
      <c r="D373" s="25">
        <v>97600</v>
      </c>
    </row>
    <row r="374" spans="2:4" x14ac:dyDescent="0.25">
      <c r="B374" s="21" t="s">
        <v>20</v>
      </c>
      <c r="C374" s="22">
        <v>331</v>
      </c>
      <c r="D374" s="25">
        <v>9700</v>
      </c>
    </row>
    <row r="375" spans="2:4" x14ac:dyDescent="0.25">
      <c r="B375" s="21" t="s">
        <v>20</v>
      </c>
      <c r="C375" s="22">
        <v>1170</v>
      </c>
      <c r="D375" s="25">
        <v>62300</v>
      </c>
    </row>
    <row r="376" spans="2:4" x14ac:dyDescent="0.25">
      <c r="B376" s="21" t="s">
        <v>20</v>
      </c>
      <c r="C376" s="22">
        <v>363</v>
      </c>
      <c r="D376" s="25">
        <v>1400</v>
      </c>
    </row>
    <row r="377" spans="2:4" x14ac:dyDescent="0.25">
      <c r="B377" s="21" t="s">
        <v>20</v>
      </c>
      <c r="C377" s="22">
        <v>103</v>
      </c>
      <c r="D377" s="25">
        <v>5400</v>
      </c>
    </row>
    <row r="378" spans="2:4" x14ac:dyDescent="0.25">
      <c r="B378" s="21" t="s">
        <v>20</v>
      </c>
      <c r="C378" s="22">
        <v>147</v>
      </c>
      <c r="D378" s="25">
        <v>2300</v>
      </c>
    </row>
    <row r="379" spans="2:4" x14ac:dyDescent="0.25">
      <c r="B379" s="21" t="s">
        <v>20</v>
      </c>
      <c r="C379" s="22">
        <v>110</v>
      </c>
      <c r="D379" s="25">
        <v>1400</v>
      </c>
    </row>
    <row r="380" spans="2:4" x14ac:dyDescent="0.25">
      <c r="B380" s="21" t="s">
        <v>20</v>
      </c>
      <c r="C380" s="22">
        <v>134</v>
      </c>
      <c r="D380" s="25">
        <v>7500</v>
      </c>
    </row>
    <row r="381" spans="2:4" x14ac:dyDescent="0.25">
      <c r="B381" s="21" t="s">
        <v>20</v>
      </c>
      <c r="C381" s="22">
        <v>269</v>
      </c>
      <c r="D381" s="25">
        <v>1500</v>
      </c>
    </row>
    <row r="382" spans="2:4" x14ac:dyDescent="0.25">
      <c r="B382" s="21" t="s">
        <v>20</v>
      </c>
      <c r="C382" s="22">
        <v>175</v>
      </c>
      <c r="D382" s="25">
        <v>2900</v>
      </c>
    </row>
    <row r="383" spans="2:4" x14ac:dyDescent="0.25">
      <c r="B383" s="21" t="s">
        <v>20</v>
      </c>
      <c r="C383" s="22">
        <v>69</v>
      </c>
      <c r="D383" s="25">
        <v>7300</v>
      </c>
    </row>
    <row r="384" spans="2:4" x14ac:dyDescent="0.25">
      <c r="B384" s="21" t="s">
        <v>20</v>
      </c>
      <c r="C384" s="22">
        <v>190</v>
      </c>
      <c r="D384" s="25">
        <v>3600</v>
      </c>
    </row>
    <row r="385" spans="2:4" x14ac:dyDescent="0.25">
      <c r="B385" s="21" t="s">
        <v>20</v>
      </c>
      <c r="C385" s="22">
        <v>237</v>
      </c>
      <c r="D385" s="25">
        <v>5000</v>
      </c>
    </row>
    <row r="386" spans="2:4" x14ac:dyDescent="0.25">
      <c r="B386" s="21" t="s">
        <v>20</v>
      </c>
      <c r="C386" s="22">
        <v>196</v>
      </c>
      <c r="D386" s="25">
        <v>9200</v>
      </c>
    </row>
    <row r="387" spans="2:4" x14ac:dyDescent="0.25">
      <c r="B387" s="21" t="s">
        <v>20</v>
      </c>
      <c r="C387" s="22">
        <v>7295</v>
      </c>
      <c r="D387" s="25">
        <v>128900</v>
      </c>
    </row>
    <row r="388" spans="2:4" x14ac:dyDescent="0.25">
      <c r="B388" s="21" t="s">
        <v>20</v>
      </c>
      <c r="C388" s="22">
        <v>2893</v>
      </c>
      <c r="D388" s="25">
        <v>42100</v>
      </c>
    </row>
    <row r="389" spans="2:4" x14ac:dyDescent="0.25">
      <c r="B389" s="21" t="s">
        <v>20</v>
      </c>
      <c r="C389" s="22">
        <v>820</v>
      </c>
      <c r="D389" s="25">
        <v>52000</v>
      </c>
    </row>
    <row r="390" spans="2:4" x14ac:dyDescent="0.25">
      <c r="B390" s="21" t="s">
        <v>20</v>
      </c>
      <c r="C390" s="22">
        <v>2038</v>
      </c>
      <c r="D390" s="25">
        <v>63400</v>
      </c>
    </row>
    <row r="391" spans="2:4" x14ac:dyDescent="0.25">
      <c r="B391" s="21" t="s">
        <v>20</v>
      </c>
      <c r="C391" s="22">
        <v>116</v>
      </c>
      <c r="D391" s="25">
        <v>8700</v>
      </c>
    </row>
    <row r="392" spans="2:4" x14ac:dyDescent="0.25">
      <c r="B392" s="21" t="s">
        <v>20</v>
      </c>
      <c r="C392" s="22">
        <v>1345</v>
      </c>
      <c r="D392" s="25">
        <v>108400</v>
      </c>
    </row>
    <row r="393" spans="2:4" x14ac:dyDescent="0.25">
      <c r="B393" s="21" t="s">
        <v>20</v>
      </c>
      <c r="C393" s="22">
        <v>168</v>
      </c>
      <c r="D393" s="25">
        <v>7300</v>
      </c>
    </row>
    <row r="394" spans="2:4" x14ac:dyDescent="0.25">
      <c r="B394" s="21" t="s">
        <v>20</v>
      </c>
      <c r="C394" s="22">
        <v>137</v>
      </c>
      <c r="D394" s="25">
        <v>1700</v>
      </c>
    </row>
    <row r="395" spans="2:4" x14ac:dyDescent="0.25">
      <c r="B395" s="21" t="s">
        <v>20</v>
      </c>
      <c r="C395" s="22">
        <v>186</v>
      </c>
      <c r="D395" s="25">
        <v>9800</v>
      </c>
    </row>
    <row r="396" spans="2:4" x14ac:dyDescent="0.25">
      <c r="B396" s="21" t="s">
        <v>20</v>
      </c>
      <c r="C396" s="22">
        <v>125</v>
      </c>
      <c r="D396" s="25">
        <v>4300</v>
      </c>
    </row>
    <row r="397" spans="2:4" x14ac:dyDescent="0.25">
      <c r="B397" s="21" t="s">
        <v>20</v>
      </c>
      <c r="C397" s="22">
        <v>202</v>
      </c>
      <c r="D397" s="25">
        <v>800</v>
      </c>
    </row>
    <row r="398" spans="2:4" x14ac:dyDescent="0.25">
      <c r="B398" s="21" t="s">
        <v>20</v>
      </c>
      <c r="C398" s="22">
        <v>103</v>
      </c>
      <c r="D398" s="25">
        <v>6900</v>
      </c>
    </row>
    <row r="399" spans="2:4" x14ac:dyDescent="0.25">
      <c r="B399" s="21" t="s">
        <v>20</v>
      </c>
      <c r="C399" s="22">
        <v>1785</v>
      </c>
      <c r="D399" s="25">
        <v>38500</v>
      </c>
    </row>
    <row r="400" spans="2:4" x14ac:dyDescent="0.25">
      <c r="B400" s="21" t="s">
        <v>20</v>
      </c>
      <c r="C400" s="22">
        <v>157</v>
      </c>
      <c r="D400" s="25">
        <v>2000</v>
      </c>
    </row>
    <row r="401" spans="2:4" x14ac:dyDescent="0.25">
      <c r="B401" s="21" t="s">
        <v>20</v>
      </c>
      <c r="C401" s="22">
        <v>555</v>
      </c>
      <c r="D401" s="25">
        <v>5600</v>
      </c>
    </row>
    <row r="402" spans="2:4" x14ac:dyDescent="0.25">
      <c r="B402" s="21" t="s">
        <v>20</v>
      </c>
      <c r="C402" s="22">
        <v>297</v>
      </c>
      <c r="D402" s="25">
        <v>8300</v>
      </c>
    </row>
    <row r="403" spans="2:4" x14ac:dyDescent="0.25">
      <c r="B403" s="21" t="s">
        <v>20</v>
      </c>
      <c r="C403" s="22">
        <v>123</v>
      </c>
      <c r="D403" s="25">
        <v>6900</v>
      </c>
    </row>
    <row r="404" spans="2:4" x14ac:dyDescent="0.25">
      <c r="B404" s="21" t="s">
        <v>20</v>
      </c>
      <c r="C404" s="22">
        <v>3036</v>
      </c>
      <c r="D404" s="25">
        <v>48500</v>
      </c>
    </row>
    <row r="405" spans="2:4" x14ac:dyDescent="0.25">
      <c r="B405" s="21" t="s">
        <v>20</v>
      </c>
      <c r="C405" s="22">
        <v>144</v>
      </c>
      <c r="D405" s="25">
        <v>4900</v>
      </c>
    </row>
    <row r="406" spans="2:4" x14ac:dyDescent="0.25">
      <c r="B406" s="21" t="s">
        <v>20</v>
      </c>
      <c r="C406" s="22">
        <v>121</v>
      </c>
      <c r="D406" s="25">
        <v>8400</v>
      </c>
    </row>
    <row r="407" spans="2:4" x14ac:dyDescent="0.25">
      <c r="B407" s="21" t="s">
        <v>20</v>
      </c>
      <c r="C407" s="22">
        <v>181</v>
      </c>
      <c r="D407" s="25">
        <v>8900</v>
      </c>
    </row>
    <row r="408" spans="2:4" x14ac:dyDescent="0.25">
      <c r="B408" s="21" t="s">
        <v>20</v>
      </c>
      <c r="C408" s="22">
        <v>122</v>
      </c>
      <c r="D408" s="25">
        <v>5600</v>
      </c>
    </row>
    <row r="409" spans="2:4" x14ac:dyDescent="0.25">
      <c r="B409" s="21" t="s">
        <v>20</v>
      </c>
      <c r="C409" s="22">
        <v>1071</v>
      </c>
      <c r="D409" s="25">
        <v>28800</v>
      </c>
    </row>
    <row r="410" spans="2:4" x14ac:dyDescent="0.25">
      <c r="B410" s="21" t="s">
        <v>20</v>
      </c>
      <c r="C410" s="22">
        <v>980</v>
      </c>
      <c r="D410" s="25">
        <v>15800</v>
      </c>
    </row>
    <row r="411" spans="2:4" x14ac:dyDescent="0.25">
      <c r="B411" s="21" t="s">
        <v>20</v>
      </c>
      <c r="C411" s="22">
        <v>536</v>
      </c>
      <c r="D411" s="25">
        <v>4200</v>
      </c>
    </row>
    <row r="412" spans="2:4" x14ac:dyDescent="0.25">
      <c r="B412" s="21" t="s">
        <v>20</v>
      </c>
      <c r="C412" s="22">
        <v>1991</v>
      </c>
      <c r="D412" s="25">
        <v>37100</v>
      </c>
    </row>
    <row r="413" spans="2:4" x14ac:dyDescent="0.25">
      <c r="B413" s="21" t="s">
        <v>20</v>
      </c>
      <c r="C413" s="22">
        <v>180</v>
      </c>
      <c r="D413" s="25">
        <v>3700</v>
      </c>
    </row>
    <row r="414" spans="2:4" x14ac:dyDescent="0.25">
      <c r="B414" s="21" t="s">
        <v>20</v>
      </c>
      <c r="C414" s="22">
        <v>130</v>
      </c>
      <c r="D414" s="25">
        <v>1200</v>
      </c>
    </row>
    <row r="415" spans="2:4" x14ac:dyDescent="0.25">
      <c r="B415" s="21" t="s">
        <v>20</v>
      </c>
      <c r="C415" s="22">
        <v>122</v>
      </c>
      <c r="D415" s="25">
        <v>1200</v>
      </c>
    </row>
    <row r="416" spans="2:4" x14ac:dyDescent="0.25">
      <c r="B416" s="21" t="s">
        <v>20</v>
      </c>
      <c r="C416" s="22">
        <v>140</v>
      </c>
      <c r="D416" s="25">
        <v>2000</v>
      </c>
    </row>
    <row r="417" spans="2:4" x14ac:dyDescent="0.25">
      <c r="B417" s="21" t="s">
        <v>20</v>
      </c>
      <c r="C417" s="22">
        <v>3388</v>
      </c>
      <c r="D417" s="25">
        <v>55800</v>
      </c>
    </row>
    <row r="418" spans="2:4" x14ac:dyDescent="0.25">
      <c r="B418" s="21" t="s">
        <v>20</v>
      </c>
      <c r="C418" s="22">
        <v>280</v>
      </c>
      <c r="D418" s="25">
        <v>4900</v>
      </c>
    </row>
    <row r="419" spans="2:4" x14ac:dyDescent="0.25">
      <c r="B419" s="21" t="s">
        <v>20</v>
      </c>
      <c r="C419" s="22">
        <v>366</v>
      </c>
      <c r="D419" s="25">
        <v>8600</v>
      </c>
    </row>
    <row r="420" spans="2:4" x14ac:dyDescent="0.25">
      <c r="B420" s="21" t="s">
        <v>20</v>
      </c>
      <c r="C420" s="22">
        <v>270</v>
      </c>
      <c r="D420" s="25">
        <v>3600</v>
      </c>
    </row>
    <row r="421" spans="2:4" x14ac:dyDescent="0.25">
      <c r="B421" s="21" t="s">
        <v>20</v>
      </c>
      <c r="C421" s="22">
        <v>137</v>
      </c>
      <c r="D421" s="25">
        <v>4700</v>
      </c>
    </row>
    <row r="422" spans="2:4" x14ac:dyDescent="0.25">
      <c r="B422" s="21" t="s">
        <v>20</v>
      </c>
      <c r="C422" s="22">
        <v>3205</v>
      </c>
      <c r="D422" s="25">
        <v>70400</v>
      </c>
    </row>
    <row r="423" spans="2:4" x14ac:dyDescent="0.25">
      <c r="B423" s="21" t="s">
        <v>20</v>
      </c>
      <c r="C423" s="22">
        <v>288</v>
      </c>
      <c r="D423" s="25">
        <v>4500</v>
      </c>
    </row>
    <row r="424" spans="2:4" x14ac:dyDescent="0.25">
      <c r="B424" s="21" t="s">
        <v>20</v>
      </c>
      <c r="C424" s="22">
        <v>148</v>
      </c>
      <c r="D424" s="25">
        <v>1300</v>
      </c>
    </row>
    <row r="425" spans="2:4" x14ac:dyDescent="0.25">
      <c r="B425" s="21" t="s">
        <v>20</v>
      </c>
      <c r="C425" s="22">
        <v>114</v>
      </c>
      <c r="D425" s="25">
        <v>1400</v>
      </c>
    </row>
    <row r="426" spans="2:4" x14ac:dyDescent="0.25">
      <c r="B426" s="21" t="s">
        <v>20</v>
      </c>
      <c r="C426" s="22">
        <v>1518</v>
      </c>
      <c r="D426" s="25">
        <v>29600</v>
      </c>
    </row>
    <row r="427" spans="2:4" x14ac:dyDescent="0.25">
      <c r="B427" s="21" t="s">
        <v>20</v>
      </c>
      <c r="C427" s="22">
        <v>166</v>
      </c>
      <c r="D427" s="25">
        <v>2200</v>
      </c>
    </row>
    <row r="428" spans="2:4" x14ac:dyDescent="0.25">
      <c r="B428" s="21" t="s">
        <v>20</v>
      </c>
      <c r="C428" s="22">
        <v>100</v>
      </c>
      <c r="D428" s="25">
        <v>3500</v>
      </c>
    </row>
    <row r="429" spans="2:4" x14ac:dyDescent="0.25">
      <c r="B429" s="21" t="s">
        <v>20</v>
      </c>
      <c r="C429" s="22">
        <v>235</v>
      </c>
      <c r="D429" s="25">
        <v>5600</v>
      </c>
    </row>
    <row r="430" spans="2:4" x14ac:dyDescent="0.25">
      <c r="B430" s="21" t="s">
        <v>20</v>
      </c>
      <c r="C430" s="22">
        <v>148</v>
      </c>
      <c r="D430" s="25">
        <v>1100</v>
      </c>
    </row>
    <row r="431" spans="2:4" x14ac:dyDescent="0.25">
      <c r="B431" s="21" t="s">
        <v>20</v>
      </c>
      <c r="C431" s="22">
        <v>198</v>
      </c>
      <c r="D431" s="25">
        <v>3900</v>
      </c>
    </row>
    <row r="432" spans="2:4" x14ac:dyDescent="0.25">
      <c r="B432" s="21" t="s">
        <v>20</v>
      </c>
      <c r="C432" s="22">
        <v>150</v>
      </c>
      <c r="D432" s="25">
        <v>4800</v>
      </c>
    </row>
    <row r="433" spans="2:4" x14ac:dyDescent="0.25">
      <c r="B433" s="21" t="s">
        <v>20</v>
      </c>
      <c r="C433" s="22">
        <v>216</v>
      </c>
      <c r="D433" s="25">
        <v>4300</v>
      </c>
    </row>
    <row r="434" spans="2:4" x14ac:dyDescent="0.25">
      <c r="B434" s="21" t="s">
        <v>20</v>
      </c>
      <c r="C434" s="22">
        <v>5139</v>
      </c>
      <c r="D434" s="25">
        <v>149600</v>
      </c>
    </row>
    <row r="435" spans="2:4" x14ac:dyDescent="0.25">
      <c r="B435" s="21" t="s">
        <v>20</v>
      </c>
      <c r="C435" s="22">
        <v>2353</v>
      </c>
      <c r="D435" s="25">
        <v>53100</v>
      </c>
    </row>
    <row r="436" spans="2:4" x14ac:dyDescent="0.25">
      <c r="B436" s="21" t="s">
        <v>20</v>
      </c>
      <c r="C436" s="22">
        <v>78</v>
      </c>
      <c r="D436" s="25">
        <v>5000</v>
      </c>
    </row>
    <row r="437" spans="2:4" x14ac:dyDescent="0.25">
      <c r="B437" s="21" t="s">
        <v>20</v>
      </c>
      <c r="C437" s="22">
        <v>174</v>
      </c>
      <c r="D437" s="25">
        <v>1300</v>
      </c>
    </row>
    <row r="438" spans="2:4" x14ac:dyDescent="0.25">
      <c r="B438" s="21" t="s">
        <v>20</v>
      </c>
      <c r="C438" s="22">
        <v>164</v>
      </c>
      <c r="D438" s="25">
        <v>5100</v>
      </c>
    </row>
    <row r="439" spans="2:4" x14ac:dyDescent="0.25">
      <c r="B439" s="21" t="s">
        <v>20</v>
      </c>
      <c r="C439" s="22">
        <v>161</v>
      </c>
      <c r="D439" s="25">
        <v>5100</v>
      </c>
    </row>
    <row r="440" spans="2:4" x14ac:dyDescent="0.25">
      <c r="B440" s="21" t="s">
        <v>20</v>
      </c>
      <c r="C440" s="22">
        <v>138</v>
      </c>
      <c r="D440" s="25">
        <v>7400</v>
      </c>
    </row>
    <row r="441" spans="2:4" x14ac:dyDescent="0.25">
      <c r="B441" s="21" t="s">
        <v>20</v>
      </c>
      <c r="C441" s="22">
        <v>3308</v>
      </c>
      <c r="D441" s="25">
        <v>88900</v>
      </c>
    </row>
    <row r="442" spans="2:4" x14ac:dyDescent="0.25">
      <c r="B442" s="21" t="s">
        <v>20</v>
      </c>
      <c r="C442" s="22">
        <v>127</v>
      </c>
      <c r="D442" s="25">
        <v>6700</v>
      </c>
    </row>
    <row r="443" spans="2:4" x14ac:dyDescent="0.25">
      <c r="B443" s="21" t="s">
        <v>20</v>
      </c>
      <c r="C443" s="22">
        <v>207</v>
      </c>
      <c r="D443" s="25">
        <v>1500</v>
      </c>
    </row>
    <row r="444" spans="2:4" x14ac:dyDescent="0.25">
      <c r="B444" s="21" t="s">
        <v>20</v>
      </c>
      <c r="C444" s="22">
        <v>181</v>
      </c>
      <c r="D444" s="25">
        <v>1100</v>
      </c>
    </row>
    <row r="445" spans="2:4" x14ac:dyDescent="0.25">
      <c r="B445" s="21" t="s">
        <v>20</v>
      </c>
      <c r="C445" s="22">
        <v>110</v>
      </c>
      <c r="D445" s="25">
        <v>6600</v>
      </c>
    </row>
    <row r="446" spans="2:4" x14ac:dyDescent="0.25">
      <c r="B446" s="21" t="s">
        <v>20</v>
      </c>
      <c r="C446" s="22">
        <v>185</v>
      </c>
      <c r="D446" s="25">
        <v>7600</v>
      </c>
    </row>
    <row r="447" spans="2:4" x14ac:dyDescent="0.25">
      <c r="B447" s="21" t="s">
        <v>20</v>
      </c>
      <c r="C447" s="22">
        <v>121</v>
      </c>
      <c r="D447" s="25">
        <v>3400</v>
      </c>
    </row>
    <row r="448" spans="2:4" x14ac:dyDescent="0.25">
      <c r="B448" s="21" t="s">
        <v>20</v>
      </c>
      <c r="C448" s="22">
        <v>106</v>
      </c>
      <c r="D448" s="25">
        <v>2300</v>
      </c>
    </row>
    <row r="449" spans="2:4" x14ac:dyDescent="0.25">
      <c r="B449" s="21" t="s">
        <v>20</v>
      </c>
      <c r="C449" s="22">
        <v>142</v>
      </c>
      <c r="D449" s="25">
        <v>6200</v>
      </c>
    </row>
    <row r="450" spans="2:4" x14ac:dyDescent="0.25">
      <c r="B450" s="21" t="s">
        <v>20</v>
      </c>
      <c r="C450" s="22">
        <v>233</v>
      </c>
      <c r="D450" s="25">
        <v>6100</v>
      </c>
    </row>
    <row r="451" spans="2:4" x14ac:dyDescent="0.25">
      <c r="B451" s="21" t="s">
        <v>20</v>
      </c>
      <c r="C451" s="22">
        <v>218</v>
      </c>
      <c r="D451" s="25">
        <v>2600</v>
      </c>
    </row>
    <row r="452" spans="2:4" x14ac:dyDescent="0.25">
      <c r="B452" s="21" t="s">
        <v>20</v>
      </c>
      <c r="C452" s="22">
        <v>76</v>
      </c>
      <c r="D452" s="25">
        <v>700</v>
      </c>
    </row>
    <row r="453" spans="2:4" x14ac:dyDescent="0.25">
      <c r="B453" s="21" t="s">
        <v>20</v>
      </c>
      <c r="C453" s="22">
        <v>43</v>
      </c>
      <c r="D453" s="25">
        <v>700</v>
      </c>
    </row>
    <row r="454" spans="2:4" x14ac:dyDescent="0.25">
      <c r="B454" s="21" t="s">
        <v>20</v>
      </c>
      <c r="C454" s="22">
        <v>221</v>
      </c>
      <c r="D454" s="25">
        <v>6400</v>
      </c>
    </row>
    <row r="455" spans="2:4" x14ac:dyDescent="0.25">
      <c r="B455" s="21" t="s">
        <v>20</v>
      </c>
      <c r="C455" s="22">
        <v>2805</v>
      </c>
      <c r="D455" s="25">
        <v>59700</v>
      </c>
    </row>
    <row r="456" spans="2:4" x14ac:dyDescent="0.25">
      <c r="B456" s="21" t="s">
        <v>20</v>
      </c>
      <c r="C456" s="22">
        <v>68</v>
      </c>
      <c r="D456" s="25">
        <v>3200</v>
      </c>
    </row>
    <row r="457" spans="2:4" x14ac:dyDescent="0.25">
      <c r="B457" s="21" t="s">
        <v>20</v>
      </c>
      <c r="C457" s="22">
        <v>183</v>
      </c>
      <c r="D457" s="25">
        <v>9000</v>
      </c>
    </row>
    <row r="458" spans="2:4" x14ac:dyDescent="0.25">
      <c r="B458" s="21" t="s">
        <v>20</v>
      </c>
      <c r="C458" s="22">
        <v>133</v>
      </c>
      <c r="D458" s="25">
        <v>2300</v>
      </c>
    </row>
    <row r="459" spans="2:4" x14ac:dyDescent="0.25">
      <c r="B459" s="21" t="s">
        <v>20</v>
      </c>
      <c r="C459" s="22">
        <v>2489</v>
      </c>
      <c r="D459" s="25">
        <v>51300</v>
      </c>
    </row>
    <row r="460" spans="2:4" x14ac:dyDescent="0.25">
      <c r="B460" s="21" t="s">
        <v>20</v>
      </c>
      <c r="C460" s="22">
        <v>69</v>
      </c>
      <c r="D460" s="25">
        <v>700</v>
      </c>
    </row>
    <row r="461" spans="2:4" x14ac:dyDescent="0.25">
      <c r="B461" s="21" t="s">
        <v>20</v>
      </c>
      <c r="C461" s="22">
        <v>279</v>
      </c>
      <c r="D461" s="25">
        <v>1500</v>
      </c>
    </row>
    <row r="462" spans="2:4" x14ac:dyDescent="0.25">
      <c r="B462" s="21" t="s">
        <v>20</v>
      </c>
      <c r="C462" s="22">
        <v>210</v>
      </c>
      <c r="D462" s="25">
        <v>4900</v>
      </c>
    </row>
    <row r="463" spans="2:4" x14ac:dyDescent="0.25">
      <c r="B463" s="21" t="s">
        <v>20</v>
      </c>
      <c r="C463" s="22">
        <v>2100</v>
      </c>
      <c r="D463" s="25">
        <v>54000</v>
      </c>
    </row>
    <row r="464" spans="2:4" x14ac:dyDescent="0.25">
      <c r="B464" s="21" t="s">
        <v>20</v>
      </c>
      <c r="C464" s="22">
        <v>252</v>
      </c>
      <c r="D464" s="25">
        <v>4100</v>
      </c>
    </row>
    <row r="465" spans="2:4" x14ac:dyDescent="0.25">
      <c r="B465" s="21" t="s">
        <v>20</v>
      </c>
      <c r="C465" s="22">
        <v>1280</v>
      </c>
      <c r="D465" s="25">
        <v>85000</v>
      </c>
    </row>
    <row r="466" spans="2:4" x14ac:dyDescent="0.25">
      <c r="B466" s="21" t="s">
        <v>20</v>
      </c>
      <c r="C466" s="22">
        <v>157</v>
      </c>
      <c r="D466" s="25">
        <v>3600</v>
      </c>
    </row>
    <row r="467" spans="2:4" x14ac:dyDescent="0.25">
      <c r="B467" s="21" t="s">
        <v>20</v>
      </c>
      <c r="C467" s="22">
        <v>194</v>
      </c>
      <c r="D467" s="25">
        <v>2800</v>
      </c>
    </row>
    <row r="468" spans="2:4" x14ac:dyDescent="0.25">
      <c r="B468" s="21" t="s">
        <v>20</v>
      </c>
      <c r="C468" s="22">
        <v>82</v>
      </c>
      <c r="D468" s="25">
        <v>2300</v>
      </c>
    </row>
    <row r="469" spans="2:4" x14ac:dyDescent="0.25">
      <c r="B469" s="21" t="s">
        <v>20</v>
      </c>
      <c r="C469" s="22">
        <v>4233</v>
      </c>
      <c r="D469" s="25">
        <v>97100</v>
      </c>
    </row>
    <row r="470" spans="2:4" x14ac:dyDescent="0.25">
      <c r="B470" s="21" t="s">
        <v>20</v>
      </c>
      <c r="C470" s="22">
        <v>1297</v>
      </c>
      <c r="D470" s="25">
        <v>43200</v>
      </c>
    </row>
    <row r="471" spans="2:4" x14ac:dyDescent="0.25">
      <c r="B471" s="21" t="s">
        <v>20</v>
      </c>
      <c r="C471" s="22">
        <v>165</v>
      </c>
      <c r="D471" s="25">
        <v>6800</v>
      </c>
    </row>
    <row r="472" spans="2:4" x14ac:dyDescent="0.25">
      <c r="B472" s="21" t="s">
        <v>20</v>
      </c>
      <c r="C472" s="22">
        <v>119</v>
      </c>
      <c r="D472" s="25">
        <v>7300</v>
      </c>
    </row>
    <row r="473" spans="2:4" x14ac:dyDescent="0.25">
      <c r="B473" s="21" t="s">
        <v>20</v>
      </c>
      <c r="C473" s="22">
        <v>1797</v>
      </c>
      <c r="D473" s="25">
        <v>17700</v>
      </c>
    </row>
    <row r="474" spans="2:4" x14ac:dyDescent="0.25">
      <c r="B474" s="21" t="s">
        <v>20</v>
      </c>
      <c r="C474" s="22">
        <v>261</v>
      </c>
      <c r="D474" s="25">
        <v>6400</v>
      </c>
    </row>
    <row r="475" spans="2:4" x14ac:dyDescent="0.25">
      <c r="B475" s="21" t="s">
        <v>20</v>
      </c>
      <c r="C475" s="22">
        <v>157</v>
      </c>
      <c r="D475" s="25">
        <v>7700</v>
      </c>
    </row>
    <row r="476" spans="2:4" x14ac:dyDescent="0.25">
      <c r="B476" s="21" t="s">
        <v>20</v>
      </c>
      <c r="C476" s="22">
        <v>3533</v>
      </c>
      <c r="D476" s="25">
        <v>116300</v>
      </c>
    </row>
    <row r="477" spans="2:4" x14ac:dyDescent="0.25">
      <c r="B477" s="21" t="s">
        <v>20</v>
      </c>
      <c r="C477" s="22">
        <v>155</v>
      </c>
      <c r="D477" s="25">
        <v>9100</v>
      </c>
    </row>
    <row r="478" spans="2:4" x14ac:dyDescent="0.25">
      <c r="B478" s="21" t="s">
        <v>20</v>
      </c>
      <c r="C478" s="22">
        <v>132</v>
      </c>
      <c r="D478" s="25">
        <v>1500</v>
      </c>
    </row>
    <row r="479" spans="2:4" x14ac:dyDescent="0.25">
      <c r="B479" s="21" t="s">
        <v>20</v>
      </c>
      <c r="C479" s="22">
        <v>1354</v>
      </c>
      <c r="D479" s="25">
        <v>69900</v>
      </c>
    </row>
    <row r="480" spans="2:4" x14ac:dyDescent="0.25">
      <c r="B480" s="21" t="s">
        <v>20</v>
      </c>
      <c r="C480" s="22">
        <v>48</v>
      </c>
      <c r="D480" s="25">
        <v>1000</v>
      </c>
    </row>
    <row r="481" spans="2:4" x14ac:dyDescent="0.25">
      <c r="B481" s="21" t="s">
        <v>20</v>
      </c>
      <c r="C481" s="22">
        <v>110</v>
      </c>
      <c r="D481" s="25">
        <v>4700</v>
      </c>
    </row>
    <row r="482" spans="2:4" x14ac:dyDescent="0.25">
      <c r="B482" s="21" t="s">
        <v>20</v>
      </c>
      <c r="C482" s="22">
        <v>172</v>
      </c>
      <c r="D482" s="25">
        <v>3200</v>
      </c>
    </row>
    <row r="483" spans="2:4" x14ac:dyDescent="0.25">
      <c r="B483" s="21" t="s">
        <v>20</v>
      </c>
      <c r="C483" s="22">
        <v>307</v>
      </c>
      <c r="D483" s="25">
        <v>6700</v>
      </c>
    </row>
    <row r="484" spans="2:4" x14ac:dyDescent="0.25">
      <c r="B484" s="21" t="s">
        <v>20</v>
      </c>
      <c r="C484" s="22">
        <v>160</v>
      </c>
      <c r="D484" s="25">
        <v>6000</v>
      </c>
    </row>
    <row r="485" spans="2:4" x14ac:dyDescent="0.25">
      <c r="B485" s="21" t="s">
        <v>20</v>
      </c>
      <c r="C485" s="22">
        <v>1467</v>
      </c>
      <c r="D485" s="25">
        <v>17100</v>
      </c>
    </row>
    <row r="486" spans="2:4" x14ac:dyDescent="0.25">
      <c r="B486" s="21" t="s">
        <v>20</v>
      </c>
      <c r="C486" s="22">
        <v>2662</v>
      </c>
      <c r="D486" s="25">
        <v>171000</v>
      </c>
    </row>
    <row r="487" spans="2:4" x14ac:dyDescent="0.25">
      <c r="B487" s="21" t="s">
        <v>20</v>
      </c>
      <c r="C487" s="22">
        <v>452</v>
      </c>
      <c r="D487" s="25">
        <v>23400</v>
      </c>
    </row>
    <row r="488" spans="2:4" x14ac:dyDescent="0.25">
      <c r="B488" s="21" t="s">
        <v>20</v>
      </c>
      <c r="C488" s="22">
        <v>158</v>
      </c>
      <c r="D488" s="25">
        <v>2400</v>
      </c>
    </row>
    <row r="489" spans="2:4" x14ac:dyDescent="0.25">
      <c r="B489" s="21" t="s">
        <v>20</v>
      </c>
      <c r="C489" s="22">
        <v>225</v>
      </c>
      <c r="D489" s="25">
        <v>5300</v>
      </c>
    </row>
    <row r="490" spans="2:4" x14ac:dyDescent="0.25">
      <c r="B490" s="21" t="s">
        <v>20</v>
      </c>
      <c r="C490" s="22">
        <v>65</v>
      </c>
      <c r="D490" s="25">
        <v>2000</v>
      </c>
    </row>
    <row r="491" spans="2:4" x14ac:dyDescent="0.25">
      <c r="B491" s="21" t="s">
        <v>20</v>
      </c>
      <c r="C491" s="22">
        <v>163</v>
      </c>
      <c r="D491" s="25">
        <v>8800</v>
      </c>
    </row>
    <row r="492" spans="2:4" x14ac:dyDescent="0.25">
      <c r="B492" s="21" t="s">
        <v>20</v>
      </c>
      <c r="C492" s="22">
        <v>85</v>
      </c>
      <c r="D492" s="25">
        <v>3500</v>
      </c>
    </row>
    <row r="493" spans="2:4" x14ac:dyDescent="0.25">
      <c r="B493" s="21" t="s">
        <v>20</v>
      </c>
      <c r="C493" s="22">
        <v>217</v>
      </c>
      <c r="D493" s="25">
        <v>1400</v>
      </c>
    </row>
    <row r="494" spans="2:4" x14ac:dyDescent="0.25">
      <c r="B494" s="21" t="s">
        <v>20</v>
      </c>
      <c r="C494" s="22">
        <v>150</v>
      </c>
      <c r="D494" s="25">
        <v>4200</v>
      </c>
    </row>
    <row r="495" spans="2:4" x14ac:dyDescent="0.25">
      <c r="B495" s="21" t="s">
        <v>20</v>
      </c>
      <c r="C495" s="22">
        <v>3272</v>
      </c>
      <c r="D495" s="25">
        <v>81000</v>
      </c>
    </row>
    <row r="496" spans="2:4" x14ac:dyDescent="0.25">
      <c r="B496" s="21" t="s">
        <v>20</v>
      </c>
      <c r="C496" s="22">
        <v>300</v>
      </c>
      <c r="D496" s="25">
        <v>4800</v>
      </c>
    </row>
    <row r="497" spans="2:4" x14ac:dyDescent="0.25">
      <c r="B497" s="21" t="s">
        <v>20</v>
      </c>
      <c r="C497" s="22">
        <v>126</v>
      </c>
      <c r="D497" s="25">
        <v>7000</v>
      </c>
    </row>
    <row r="498" spans="2:4" x14ac:dyDescent="0.25">
      <c r="B498" s="21" t="s">
        <v>20</v>
      </c>
      <c r="C498" s="22">
        <v>2320</v>
      </c>
      <c r="D498" s="25">
        <v>71500</v>
      </c>
    </row>
    <row r="499" spans="2:4" x14ac:dyDescent="0.25">
      <c r="B499" s="21" t="s">
        <v>20</v>
      </c>
      <c r="C499" s="22">
        <v>81</v>
      </c>
      <c r="D499" s="25">
        <v>4700</v>
      </c>
    </row>
    <row r="500" spans="2:4" x14ac:dyDescent="0.25">
      <c r="B500" s="21" t="s">
        <v>20</v>
      </c>
      <c r="C500" s="22">
        <v>1887</v>
      </c>
      <c r="D500" s="25">
        <v>42100</v>
      </c>
    </row>
    <row r="501" spans="2:4" x14ac:dyDescent="0.25">
      <c r="B501" s="21" t="s">
        <v>20</v>
      </c>
      <c r="C501" s="22">
        <v>4358</v>
      </c>
      <c r="D501" s="25">
        <v>40200</v>
      </c>
    </row>
    <row r="502" spans="2:4" x14ac:dyDescent="0.25">
      <c r="B502" s="21" t="s">
        <v>20</v>
      </c>
      <c r="C502" s="22">
        <v>53</v>
      </c>
      <c r="D502" s="25">
        <v>1000</v>
      </c>
    </row>
    <row r="503" spans="2:4" x14ac:dyDescent="0.25">
      <c r="B503" s="21" t="s">
        <v>20</v>
      </c>
      <c r="C503" s="22">
        <v>2414</v>
      </c>
      <c r="D503" s="25">
        <v>84500</v>
      </c>
    </row>
    <row r="504" spans="2:4" x14ac:dyDescent="0.25">
      <c r="B504" s="21" t="s">
        <v>20</v>
      </c>
      <c r="C504" s="22">
        <v>80</v>
      </c>
      <c r="D504" s="25">
        <v>800</v>
      </c>
    </row>
    <row r="505" spans="2:4" x14ac:dyDescent="0.25">
      <c r="B505" s="21" t="s">
        <v>20</v>
      </c>
      <c r="C505" s="22">
        <v>193</v>
      </c>
      <c r="D505" s="25">
        <v>3400</v>
      </c>
    </row>
    <row r="506" spans="2:4" x14ac:dyDescent="0.25">
      <c r="B506" s="21" t="s">
        <v>20</v>
      </c>
      <c r="C506" s="22">
        <v>52</v>
      </c>
      <c r="D506" s="25">
        <v>1800</v>
      </c>
    </row>
    <row r="507" spans="2:4" x14ac:dyDescent="0.25">
      <c r="B507" s="21" t="s">
        <v>20</v>
      </c>
      <c r="C507" s="22">
        <v>290</v>
      </c>
      <c r="D507" s="25">
        <v>5800</v>
      </c>
    </row>
    <row r="508" spans="2:4" x14ac:dyDescent="0.25">
      <c r="B508" s="21" t="s">
        <v>20</v>
      </c>
      <c r="C508" s="22">
        <v>122</v>
      </c>
      <c r="D508" s="25">
        <v>5600</v>
      </c>
    </row>
    <row r="509" spans="2:4" x14ac:dyDescent="0.25">
      <c r="B509" s="21" t="s">
        <v>20</v>
      </c>
      <c r="C509" s="22">
        <v>1470</v>
      </c>
      <c r="D509" s="25">
        <v>134400</v>
      </c>
    </row>
    <row r="510" spans="2:4" x14ac:dyDescent="0.25">
      <c r="B510" s="21" t="s">
        <v>20</v>
      </c>
      <c r="C510" s="22">
        <v>165</v>
      </c>
      <c r="D510" s="25">
        <v>3000</v>
      </c>
    </row>
    <row r="511" spans="2:4" x14ac:dyDescent="0.25">
      <c r="B511" s="21" t="s">
        <v>20</v>
      </c>
      <c r="C511" s="22">
        <v>182</v>
      </c>
      <c r="D511" s="25">
        <v>6000</v>
      </c>
    </row>
    <row r="512" spans="2:4" x14ac:dyDescent="0.25">
      <c r="B512" s="21" t="s">
        <v>20</v>
      </c>
      <c r="C512" s="22">
        <v>199</v>
      </c>
      <c r="D512" s="25">
        <v>8400</v>
      </c>
    </row>
    <row r="513" spans="2:4" x14ac:dyDescent="0.25">
      <c r="B513" s="21" t="s">
        <v>20</v>
      </c>
      <c r="C513" s="22">
        <v>56</v>
      </c>
      <c r="D513" s="25">
        <v>1700</v>
      </c>
    </row>
    <row r="514" spans="2:4" x14ac:dyDescent="0.25">
      <c r="B514" s="21" t="s">
        <v>20</v>
      </c>
      <c r="C514" s="22">
        <v>1460</v>
      </c>
      <c r="D514" s="25">
        <v>19800</v>
      </c>
    </row>
    <row r="515" spans="2:4" x14ac:dyDescent="0.25">
      <c r="B515" s="21" t="s">
        <v>20</v>
      </c>
      <c r="C515" s="22">
        <v>123</v>
      </c>
      <c r="D515" s="25">
        <v>3100</v>
      </c>
    </row>
    <row r="516" spans="2:4" x14ac:dyDescent="0.25">
      <c r="B516" s="21" t="s">
        <v>20</v>
      </c>
      <c r="C516" s="22">
        <v>159</v>
      </c>
      <c r="D516" s="25">
        <v>5600</v>
      </c>
    </row>
    <row r="517" spans="2:4" x14ac:dyDescent="0.25">
      <c r="B517" s="21" t="s">
        <v>20</v>
      </c>
      <c r="C517" s="22">
        <v>110</v>
      </c>
      <c r="D517" s="25">
        <v>1400</v>
      </c>
    </row>
    <row r="518" spans="2:4" x14ac:dyDescent="0.25">
      <c r="B518" s="21" t="s">
        <v>20</v>
      </c>
      <c r="C518" s="22">
        <v>236</v>
      </c>
      <c r="D518" s="25">
        <v>7900</v>
      </c>
    </row>
    <row r="519" spans="2:4" x14ac:dyDescent="0.25">
      <c r="B519" s="21" t="s">
        <v>20</v>
      </c>
      <c r="C519" s="22">
        <v>191</v>
      </c>
      <c r="D519" s="25">
        <v>5500</v>
      </c>
    </row>
    <row r="520" spans="2:4" x14ac:dyDescent="0.25">
      <c r="B520" s="21" t="s">
        <v>20</v>
      </c>
      <c r="C520" s="22">
        <v>3934</v>
      </c>
      <c r="D520" s="25">
        <v>38200</v>
      </c>
    </row>
    <row r="521" spans="2:4" x14ac:dyDescent="0.25">
      <c r="B521" s="21" t="s">
        <v>20</v>
      </c>
      <c r="C521" s="22">
        <v>80</v>
      </c>
      <c r="D521" s="25">
        <v>1800</v>
      </c>
    </row>
    <row r="522" spans="2:4" x14ac:dyDescent="0.25">
      <c r="B522" s="21" t="s">
        <v>20</v>
      </c>
      <c r="C522" s="22">
        <v>462</v>
      </c>
      <c r="D522" s="25">
        <v>5800</v>
      </c>
    </row>
    <row r="523" spans="2:4" x14ac:dyDescent="0.25">
      <c r="B523" s="21" t="s">
        <v>20</v>
      </c>
      <c r="C523" s="22">
        <v>179</v>
      </c>
      <c r="D523" s="25">
        <v>1800</v>
      </c>
    </row>
    <row r="524" spans="2:4" x14ac:dyDescent="0.25">
      <c r="B524" s="21" t="s">
        <v>20</v>
      </c>
      <c r="C524" s="22">
        <v>1866</v>
      </c>
      <c r="D524" s="25">
        <v>125900</v>
      </c>
    </row>
    <row r="525" spans="2:4" x14ac:dyDescent="0.25">
      <c r="B525" s="21" t="s">
        <v>20</v>
      </c>
      <c r="C525" s="22">
        <v>156</v>
      </c>
      <c r="D525" s="25">
        <v>3800</v>
      </c>
    </row>
    <row r="526" spans="2:4" x14ac:dyDescent="0.25">
      <c r="B526" s="21" t="s">
        <v>20</v>
      </c>
      <c r="C526" s="22">
        <v>255</v>
      </c>
      <c r="D526" s="25">
        <v>5300</v>
      </c>
    </row>
    <row r="527" spans="2:4" x14ac:dyDescent="0.25">
      <c r="B527" s="21" t="s">
        <v>20</v>
      </c>
      <c r="C527" s="22">
        <v>2261</v>
      </c>
      <c r="D527" s="25">
        <v>51400</v>
      </c>
    </row>
    <row r="528" spans="2:4" x14ac:dyDescent="0.25">
      <c r="B528" s="21" t="s">
        <v>20</v>
      </c>
      <c r="C528" s="22">
        <v>40</v>
      </c>
      <c r="D528" s="25">
        <v>1700</v>
      </c>
    </row>
    <row r="529" spans="2:4" x14ac:dyDescent="0.25">
      <c r="B529" s="21" t="s">
        <v>20</v>
      </c>
      <c r="C529" s="22">
        <v>2289</v>
      </c>
      <c r="D529" s="25">
        <v>39400</v>
      </c>
    </row>
    <row r="530" spans="2:4" x14ac:dyDescent="0.25">
      <c r="B530" s="21" t="s">
        <v>20</v>
      </c>
      <c r="C530" s="22">
        <v>65</v>
      </c>
      <c r="D530" s="25">
        <v>3000</v>
      </c>
    </row>
    <row r="531" spans="2:4" x14ac:dyDescent="0.25">
      <c r="B531" s="21" t="s">
        <v>20</v>
      </c>
      <c r="C531" s="22">
        <v>3777</v>
      </c>
      <c r="D531" s="25">
        <v>167400</v>
      </c>
    </row>
    <row r="532" spans="2:4" x14ac:dyDescent="0.25">
      <c r="B532" s="21" t="s">
        <v>20</v>
      </c>
      <c r="C532" s="22">
        <v>184</v>
      </c>
      <c r="D532" s="25">
        <v>5500</v>
      </c>
    </row>
    <row r="533" spans="2:4" x14ac:dyDescent="0.25">
      <c r="B533" s="21" t="s">
        <v>20</v>
      </c>
      <c r="C533" s="22">
        <v>85</v>
      </c>
      <c r="D533" s="25">
        <v>3500</v>
      </c>
    </row>
    <row r="534" spans="2:4" x14ac:dyDescent="0.25">
      <c r="B534" s="21" t="s">
        <v>20</v>
      </c>
      <c r="C534" s="22">
        <v>144</v>
      </c>
      <c r="D534" s="25">
        <v>2300</v>
      </c>
    </row>
    <row r="535" spans="2:4" x14ac:dyDescent="0.25">
      <c r="B535" s="21" t="s">
        <v>20</v>
      </c>
      <c r="C535" s="22">
        <v>1902</v>
      </c>
      <c r="D535" s="25">
        <v>73000</v>
      </c>
    </row>
    <row r="536" spans="2:4" x14ac:dyDescent="0.25">
      <c r="B536" s="21" t="s">
        <v>20</v>
      </c>
      <c r="C536" s="22">
        <v>105</v>
      </c>
      <c r="D536" s="25">
        <v>6200</v>
      </c>
    </row>
    <row r="537" spans="2:4" x14ac:dyDescent="0.25">
      <c r="B537" s="21" t="s">
        <v>20</v>
      </c>
      <c r="C537" s="22">
        <v>132</v>
      </c>
      <c r="D537" s="25">
        <v>6100</v>
      </c>
    </row>
    <row r="538" spans="2:4" x14ac:dyDescent="0.25">
      <c r="B538" s="21" t="s">
        <v>20</v>
      </c>
      <c r="C538" s="22">
        <v>96</v>
      </c>
      <c r="D538" s="25">
        <v>9200</v>
      </c>
    </row>
    <row r="539" spans="2:4" x14ac:dyDescent="0.25">
      <c r="B539" s="21" t="s">
        <v>20</v>
      </c>
      <c r="C539" s="22">
        <v>114</v>
      </c>
      <c r="D539" s="25">
        <v>7500</v>
      </c>
    </row>
    <row r="540" spans="2:4" x14ac:dyDescent="0.25">
      <c r="B540" s="21" t="s">
        <v>20</v>
      </c>
      <c r="C540" s="22">
        <v>203</v>
      </c>
      <c r="D540" s="25">
        <v>5900</v>
      </c>
    </row>
    <row r="541" spans="2:4" x14ac:dyDescent="0.25">
      <c r="B541" s="21" t="s">
        <v>20</v>
      </c>
      <c r="C541" s="22">
        <v>1559</v>
      </c>
      <c r="D541" s="25">
        <v>14500</v>
      </c>
    </row>
    <row r="542" spans="2:4" x14ac:dyDescent="0.25">
      <c r="B542" s="21" t="s">
        <v>20</v>
      </c>
      <c r="C542" s="22">
        <v>1548</v>
      </c>
      <c r="D542" s="25">
        <v>42600</v>
      </c>
    </row>
    <row r="543" spans="2:4" x14ac:dyDescent="0.25">
      <c r="B543" s="21" t="s">
        <v>20</v>
      </c>
      <c r="C543" s="22">
        <v>80</v>
      </c>
      <c r="D543" s="25">
        <v>700</v>
      </c>
    </row>
    <row r="544" spans="2:4" x14ac:dyDescent="0.25">
      <c r="B544" s="21" t="s">
        <v>20</v>
      </c>
      <c r="C544" s="22">
        <v>131</v>
      </c>
      <c r="D544" s="25">
        <v>9800</v>
      </c>
    </row>
    <row r="545" spans="2:4" x14ac:dyDescent="0.25">
      <c r="B545" s="21" t="s">
        <v>20</v>
      </c>
      <c r="C545" s="22">
        <v>112</v>
      </c>
      <c r="D545" s="25">
        <v>1100</v>
      </c>
    </row>
    <row r="546" spans="2:4" x14ac:dyDescent="0.25">
      <c r="B546" s="21" t="s">
        <v>20</v>
      </c>
      <c r="C546" s="22">
        <v>155</v>
      </c>
      <c r="D546" s="25">
        <v>5700</v>
      </c>
    </row>
    <row r="547" spans="2:4" x14ac:dyDescent="0.25">
      <c r="B547" s="21" t="s">
        <v>20</v>
      </c>
      <c r="C547" s="22">
        <v>266</v>
      </c>
      <c r="D547" s="25">
        <v>3600</v>
      </c>
    </row>
    <row r="548" spans="2:4" x14ac:dyDescent="0.25">
      <c r="B548" s="21" t="s">
        <v>20</v>
      </c>
      <c r="C548" s="22">
        <v>155</v>
      </c>
      <c r="D548" s="25">
        <v>3700</v>
      </c>
    </row>
    <row r="549" spans="2:4" x14ac:dyDescent="0.25">
      <c r="B549" s="21" t="s">
        <v>20</v>
      </c>
      <c r="C549" s="22">
        <v>207</v>
      </c>
      <c r="D549" s="25">
        <v>2200</v>
      </c>
    </row>
    <row r="550" spans="2:4" x14ac:dyDescent="0.25">
      <c r="B550" s="21" t="s">
        <v>20</v>
      </c>
      <c r="C550" s="22">
        <v>245</v>
      </c>
      <c r="D550" s="25">
        <v>1700</v>
      </c>
    </row>
    <row r="551" spans="2:4" x14ac:dyDescent="0.25">
      <c r="B551" s="21" t="s">
        <v>20</v>
      </c>
      <c r="C551" s="22">
        <v>1573</v>
      </c>
      <c r="D551" s="25">
        <v>88400</v>
      </c>
    </row>
    <row r="552" spans="2:4" x14ac:dyDescent="0.25">
      <c r="B552" s="21" t="s">
        <v>20</v>
      </c>
      <c r="C552" s="22">
        <v>114</v>
      </c>
      <c r="D552" s="25">
        <v>2400</v>
      </c>
    </row>
    <row r="553" spans="2:4" x14ac:dyDescent="0.25">
      <c r="B553" s="21" t="s">
        <v>20</v>
      </c>
      <c r="C553" s="22">
        <v>93</v>
      </c>
      <c r="D553" s="25">
        <v>7900</v>
      </c>
    </row>
    <row r="554" spans="2:4" x14ac:dyDescent="0.25">
      <c r="B554" s="21" t="s">
        <v>20</v>
      </c>
      <c r="C554" s="22">
        <v>1681</v>
      </c>
      <c r="D554" s="25">
        <v>42700</v>
      </c>
    </row>
    <row r="555" spans="2:4" x14ac:dyDescent="0.25">
      <c r="B555" s="21" t="s">
        <v>20</v>
      </c>
      <c r="C555" s="22">
        <v>32</v>
      </c>
      <c r="D555" s="25">
        <v>800</v>
      </c>
    </row>
    <row r="556" spans="2:4" x14ac:dyDescent="0.25">
      <c r="B556" s="21" t="s">
        <v>20</v>
      </c>
      <c r="C556" s="22">
        <v>135</v>
      </c>
      <c r="D556" s="25">
        <v>5400</v>
      </c>
    </row>
    <row r="557" spans="2:4" x14ac:dyDescent="0.25">
      <c r="B557" s="21" t="s">
        <v>20</v>
      </c>
      <c r="C557" s="22">
        <v>140</v>
      </c>
      <c r="D557" s="25">
        <v>4000</v>
      </c>
    </row>
    <row r="558" spans="2:4" x14ac:dyDescent="0.25">
      <c r="B558" s="21" t="s">
        <v>20</v>
      </c>
      <c r="C558" s="22">
        <v>92</v>
      </c>
      <c r="D558" s="25">
        <v>1000</v>
      </c>
    </row>
    <row r="559" spans="2:4" x14ac:dyDescent="0.25">
      <c r="B559" s="21" t="s">
        <v>20</v>
      </c>
      <c r="C559" s="22">
        <v>1015</v>
      </c>
      <c r="D559" s="25">
        <v>60200</v>
      </c>
    </row>
    <row r="560" spans="2:4" x14ac:dyDescent="0.25">
      <c r="B560" s="21" t="s">
        <v>20</v>
      </c>
      <c r="C560" s="22">
        <v>323</v>
      </c>
      <c r="D560" s="25">
        <v>6700</v>
      </c>
    </row>
    <row r="561" spans="2:4" x14ac:dyDescent="0.25">
      <c r="B561" s="21" t="s">
        <v>20</v>
      </c>
      <c r="C561" s="22">
        <v>2326</v>
      </c>
      <c r="D561" s="25">
        <v>129100</v>
      </c>
    </row>
    <row r="562" spans="2:4" x14ac:dyDescent="0.25">
      <c r="B562" s="21" t="s">
        <v>20</v>
      </c>
      <c r="C562" s="22">
        <v>381</v>
      </c>
      <c r="D562" s="25">
        <v>6500</v>
      </c>
    </row>
    <row r="563" spans="2:4" x14ac:dyDescent="0.25">
      <c r="B563" s="21" t="s">
        <v>20</v>
      </c>
      <c r="C563" s="22">
        <v>480</v>
      </c>
      <c r="D563" s="25">
        <v>6200</v>
      </c>
    </row>
    <row r="564" spans="2:4" x14ac:dyDescent="0.25">
      <c r="B564" s="21" t="s">
        <v>20</v>
      </c>
      <c r="C564" s="22">
        <v>226</v>
      </c>
      <c r="D564" s="25">
        <v>2400</v>
      </c>
    </row>
    <row r="565" spans="2:4" x14ac:dyDescent="0.25">
      <c r="B565" s="21" t="s">
        <v>20</v>
      </c>
      <c r="C565" s="22">
        <v>241</v>
      </c>
      <c r="D565" s="25">
        <v>9800</v>
      </c>
    </row>
    <row r="566" spans="2:4" x14ac:dyDescent="0.25">
      <c r="B566" s="21" t="s">
        <v>20</v>
      </c>
      <c r="C566" s="22">
        <v>132</v>
      </c>
      <c r="D566" s="25">
        <v>3100</v>
      </c>
    </row>
    <row r="567" spans="2:4" x14ac:dyDescent="0.25">
      <c r="B567" s="23" t="s">
        <v>20</v>
      </c>
      <c r="C567" s="24">
        <v>2043</v>
      </c>
      <c r="D567" s="25">
        <v>97300</v>
      </c>
    </row>
  </sheetData>
  <mergeCells count="2">
    <mergeCell ref="I2:J2"/>
    <mergeCell ref="L2:M2"/>
  </mergeCells>
  <conditionalFormatting sqref="B3:B567">
    <cfRule type="cellIs" dxfId="7" priority="5" operator="equal">
      <formula>"live"</formula>
    </cfRule>
    <cfRule type="cellIs" dxfId="6" priority="6" operator="equal">
      <formula>"canceled"</formula>
    </cfRule>
    <cfRule type="cellIs" dxfId="5" priority="7" operator="equal">
      <formula>"failed"</formula>
    </cfRule>
    <cfRule type="cellIs" dxfId="4" priority="8" operator="equal">
      <formula>"successful"</formula>
    </cfRule>
  </conditionalFormatting>
  <conditionalFormatting sqref="E3:E366">
    <cfRule type="cellIs" dxfId="3" priority="1" operator="equal">
      <formula>"live"</formula>
    </cfRule>
    <cfRule type="cellIs" dxfId="2" priority="2" operator="equal">
      <formula>"canceled"</formula>
    </cfRule>
    <cfRule type="cellIs" dxfId="1" priority="3" operator="equal">
      <formula>"failed"</formula>
    </cfRule>
    <cfRule type="cellIs" dxfId="0" priority="4" operator="equal">
      <formula>"successful"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53586-3588-4783-A513-52B043343D2A}">
  <sheetPr codeName="Sheet5"/>
  <dimension ref="A1:F20"/>
  <sheetViews>
    <sheetView workbookViewId="0">
      <selection activeCell="F21" sqref="F2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2033</v>
      </c>
    </row>
    <row r="3" spans="1:6" x14ac:dyDescent="0.25">
      <c r="A3" s="7" t="s">
        <v>2046</v>
      </c>
      <c r="B3" s="7" t="s">
        <v>2045</v>
      </c>
    </row>
    <row r="4" spans="1:6" x14ac:dyDescent="0.25">
      <c r="A4" s="7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25">
      <c r="A5" s="8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8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8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8" t="s">
        <v>2038</v>
      </c>
      <c r="E8">
        <v>4</v>
      </c>
      <c r="F8">
        <v>4</v>
      </c>
    </row>
    <row r="9" spans="1:6" x14ac:dyDescent="0.25">
      <c r="A9" s="8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8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8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8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8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8" t="s">
        <v>2044</v>
      </c>
      <c r="B14">
        <v>57</v>
      </c>
      <c r="C14">
        <v>364</v>
      </c>
      <c r="D14">
        <v>14</v>
      </c>
      <c r="E14">
        <v>565</v>
      </c>
      <c r="F14">
        <v>1000</v>
      </c>
    </row>
    <row r="18" spans="6:6" x14ac:dyDescent="0.25">
      <c r="F18">
        <f>SUM(GETPIVOTDATA("outcome",$A$3,"Parent Category","theater")/GETPIVOTDATA("outcome",$A$3))</f>
        <v>0.34399999999999997</v>
      </c>
    </row>
    <row r="19" spans="6:6" x14ac:dyDescent="0.25">
      <c r="F19">
        <f>GETPIVOTDATA("outcome",$A$3,"Parent Category","film &amp; video")/GETPIVOTDATA("outcome",$A$3)</f>
        <v>0.17799999999999999</v>
      </c>
    </row>
    <row r="20" spans="6:6" x14ac:dyDescent="0.25">
      <c r="F20">
        <f>GETPIVOTDATA("outcome",$A$3,"Parent Category","music")/GETPIVOTDATA("outcome",$A$3)</f>
        <v>0.17499999999999999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651E-9B78-4C45-ACF8-C51C84C2492E}">
  <sheetPr codeName="Sheet1"/>
  <dimension ref="A1:E18"/>
  <sheetViews>
    <sheetView zoomScale="115" zoomScaleNormal="115" workbookViewId="0">
      <selection activeCell="A50" sqref="A50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7" width="11" bestFit="1" customWidth="1"/>
  </cols>
  <sheetData>
    <row r="1" spans="1:5" x14ac:dyDescent="0.25">
      <c r="A1" s="7" t="s">
        <v>2031</v>
      </c>
      <c r="B1" t="s">
        <v>2033</v>
      </c>
    </row>
    <row r="2" spans="1:5" x14ac:dyDescent="0.25">
      <c r="A2" s="7" t="s">
        <v>2108</v>
      </c>
      <c r="B2" t="s">
        <v>2033</v>
      </c>
    </row>
    <row r="4" spans="1:5" x14ac:dyDescent="0.25">
      <c r="A4" s="7" t="s">
        <v>2046</v>
      </c>
      <c r="B4" s="7" t="s">
        <v>2045</v>
      </c>
    </row>
    <row r="5" spans="1:5" x14ac:dyDescent="0.25">
      <c r="A5" s="7" t="s">
        <v>2034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25">
      <c r="A6" s="8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8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8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8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8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8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8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8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8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8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8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8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8" t="s">
        <v>2044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394F-BD62-4CFF-8CFF-D5E85CE847B1}">
  <sheetPr codeName="Sheet6"/>
  <dimension ref="A1:F30"/>
  <sheetViews>
    <sheetView workbookViewId="0">
      <selection activeCell="D36" sqref="D36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2033</v>
      </c>
    </row>
    <row r="2" spans="1:6" x14ac:dyDescent="0.25">
      <c r="A2" s="7" t="s">
        <v>2031</v>
      </c>
      <c r="B2" t="s">
        <v>2033</v>
      </c>
    </row>
    <row r="4" spans="1:6" x14ac:dyDescent="0.25">
      <c r="A4" s="7" t="s">
        <v>2046</v>
      </c>
      <c r="B4" s="7" t="s">
        <v>2045</v>
      </c>
    </row>
    <row r="5" spans="1:6" x14ac:dyDescent="0.25">
      <c r="A5" s="7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5">
      <c r="A6" s="8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8" t="s">
        <v>2048</v>
      </c>
      <c r="E7">
        <v>4</v>
      </c>
      <c r="F7">
        <v>4</v>
      </c>
    </row>
    <row r="8" spans="1:6" x14ac:dyDescent="0.25">
      <c r="A8" s="8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8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8" t="s">
        <v>2051</v>
      </c>
      <c r="C10">
        <v>8</v>
      </c>
      <c r="E10">
        <v>10</v>
      </c>
      <c r="F10">
        <v>18</v>
      </c>
    </row>
    <row r="11" spans="1:6" x14ac:dyDescent="0.25">
      <c r="A11" s="8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8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8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8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8" t="s">
        <v>2056</v>
      </c>
      <c r="C15">
        <v>3</v>
      </c>
      <c r="E15">
        <v>4</v>
      </c>
      <c r="F15">
        <v>7</v>
      </c>
    </row>
    <row r="16" spans="1:6" x14ac:dyDescent="0.25">
      <c r="A16" s="8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8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8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8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8" t="s">
        <v>2061</v>
      </c>
      <c r="C20">
        <v>4</v>
      </c>
      <c r="E20">
        <v>4</v>
      </c>
      <c r="F20">
        <v>8</v>
      </c>
    </row>
    <row r="21" spans="1:6" x14ac:dyDescent="0.25">
      <c r="A21" s="8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8" t="s">
        <v>2063</v>
      </c>
      <c r="C22">
        <v>9</v>
      </c>
      <c r="E22">
        <v>5</v>
      </c>
      <c r="F22">
        <v>14</v>
      </c>
    </row>
    <row r="23" spans="1:6" x14ac:dyDescent="0.25">
      <c r="A23" s="8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8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8" t="s">
        <v>2066</v>
      </c>
      <c r="C25">
        <v>7</v>
      </c>
      <c r="E25">
        <v>14</v>
      </c>
      <c r="F25">
        <v>21</v>
      </c>
    </row>
    <row r="26" spans="1:6" x14ac:dyDescent="0.25">
      <c r="A26" s="8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8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8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8" t="s">
        <v>2070</v>
      </c>
      <c r="E29">
        <v>3</v>
      </c>
      <c r="F29">
        <v>3</v>
      </c>
    </row>
    <row r="30" spans="1:6" x14ac:dyDescent="0.25">
      <c r="A30" s="8" t="s">
        <v>2044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F40B-0229-49D1-A086-7F500E3D6994}">
  <sheetPr codeName="Sheet7"/>
  <dimension ref="A1:S55"/>
  <sheetViews>
    <sheetView tabSelected="1" topLeftCell="A2" zoomScale="115" zoomScaleNormal="115" workbookViewId="0">
      <selection activeCell="D6" sqref="D6"/>
    </sheetView>
  </sheetViews>
  <sheetFormatPr defaultRowHeight="15.75" x14ac:dyDescent="0.25"/>
  <cols>
    <col min="1" max="2" width="9" customWidth="1"/>
    <col min="3" max="3" width="27.875" style="10" bestFit="1" customWidth="1"/>
    <col min="4" max="4" width="17.25" style="10" bestFit="1" customWidth="1"/>
    <col min="5" max="5" width="13.5" style="10" bestFit="1" customWidth="1"/>
    <col min="6" max="6" width="16.125" style="10" bestFit="1" customWidth="1"/>
    <col min="7" max="7" width="12.625" style="10" bestFit="1" customWidth="1"/>
    <col min="8" max="8" width="19.875" style="10" bestFit="1" customWidth="1"/>
    <col min="9" max="9" width="16.125" style="10" bestFit="1" customWidth="1"/>
    <col min="10" max="10" width="18.875" style="10" bestFit="1" customWidth="1"/>
  </cols>
  <sheetData>
    <row r="1" spans="1:10" hidden="1" x14ac:dyDescent="0.25">
      <c r="D1" s="10" t="s">
        <v>2105</v>
      </c>
      <c r="E1" s="10" t="s">
        <v>2106</v>
      </c>
      <c r="F1" s="10" t="s">
        <v>2107</v>
      </c>
    </row>
    <row r="3" spans="1:10" x14ac:dyDescent="0.25">
      <c r="C3" s="10" t="s">
        <v>2085</v>
      </c>
      <c r="D3" s="10" t="s">
        <v>2086</v>
      </c>
      <c r="E3" s="10" t="s">
        <v>2087</v>
      </c>
      <c r="F3" s="10" t="s">
        <v>2088</v>
      </c>
      <c r="G3" s="10" t="s">
        <v>2089</v>
      </c>
      <c r="H3" s="10" t="s">
        <v>2090</v>
      </c>
      <c r="I3" s="10" t="s">
        <v>2091</v>
      </c>
      <c r="J3" s="10" t="s">
        <v>2092</v>
      </c>
    </row>
    <row r="4" spans="1:10" x14ac:dyDescent="0.25">
      <c r="C4" s="10" t="s">
        <v>2093</v>
      </c>
      <c r="D4" s="11">
        <f>COUNTIFS(Crowdfunding!$G:$G,"Successful", Crowdfunding!$D:$D, "&lt;1000")</f>
        <v>30</v>
      </c>
      <c r="E4" s="11">
        <f>COUNTIFS(Crowdfunding!$G:$G,$E$1, Crowdfunding!$D:$D, "&lt;1000")</f>
        <v>20</v>
      </c>
      <c r="F4" s="11">
        <f>COUNTIFS(Crowdfunding!$G:$G,$F$1, Crowdfunding!$D:$D, "&lt;1000")</f>
        <v>1</v>
      </c>
      <c r="G4">
        <f>SUM(D4:F4)</f>
        <v>51</v>
      </c>
      <c r="H4" s="12">
        <f t="shared" ref="H4:H15" si="0">D4/G4</f>
        <v>0.58823529411764708</v>
      </c>
      <c r="I4" s="12">
        <f>E4/$G4</f>
        <v>0.39215686274509803</v>
      </c>
      <c r="J4" s="12">
        <f>F4/$G4</f>
        <v>1.9607843137254902E-2</v>
      </c>
    </row>
    <row r="5" spans="1:10" x14ac:dyDescent="0.25">
      <c r="A5" t="str" cm="1">
        <f t="array" ref="A5:B5">_xlfn.TEXTSPLIT(C5," to ")</f>
        <v>1000</v>
      </c>
      <c r="B5" t="str">
        <v>4999</v>
      </c>
      <c r="C5" s="10" t="s">
        <v>2094</v>
      </c>
      <c r="D5">
        <f>COUNTIFS(Crowdfunding!$G$2:$G$1001,'Outcome by Amount Brackets'!$D$1,Crowdfunding!$D$2:$D$1001,"&gt;=1000",Crowdfunding!$D$2:$D$1001,"&lt;=4999")</f>
        <v>191</v>
      </c>
      <c r="E5">
        <f>COUNTIFS(Crowdfunding!$G$2:$G$1001,E1,Crowdfunding!$D$2:$D$1001,"&gt;=1000",Crowdfunding!$D$2:$D$1001,"&lt;=4999")</f>
        <v>38</v>
      </c>
      <c r="F5">
        <f>COUNTIFS(Crowdfunding!$G$2:$G$1001,F1,
Crowdfunding!$D$2:$D$1001,"&gt;=1000",
Crowdfunding!$D$2:$D$1001,"&lt;=4999")</f>
        <v>2</v>
      </c>
      <c r="G5">
        <f t="shared" ref="G5:G14" si="1">SUM(D5:F5)</f>
        <v>231</v>
      </c>
      <c r="H5" s="12">
        <f t="shared" si="0"/>
        <v>0.82683982683982682</v>
      </c>
      <c r="I5" s="12">
        <f t="shared" ref="I5:I15" si="2">E5/$G5</f>
        <v>0.16450216450216451</v>
      </c>
      <c r="J5" s="12">
        <f t="shared" ref="J5:J15" si="3">F5/$G5</f>
        <v>8.658008658008658E-3</v>
      </c>
    </row>
    <row r="6" spans="1:10" x14ac:dyDescent="0.25">
      <c r="A6">
        <v>5000</v>
      </c>
      <c r="B6">
        <v>9999</v>
      </c>
      <c r="C6" s="10" t="s">
        <v>2095</v>
      </c>
      <c r="D6">
        <f>COUNTIFS(Crowdfunding!$G$2:$G$1001,'Outcome by Amount Brackets'!$D$1,
Crowdfunding!$D$2:$D$1001,"&gt;=" &amp; A$6,
Crowdfunding!$D$2:$D$1001,"&lt;=" &amp; B$6)</f>
        <v>164</v>
      </c>
      <c r="E6">
        <f>COUNTIFS(Crowdfunding!$G$2:$G$1001,'Outcome by Amount Brackets'!E$1,
Crowdfunding!$D$2:$D$1001,"&gt;=" &amp; A6,
Crowdfunding!$D$2:$D$1001,"&lt;=" &amp; B6)</f>
        <v>126</v>
      </c>
      <c r="F6">
        <f>COUNTIFS(Crowdfunding!$G$2:$G$1001,'Outcome by Amount Brackets'!$F$1,
Crowdfunding!$D$2:$D$1001,"&gt;=" &amp; A6,
Crowdfunding!$D$2:$D$1001,"&lt;=" &amp; B6)</f>
        <v>25</v>
      </c>
      <c r="G6">
        <f t="shared" si="1"/>
        <v>315</v>
      </c>
      <c r="H6" s="12">
        <f t="shared" si="0"/>
        <v>0.52063492063492067</v>
      </c>
      <c r="I6" s="12">
        <f t="shared" si="2"/>
        <v>0.4</v>
      </c>
      <c r="J6" s="12">
        <f t="shared" si="3"/>
        <v>7.9365079365079361E-2</v>
      </c>
    </row>
    <row r="7" spans="1:10" x14ac:dyDescent="0.25">
      <c r="A7">
        <v>10000</v>
      </c>
      <c r="B7">
        <v>14999</v>
      </c>
      <c r="C7" s="10" t="s">
        <v>2096</v>
      </c>
      <c r="D7">
        <f>COUNTIFS(Crowdfunding!$G$2:$G$1001,'Outcome by Amount Brackets'!$D$1,
Crowdfunding!$D$2:$D$1001,"&gt;=" &amp; A7,
Crowdfunding!$D$2:$D$1001,"&lt;=" &amp; B7)</f>
        <v>4</v>
      </c>
      <c r="E7">
        <f>COUNTIFS(Crowdfunding!$G$2:$G$1001,'Outcome by Amount Brackets'!E$1,
Crowdfunding!$D$2:$D$1001,"&gt;=" &amp; A7,
Crowdfunding!$D$2:$D$1001,"&lt;=" &amp; B7)</f>
        <v>5</v>
      </c>
      <c r="F7">
        <f>COUNTIFS(Crowdfunding!$G$2:$G$1001,'Outcome by Amount Brackets'!$F$1,
Crowdfunding!$D$2:$D$1001,"&gt;=" &amp; A7,
Crowdfunding!$D$2:$D$1001,"&lt;=" &amp; B7)</f>
        <v>0</v>
      </c>
      <c r="G7">
        <f t="shared" si="1"/>
        <v>9</v>
      </c>
      <c r="H7" s="12">
        <f t="shared" si="0"/>
        <v>0.44444444444444442</v>
      </c>
      <c r="I7" s="12">
        <f t="shared" si="2"/>
        <v>0.55555555555555558</v>
      </c>
      <c r="J7" s="12">
        <f t="shared" si="3"/>
        <v>0</v>
      </c>
    </row>
    <row r="8" spans="1:10" x14ac:dyDescent="0.25">
      <c r="A8">
        <v>15000</v>
      </c>
      <c r="B8">
        <v>19999</v>
      </c>
      <c r="C8" s="10" t="s">
        <v>2097</v>
      </c>
      <c r="D8">
        <f>COUNTIFS(Crowdfunding!$G$2:$G$1001,'Outcome by Amount Brackets'!$D$1,
Crowdfunding!$D$2:$D$1001,"&gt;=" &amp; A8,
Crowdfunding!$D$2:$D$1001,"&lt;=" &amp; B8)</f>
        <v>10</v>
      </c>
      <c r="E8">
        <f>COUNTIFS(Crowdfunding!$G$2:$G$1001,'Outcome by Amount Brackets'!E$1,
Crowdfunding!$D$2:$D$1001,"&gt;=" &amp; A8,
Crowdfunding!$D$2:$D$1001,"&lt;=" &amp; B8)</f>
        <v>0</v>
      </c>
      <c r="F8">
        <f>COUNTIFS(Crowdfunding!$G$2:$G$1001,'Outcome by Amount Brackets'!$F$1,
Crowdfunding!$D$2:$D$1001,"&gt;=" &amp; A8,
Crowdfunding!$D$2:$D$1001,"&lt;=" &amp; B8)</f>
        <v>0</v>
      </c>
      <c r="G8">
        <f t="shared" si="1"/>
        <v>10</v>
      </c>
      <c r="H8" s="12">
        <f t="shared" si="0"/>
        <v>1</v>
      </c>
      <c r="I8" s="12">
        <f t="shared" si="2"/>
        <v>0</v>
      </c>
      <c r="J8" s="12">
        <f t="shared" si="3"/>
        <v>0</v>
      </c>
    </row>
    <row r="9" spans="1:10" x14ac:dyDescent="0.25">
      <c r="A9">
        <v>20000</v>
      </c>
      <c r="B9">
        <v>24999</v>
      </c>
      <c r="C9" s="10" t="s">
        <v>2098</v>
      </c>
      <c r="D9">
        <f>COUNTIFS(Crowdfunding!$G$2:$G$1001,'Outcome by Amount Brackets'!$D$1,
Crowdfunding!$D$2:$D$1001,"&gt;=" &amp; A9,
Crowdfunding!$D$2:$D$1001,"&lt;=" &amp; B9)</f>
        <v>7</v>
      </c>
      <c r="E9">
        <f>COUNTIFS(Crowdfunding!$G$2:$G$1001,'Outcome by Amount Brackets'!E$1,
Crowdfunding!$D$2:$D$1001,"&gt;=" &amp; A9,
Crowdfunding!$D$2:$D$1001,"&lt;=" &amp; B9)</f>
        <v>0</v>
      </c>
      <c r="F9">
        <f>COUNTIFS(Crowdfunding!$G$2:$G$1001,'Outcome by Amount Brackets'!$F$1,
Crowdfunding!$D$2:$D$1001,"&gt;=" &amp; A9,
Crowdfunding!$D$2:$D$1001,"&lt;=" &amp; B9)</f>
        <v>0</v>
      </c>
      <c r="G9">
        <f t="shared" si="1"/>
        <v>7</v>
      </c>
      <c r="H9" s="12">
        <f t="shared" si="0"/>
        <v>1</v>
      </c>
      <c r="I9" s="12">
        <f t="shared" si="2"/>
        <v>0</v>
      </c>
      <c r="J9" s="12">
        <f t="shared" si="3"/>
        <v>0</v>
      </c>
    </row>
    <row r="10" spans="1:10" x14ac:dyDescent="0.25">
      <c r="A10">
        <v>25000</v>
      </c>
      <c r="B10">
        <v>29999</v>
      </c>
      <c r="C10" s="10" t="s">
        <v>2099</v>
      </c>
      <c r="D10">
        <f>COUNTIFS(Crowdfunding!$G$2:$G$1001,'Outcome by Amount Brackets'!$D$1,
Crowdfunding!$D$2:$D$1001,"&gt;=" &amp; A10,
Crowdfunding!$D$2:$D$1001,"&lt;=" &amp; B10)</f>
        <v>11</v>
      </c>
      <c r="E10">
        <f>COUNTIFS(Crowdfunding!$G$2:$G$1001,'Outcome by Amount Brackets'!E$1,
Crowdfunding!$D$2:$D$1001,"&gt;=" &amp; A10,
Crowdfunding!$D$2:$D$1001,"&lt;=" &amp; B10)</f>
        <v>3</v>
      </c>
      <c r="F10">
        <f>COUNTIFS(Crowdfunding!$G$2:$G$1001,'Outcome by Amount Brackets'!$F$1,
Crowdfunding!$D$2:$D$1001,"&gt;=" &amp; A10,
Crowdfunding!$D$2:$D$1001,"&lt;=" &amp; B10)</f>
        <v>0</v>
      </c>
      <c r="G10">
        <f t="shared" si="1"/>
        <v>14</v>
      </c>
      <c r="H10" s="12">
        <f t="shared" si="0"/>
        <v>0.7857142857142857</v>
      </c>
      <c r="I10" s="12">
        <f t="shared" si="2"/>
        <v>0.21428571428571427</v>
      </c>
      <c r="J10" s="12">
        <f t="shared" si="3"/>
        <v>0</v>
      </c>
    </row>
    <row r="11" spans="1:10" x14ac:dyDescent="0.25">
      <c r="A11">
        <v>30000</v>
      </c>
      <c r="B11">
        <v>34999</v>
      </c>
      <c r="C11" s="10" t="s">
        <v>2100</v>
      </c>
      <c r="D11">
        <f>COUNTIFS(Crowdfunding!$G$2:$G$1001,'Outcome by Amount Brackets'!$D$1,
Crowdfunding!$D$2:$D$1001,"&gt;=" &amp; A11,
Crowdfunding!$D$2:$D$1001,"&lt;=" &amp; B11)</f>
        <v>7</v>
      </c>
      <c r="E11">
        <f>COUNTIFS(Crowdfunding!$G$2:$G$1001,'Outcome by Amount Brackets'!E$1,
Crowdfunding!$D$2:$D$1001,"&gt;=" &amp; A11,
Crowdfunding!$D$2:$D$1001,"&lt;=" &amp; B11)</f>
        <v>0</v>
      </c>
      <c r="F11">
        <f>COUNTIFS(Crowdfunding!$G$2:$G$1001,'Outcome by Amount Brackets'!$F$1,
Crowdfunding!$D$2:$D$1001,"&gt;=" &amp; A11,
Crowdfunding!$D$2:$D$1001,"&lt;=" &amp; B11)</f>
        <v>0</v>
      </c>
      <c r="G11">
        <f>SUM(D11:F11)</f>
        <v>7</v>
      </c>
      <c r="H11" s="12">
        <f t="shared" si="0"/>
        <v>1</v>
      </c>
      <c r="I11" s="12">
        <f t="shared" si="2"/>
        <v>0</v>
      </c>
      <c r="J11" s="12">
        <f t="shared" si="3"/>
        <v>0</v>
      </c>
    </row>
    <row r="12" spans="1:10" x14ac:dyDescent="0.25">
      <c r="A12">
        <v>35000</v>
      </c>
      <c r="B12">
        <v>39999</v>
      </c>
      <c r="C12" s="10" t="s">
        <v>2101</v>
      </c>
      <c r="D12">
        <f>COUNTIFS(Crowdfunding!$G$2:$G$1001,'Outcome by Amount Brackets'!$D$1,
Crowdfunding!$D$2:$D$1001,"&gt;=" &amp; A12,
Crowdfunding!$D$2:$D$1001,"&lt;=" &amp; B12)</f>
        <v>8</v>
      </c>
      <c r="E12">
        <f>COUNTIFS(Crowdfunding!$G$2:$G$1001,'Outcome by Amount Brackets'!E$1,
Crowdfunding!$D$2:$D$1001,"&gt;=" &amp; A12,
Crowdfunding!$D$2:$D$1001,"&lt;=" &amp; B12)</f>
        <v>3</v>
      </c>
      <c r="F12">
        <f>COUNTIFS(Crowdfunding!$G$2:$G$1001,'Outcome by Amount Brackets'!$F$1,
Crowdfunding!$D$2:$D$1001,"&gt;=" &amp; A12,
Crowdfunding!$D$2:$D$1001,"&lt;=" &amp; B12)</f>
        <v>1</v>
      </c>
      <c r="G12">
        <f>SUM(D12:F12)</f>
        <v>12</v>
      </c>
      <c r="H12" s="12">
        <f t="shared" si="0"/>
        <v>0.66666666666666663</v>
      </c>
      <c r="I12" s="12">
        <f t="shared" si="2"/>
        <v>0.25</v>
      </c>
      <c r="J12" s="12">
        <f t="shared" si="3"/>
        <v>8.3333333333333329E-2</v>
      </c>
    </row>
    <row r="13" spans="1:10" x14ac:dyDescent="0.25">
      <c r="A13">
        <v>40000</v>
      </c>
      <c r="B13">
        <v>44999</v>
      </c>
      <c r="C13" s="10" t="s">
        <v>2102</v>
      </c>
      <c r="D13">
        <f>COUNTIFS(Crowdfunding!$G$2:$G$1001,'Outcome by Amount Brackets'!$D$1,
Crowdfunding!$D$2:$D$1001,"&gt;=" &amp; A13,
Crowdfunding!$D$2:$D$1001,"&lt;=" &amp; B13)</f>
        <v>11</v>
      </c>
      <c r="E13">
        <f>COUNTIFS(Crowdfunding!$G$2:$G$1001,'Outcome by Amount Brackets'!E$1,
Crowdfunding!$D$2:$D$1001,"&gt;=" &amp; A13,
Crowdfunding!$D$2:$D$1001,"&lt;=" &amp; B13)</f>
        <v>3</v>
      </c>
      <c r="F13">
        <f>COUNTIFS(Crowdfunding!$G$2:$G$1001,'Outcome by Amount Brackets'!$F$1,
Crowdfunding!$D$2:$D$1001,"&gt;=" &amp; A13,
Crowdfunding!$D$2:$D$1001,"&lt;=" &amp; B13)</f>
        <v>0</v>
      </c>
      <c r="G13">
        <f>SUM(D13:F13)</f>
        <v>14</v>
      </c>
      <c r="H13" s="12">
        <f t="shared" si="0"/>
        <v>0.7857142857142857</v>
      </c>
      <c r="I13" s="12">
        <f t="shared" si="2"/>
        <v>0.21428571428571427</v>
      </c>
      <c r="J13" s="12">
        <f t="shared" si="3"/>
        <v>0</v>
      </c>
    </row>
    <row r="14" spans="1:10" x14ac:dyDescent="0.25">
      <c r="A14">
        <v>45000</v>
      </c>
      <c r="B14">
        <v>49999</v>
      </c>
      <c r="C14" s="10" t="s">
        <v>2103</v>
      </c>
      <c r="D14">
        <f>COUNTIFS(Crowdfunding!$G$2:$G$1001,'Outcome by Amount Brackets'!$D$1,
Crowdfunding!$D$2:$D$1001,"&gt;=" &amp; A14,
Crowdfunding!$D$2:$D$1001,"&lt;=" &amp; B14)</f>
        <v>8</v>
      </c>
      <c r="E14">
        <f>COUNTIFS(Crowdfunding!$G$2:$G$1001,'Outcome by Amount Brackets'!E$1,
Crowdfunding!$D$2:$D$1001,"&gt;=" &amp; A14,
Crowdfunding!$D$2:$D$1001,"&lt;=" &amp; B14)</f>
        <v>3</v>
      </c>
      <c r="F14">
        <f>COUNTIFS(Crowdfunding!$G$2:$G$1001,'Outcome by Amount Brackets'!$F$1,
Crowdfunding!$D$2:$D$1001,"&gt;=" &amp; A14,
Crowdfunding!$D$2:$D$1001,"&lt;=" &amp; B14)</f>
        <v>0</v>
      </c>
      <c r="G14">
        <f t="shared" si="1"/>
        <v>11</v>
      </c>
      <c r="H14" s="12">
        <f t="shared" si="0"/>
        <v>0.72727272727272729</v>
      </c>
      <c r="I14" s="12">
        <f t="shared" si="2"/>
        <v>0.27272727272727271</v>
      </c>
      <c r="J14" s="12">
        <f t="shared" si="3"/>
        <v>0</v>
      </c>
    </row>
    <row r="15" spans="1:10" x14ac:dyDescent="0.25">
      <c r="A15" t="str" cm="1">
        <f t="array" ref="A15:B15">_xlfn.TEXTSPLIT(C15," to ")</f>
        <v>Greater than or equal</v>
      </c>
      <c r="B15" t="str">
        <v>50000</v>
      </c>
      <c r="C15" s="10" t="s">
        <v>2104</v>
      </c>
      <c r="D15" s="11">
        <f>COUNTIFS(Crowdfunding!$G:$G,D1, Crowdfunding!$D:$D, "&gt;=50000")</f>
        <v>114</v>
      </c>
      <c r="E15" s="11">
        <f>COUNTIFS(Crowdfunding!$G:$G,"Failed", Crowdfunding!$D:$D, "&gt;=50000")</f>
        <v>163</v>
      </c>
      <c r="F15" s="11">
        <f>COUNTIFS(Crowdfunding!$G:$G,"Canceled", Crowdfunding!$D:$D, "&gt;=50000")</f>
        <v>28</v>
      </c>
      <c r="G15">
        <f>SUM(D15:F15)</f>
        <v>305</v>
      </c>
      <c r="H15" s="12">
        <f t="shared" si="0"/>
        <v>0.3737704918032787</v>
      </c>
      <c r="I15" s="12">
        <f t="shared" si="2"/>
        <v>0.53442622950819674</v>
      </c>
      <c r="J15" s="12">
        <f t="shared" si="3"/>
        <v>9.1803278688524587E-2</v>
      </c>
    </row>
    <row r="16" spans="1:10" x14ac:dyDescent="0.25">
      <c r="G16" s="10">
        <f>SUM(G4:G15)</f>
        <v>986</v>
      </c>
    </row>
    <row r="18" spans="7:7" x14ac:dyDescent="0.25">
      <c r="G18" s="10">
        <f>SUM((G5+G6+G15)/G16)</f>
        <v>0.86308316430020282</v>
      </c>
    </row>
    <row r="19" spans="7:7" x14ac:dyDescent="0.25">
      <c r="G19" s="10">
        <f>G15/G16</f>
        <v>0.30933062880324541</v>
      </c>
    </row>
    <row r="41" spans="3:19" x14ac:dyDescent="0.25">
      <c r="C41" s="28" t="s">
        <v>2085</v>
      </c>
      <c r="D41" s="10" t="s">
        <v>2085</v>
      </c>
      <c r="E41" s="10" t="s">
        <v>2085</v>
      </c>
      <c r="G41" s="10" t="s">
        <v>2086</v>
      </c>
      <c r="I41" s="10" t="s">
        <v>2087</v>
      </c>
      <c r="K41" s="10" t="s">
        <v>2088</v>
      </c>
      <c r="L41" s="10"/>
      <c r="M41" s="10" t="s">
        <v>2089</v>
      </c>
      <c r="N41" s="10"/>
      <c r="O41" s="10" t="s">
        <v>2090</v>
      </c>
      <c r="P41" s="10"/>
      <c r="Q41" s="10" t="s">
        <v>2091</v>
      </c>
      <c r="R41" s="10"/>
      <c r="S41" s="10" t="s">
        <v>2092</v>
      </c>
    </row>
    <row r="42" spans="3:19" x14ac:dyDescent="0.25">
      <c r="C42" s="28" t="s">
        <v>2086</v>
      </c>
    </row>
    <row r="43" spans="3:19" x14ac:dyDescent="0.25">
      <c r="C43" s="28" t="s">
        <v>2087</v>
      </c>
      <c r="D43" s="10" t="s">
        <v>2086</v>
      </c>
    </row>
    <row r="44" spans="3:19" x14ac:dyDescent="0.25">
      <c r="C44" s="28" t="s">
        <v>2088</v>
      </c>
    </row>
    <row r="45" spans="3:19" x14ac:dyDescent="0.25">
      <c r="C45" s="28" t="s">
        <v>2089</v>
      </c>
      <c r="D45" s="10" t="s">
        <v>2087</v>
      </c>
    </row>
    <row r="46" spans="3:19" x14ac:dyDescent="0.25">
      <c r="C46" s="28" t="s">
        <v>2090</v>
      </c>
    </row>
    <row r="47" spans="3:19" x14ac:dyDescent="0.25">
      <c r="C47" s="28" t="s">
        <v>2091</v>
      </c>
      <c r="D47" s="10" t="s">
        <v>2088</v>
      </c>
    </row>
    <row r="48" spans="3:19" x14ac:dyDescent="0.25">
      <c r="C48" s="28" t="s">
        <v>2092</v>
      </c>
    </row>
    <row r="49" spans="4:4" x14ac:dyDescent="0.25">
      <c r="D49" s="10" t="s">
        <v>2089</v>
      </c>
    </row>
    <row r="51" spans="4:4" x14ac:dyDescent="0.25">
      <c r="D51" s="10" t="s">
        <v>2090</v>
      </c>
    </row>
    <row r="53" spans="4:4" x14ac:dyDescent="0.25">
      <c r="D53" s="10" t="s">
        <v>2091</v>
      </c>
    </row>
    <row r="55" spans="4:4" x14ac:dyDescent="0.25">
      <c r="D55" s="10" t="s">
        <v>2092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Statistical Analysis</vt:lpstr>
      <vt:lpstr>Outcomes by Parent Category</vt:lpstr>
      <vt:lpstr>Outcomes by Month</vt:lpstr>
      <vt:lpstr>Outcomes by Sub-Category</vt:lpstr>
      <vt:lpstr>Outcome by Amount Brackets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Andrew Koller</cp:lastModifiedBy>
  <dcterms:created xsi:type="dcterms:W3CDTF">2021-09-29T18:52:28Z</dcterms:created>
  <dcterms:modified xsi:type="dcterms:W3CDTF">2023-11-02T23:22:15Z</dcterms:modified>
</cp:coreProperties>
</file>