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dsup\Documents\GitHub\wyvern\wyvern\data\"/>
    </mc:Choice>
  </mc:AlternateContent>
  <xr:revisionPtr revIDLastSave="0" documentId="13_ncr:1_{3A1E6937-BA9E-4107-855F-A45286F5677B}" xr6:coauthVersionLast="47" xr6:coauthVersionMax="47" xr10:uidLastSave="{00000000-0000-0000-0000-000000000000}"/>
  <bookViews>
    <workbookView xWindow="-103" yWindow="-103" windowWidth="22149" windowHeight="11949" tabRatio="5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2" i="2" l="1"/>
  <c r="AD12" i="2"/>
  <c r="P12" i="2"/>
  <c r="Z12" i="2"/>
  <c r="AC12" i="2"/>
  <c r="AF12" i="2"/>
  <c r="AA12" i="2"/>
  <c r="L12" i="2"/>
  <c r="M12" i="2" s="1"/>
  <c r="AA37" i="2" l="1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1" i="2"/>
  <c r="AA10" i="2"/>
  <c r="AA9" i="2"/>
  <c r="AA8" i="2"/>
  <c r="AA7" i="2"/>
  <c r="AA6" i="2"/>
  <c r="AA5" i="2"/>
  <c r="AA4" i="2"/>
  <c r="AA3" i="2"/>
  <c r="AA2" i="2"/>
  <c r="L3" i="2"/>
  <c r="M3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2" i="2"/>
  <c r="M2" i="2" s="1"/>
  <c r="AB17" i="2"/>
  <c r="AD17" i="2"/>
  <c r="P17" i="2"/>
  <c r="Z17" i="2"/>
  <c r="AC17" i="2"/>
  <c r="AF17" i="2"/>
  <c r="AB10" i="2"/>
  <c r="AD10" i="2"/>
  <c r="P10" i="2"/>
  <c r="Z10" i="2"/>
  <c r="AC10" i="2"/>
  <c r="AF10" i="2"/>
  <c r="AF35" i="2" l="1"/>
  <c r="AD35" i="2"/>
  <c r="AC35" i="2"/>
  <c r="AB35" i="2"/>
  <c r="Z35" i="2"/>
  <c r="P35" i="2"/>
  <c r="AF31" i="2"/>
  <c r="AD31" i="2"/>
  <c r="AC31" i="2"/>
  <c r="AB31" i="2"/>
  <c r="Z31" i="2"/>
  <c r="P31" i="2"/>
  <c r="AF11" i="2"/>
  <c r="AD11" i="2"/>
  <c r="AC11" i="2"/>
  <c r="AB11" i="2"/>
  <c r="Z11" i="2"/>
  <c r="P11" i="2"/>
  <c r="AF3" i="2"/>
  <c r="AD3" i="2"/>
  <c r="AC3" i="2"/>
  <c r="AB3" i="2"/>
  <c r="Z3" i="2"/>
  <c r="P3" i="2"/>
  <c r="AF16" i="2"/>
  <c r="AD16" i="2"/>
  <c r="AC16" i="2"/>
  <c r="AB16" i="2"/>
  <c r="Z16" i="2"/>
  <c r="P16" i="2"/>
  <c r="AF15" i="2"/>
  <c r="AD15" i="2"/>
  <c r="AC15" i="2"/>
  <c r="AB15" i="2"/>
  <c r="Z15" i="2"/>
  <c r="P15" i="2"/>
  <c r="AF9" i="2"/>
  <c r="AD9" i="2"/>
  <c r="AC9" i="2"/>
  <c r="AB9" i="2"/>
  <c r="Z9" i="2"/>
  <c r="P9" i="2"/>
  <c r="AF8" i="2"/>
  <c r="AD8" i="2"/>
  <c r="AC8" i="2"/>
  <c r="AB8" i="2"/>
  <c r="Z8" i="2"/>
  <c r="P8" i="2"/>
  <c r="AF5" i="2"/>
  <c r="AD5" i="2"/>
  <c r="AC5" i="2"/>
  <c r="AB5" i="2"/>
  <c r="Z5" i="2"/>
  <c r="P5" i="2"/>
  <c r="AF34" i="2"/>
  <c r="AD34" i="2"/>
  <c r="AC34" i="2"/>
  <c r="AB34" i="2"/>
  <c r="Z34" i="2"/>
  <c r="P34" i="2"/>
  <c r="AF30" i="2"/>
  <c r="AD30" i="2"/>
  <c r="AC30" i="2"/>
  <c r="AB30" i="2"/>
  <c r="Z30" i="2"/>
  <c r="P30" i="2"/>
  <c r="AF14" i="2"/>
  <c r="AD14" i="2"/>
  <c r="AC14" i="2"/>
  <c r="AB14" i="2"/>
  <c r="Z14" i="2"/>
  <c r="P14" i="2"/>
  <c r="AF7" i="2"/>
  <c r="AD7" i="2"/>
  <c r="AC7" i="2"/>
  <c r="AB7" i="2"/>
  <c r="Z7" i="2"/>
  <c r="P7" i="2"/>
  <c r="AF2" i="2"/>
  <c r="AD2" i="2"/>
  <c r="AC2" i="2"/>
  <c r="AB2" i="2"/>
  <c r="Z2" i="2"/>
  <c r="P2" i="2"/>
  <c r="AF37" i="2"/>
  <c r="AD37" i="2"/>
  <c r="AC37" i="2"/>
  <c r="AB37" i="2"/>
  <c r="Z37" i="2"/>
  <c r="P37" i="2"/>
  <c r="AF29" i="2"/>
  <c r="AD29" i="2"/>
  <c r="AC29" i="2"/>
  <c r="AB29" i="2"/>
  <c r="Z29" i="2"/>
  <c r="P29" i="2"/>
  <c r="AF6" i="2"/>
  <c r="AD6" i="2"/>
  <c r="AC6" i="2"/>
  <c r="AB6" i="2"/>
  <c r="Z6" i="2"/>
  <c r="P6" i="2"/>
  <c r="AF4" i="2"/>
  <c r="AD4" i="2"/>
  <c r="AC4" i="2"/>
  <c r="AB4" i="2"/>
  <c r="Z4" i="2"/>
  <c r="P4" i="2"/>
  <c r="AF36" i="2"/>
  <c r="AD36" i="2"/>
  <c r="AC36" i="2"/>
  <c r="AB36" i="2"/>
  <c r="Z36" i="2"/>
  <c r="P36" i="2"/>
  <c r="AF33" i="2"/>
  <c r="AD33" i="2"/>
  <c r="AC33" i="2"/>
  <c r="AB33" i="2"/>
  <c r="Z33" i="2"/>
  <c r="P33" i="2"/>
  <c r="AF27" i="2"/>
  <c r="AD27" i="2"/>
  <c r="AC27" i="2"/>
  <c r="AB27" i="2"/>
  <c r="Z27" i="2"/>
  <c r="P27" i="2"/>
  <c r="AF22" i="2"/>
  <c r="AD22" i="2"/>
  <c r="AC22" i="2"/>
  <c r="AB22" i="2"/>
  <c r="Z22" i="2"/>
  <c r="P22" i="2"/>
  <c r="AF23" i="2"/>
  <c r="AD23" i="2"/>
  <c r="AC23" i="2"/>
  <c r="AB23" i="2"/>
  <c r="Z23" i="2"/>
  <c r="P23" i="2"/>
  <c r="AF25" i="2"/>
  <c r="AD25" i="2"/>
  <c r="AC25" i="2"/>
  <c r="AB25" i="2"/>
  <c r="Z25" i="2"/>
  <c r="P25" i="2"/>
  <c r="AF26" i="2"/>
  <c r="AD26" i="2"/>
  <c r="AC26" i="2"/>
  <c r="AB26" i="2"/>
  <c r="Z26" i="2"/>
  <c r="P26" i="2"/>
  <c r="AF28" i="2"/>
  <c r="AD28" i="2"/>
  <c r="AC28" i="2"/>
  <c r="AB28" i="2"/>
  <c r="Z28" i="2"/>
  <c r="P28" i="2"/>
  <c r="AF24" i="2"/>
  <c r="AD24" i="2"/>
  <c r="AC24" i="2"/>
  <c r="AB24" i="2"/>
  <c r="Z24" i="2"/>
  <c r="P24" i="2"/>
  <c r="AF32" i="2"/>
  <c r="AD32" i="2"/>
  <c r="AC32" i="2"/>
  <c r="AB32" i="2"/>
  <c r="Z32" i="2"/>
  <c r="P32" i="2"/>
  <c r="AF21" i="2"/>
  <c r="AD21" i="2"/>
  <c r="AC21" i="2"/>
  <c r="AB21" i="2"/>
  <c r="Z21" i="2"/>
  <c r="P21" i="2"/>
  <c r="AF19" i="2"/>
  <c r="AD19" i="2"/>
  <c r="AC19" i="2"/>
  <c r="AB19" i="2"/>
  <c r="Z19" i="2"/>
  <c r="P19" i="2"/>
  <c r="AF20" i="2"/>
  <c r="AD20" i="2"/>
  <c r="AC20" i="2"/>
  <c r="AB20" i="2"/>
  <c r="Z20" i="2"/>
  <c r="P20" i="2"/>
  <c r="AF18" i="2"/>
  <c r="AD18" i="2"/>
  <c r="AC18" i="2"/>
  <c r="AB18" i="2"/>
  <c r="Z18" i="2"/>
  <c r="P18" i="2"/>
  <c r="AF13" i="2"/>
  <c r="AD13" i="2"/>
  <c r="AC13" i="2"/>
  <c r="AB13" i="2"/>
  <c r="Z13" i="2"/>
  <c r="P13" i="2"/>
</calcChain>
</file>

<file path=xl/sharedStrings.xml><?xml version="1.0" encoding="utf-8"?>
<sst xmlns="http://schemas.openxmlformats.org/spreadsheetml/2006/main" count="246" uniqueCount="86">
  <si>
    <t>Year</t>
  </si>
  <si>
    <t>Group</t>
  </si>
  <si>
    <t>Conv</t>
  </si>
  <si>
    <t>BWB+tail</t>
  </si>
  <si>
    <t>FW</t>
  </si>
  <si>
    <t>Low AR FW</t>
  </si>
  <si>
    <t>BWB</t>
  </si>
  <si>
    <t>X-wing</t>
  </si>
  <si>
    <t>Tie-Fighter</t>
  </si>
  <si>
    <t>NARD</t>
  </si>
  <si>
    <t>Blank</t>
  </si>
  <si>
    <t>Biplane</t>
  </si>
  <si>
    <t>Buffalo Wing</t>
  </si>
  <si>
    <t>Canard</t>
  </si>
  <si>
    <t>Falcon 10</t>
  </si>
  <si>
    <t>Millenium Falcon</t>
  </si>
  <si>
    <t>Peregrine</t>
  </si>
  <si>
    <t>Biplane Box</t>
  </si>
  <si>
    <t>Tennis</t>
  </si>
  <si>
    <t>Golf</t>
  </si>
  <si>
    <t>Config</t>
  </si>
  <si>
    <t>Icarus</t>
  </si>
  <si>
    <t>PF (calc)</t>
  </si>
  <si>
    <t>Payload Wt</t>
  </si>
  <si>
    <t>Calc Payload</t>
  </si>
  <si>
    <t>speed cost</t>
  </si>
  <si>
    <t>bi-modal</t>
  </si>
  <si>
    <t>fast</t>
  </si>
  <si>
    <t>PF (score sheet)</t>
  </si>
  <si>
    <t>Wing it</t>
  </si>
  <si>
    <t>Penguin</t>
  </si>
  <si>
    <t>Proformance</t>
  </si>
  <si>
    <t>Pegasus</t>
  </si>
  <si>
    <t>TO Bonus</t>
  </si>
  <si>
    <t>EW (g)</t>
  </si>
  <si>
    <t>TO Dist</t>
  </si>
  <si>
    <t>Max Wt (g)</t>
  </si>
  <si>
    <t>Construction</t>
  </si>
  <si>
    <t>Balsa</t>
  </si>
  <si>
    <t>Foam sheet</t>
  </si>
  <si>
    <t>Full Course?</t>
  </si>
  <si>
    <t>no</t>
  </si>
  <si>
    <t>yes</t>
  </si>
  <si>
    <t>Foam</t>
  </si>
  <si>
    <t>Foam+Balsa</t>
  </si>
  <si>
    <t>Watts/lb</t>
  </si>
  <si>
    <t>AR</t>
  </si>
  <si>
    <t>Pull</t>
  </si>
  <si>
    <t>Amps</t>
  </si>
  <si>
    <t>Push</t>
  </si>
  <si>
    <t>Volts</t>
  </si>
  <si>
    <t>Notes</t>
  </si>
  <si>
    <t>Large Climbs, Long unstable</t>
  </si>
  <si>
    <t>H Tail Vol</t>
  </si>
  <si>
    <t>V Tail Vol</t>
  </si>
  <si>
    <t>Ping Pong</t>
  </si>
  <si>
    <t>Prop Config</t>
  </si>
  <si>
    <t>Wetted AR</t>
  </si>
  <si>
    <t>J-Type Starfighter</t>
  </si>
  <si>
    <t>energy</t>
  </si>
  <si>
    <t>0.015-0.020</t>
  </si>
  <si>
    <t>Gerard</t>
  </si>
  <si>
    <t>Estimated Cd0 value</t>
  </si>
  <si>
    <t>Crude estimate</t>
  </si>
  <si>
    <t>Crude Cd0 estimate</t>
  </si>
  <si>
    <t>Reasonable Cd0 estimate, RPM 8200 during most of flight</t>
  </si>
  <si>
    <t>Reasonable Cd0 estimate, RPM 7850 during level cruise</t>
  </si>
  <si>
    <t>Unstable, flight distances way off for speed estimates</t>
  </si>
  <si>
    <t>poor build, unstable, flight distances way off for speed estimates</t>
  </si>
  <si>
    <t>Unstable, distances way off</t>
  </si>
  <si>
    <t>Wing Area m^2</t>
  </si>
  <si>
    <t>Span, m</t>
  </si>
  <si>
    <t>MAC, m</t>
  </si>
  <si>
    <t>Fuselage Wetted Area, m</t>
  </si>
  <si>
    <t>Blunt trail area, m</t>
  </si>
  <si>
    <t>Total Wetted Area, m</t>
  </si>
  <si>
    <t>Empty W/S kg/m^2</t>
  </si>
  <si>
    <t>Max Wt W/S (kg/m^2)</t>
  </si>
  <si>
    <t>Strght Speed, m/s</t>
  </si>
  <si>
    <t>GPS Speed, m/s</t>
  </si>
  <si>
    <t>Pitot Speed, m/s</t>
  </si>
  <si>
    <t>Cargo Pts (2017)</t>
  </si>
  <si>
    <t>Halal</t>
  </si>
  <si>
    <t>Total Tail wetted (V+H) Area, m</t>
  </si>
  <si>
    <t>0.018-0.03</t>
  </si>
  <si>
    <t>Flew well, pixhawk flew final course, approx 45W in straight line  at 10.5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</si>
</sst>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65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9" fillId="7" borderId="1" xfId="50" applyBorder="1" applyAlignment="1">
      <alignment wrapText="1"/>
    </xf>
    <xf numFmtId="0" fontId="2" fillId="5" borderId="1" xfId="48" applyBorder="1"/>
    <xf numFmtId="2" fontId="2" fillId="5" borderId="1" xfId="48" applyNumberFormat="1" applyBorder="1"/>
    <xf numFmtId="1" fontId="2" fillId="5" borderId="1" xfId="48" applyNumberFormat="1" applyBorder="1"/>
    <xf numFmtId="164" fontId="2" fillId="5" borderId="1" xfId="48" applyNumberFormat="1" applyBorder="1"/>
    <xf numFmtId="0" fontId="5" fillId="2" borderId="1" xfId="11" applyBorder="1"/>
    <xf numFmtId="2" fontId="5" fillId="2" borderId="1" xfId="11" applyNumberFormat="1" applyBorder="1"/>
    <xf numFmtId="1" fontId="5" fillId="2" borderId="1" xfId="11" applyNumberFormat="1" applyBorder="1"/>
    <xf numFmtId="164" fontId="5" fillId="2" borderId="1" xfId="11" applyNumberFormat="1" applyBorder="1"/>
    <xf numFmtId="0" fontId="7" fillId="4" borderId="1" xfId="13" applyBorder="1"/>
    <xf numFmtId="2" fontId="7" fillId="4" borderId="1" xfId="13" applyNumberFormat="1" applyBorder="1"/>
    <xf numFmtId="1" fontId="7" fillId="4" borderId="1" xfId="13" applyNumberFormat="1" applyBorder="1"/>
    <xf numFmtId="164" fontId="7" fillId="4" borderId="1" xfId="13" applyNumberFormat="1" applyBorder="1"/>
    <xf numFmtId="0" fontId="6" fillId="3" borderId="1" xfId="12" applyBorder="1"/>
    <xf numFmtId="2" fontId="6" fillId="3" borderId="1" xfId="12" applyNumberFormat="1" applyBorder="1"/>
    <xf numFmtId="1" fontId="6" fillId="3" borderId="1" xfId="12" applyNumberFormat="1" applyBorder="1"/>
    <xf numFmtId="164" fontId="6" fillId="3" borderId="1" xfId="12" applyNumberFormat="1" applyBorder="1"/>
    <xf numFmtId="0" fontId="9" fillId="6" borderId="1" xfId="49" applyBorder="1"/>
    <xf numFmtId="2" fontId="9" fillId="6" borderId="1" xfId="49" applyNumberFormat="1" applyBorder="1"/>
    <xf numFmtId="1" fontId="9" fillId="6" borderId="1" xfId="49" applyNumberFormat="1" applyBorder="1"/>
    <xf numFmtId="164" fontId="9" fillId="6" borderId="1" xfId="49" applyNumberFormat="1" applyBorder="1"/>
    <xf numFmtId="0" fontId="0" fillId="0" borderId="1" xfId="0" applyBorder="1"/>
    <xf numFmtId="0" fontId="8" fillId="0" borderId="1" xfId="12" applyFont="1" applyFill="1" applyBorder="1"/>
    <xf numFmtId="2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2" fontId="7" fillId="4" borderId="2" xfId="13" applyNumberFormat="1" applyBorder="1"/>
    <xf numFmtId="165" fontId="2" fillId="5" borderId="1" xfId="48" applyNumberFormat="1" applyBorder="1"/>
    <xf numFmtId="165" fontId="5" fillId="2" borderId="1" xfId="11" applyNumberFormat="1" applyBorder="1"/>
    <xf numFmtId="165" fontId="7" fillId="4" borderId="1" xfId="13" applyNumberFormat="1" applyBorder="1"/>
    <xf numFmtId="165" fontId="6" fillId="3" borderId="1" xfId="12" applyNumberFormat="1" applyBorder="1"/>
    <xf numFmtId="165" fontId="9" fillId="6" borderId="1" xfId="49" applyNumberFormat="1" applyBorder="1"/>
    <xf numFmtId="165" fontId="0" fillId="0" borderId="1" xfId="0" applyNumberFormat="1" applyBorder="1"/>
    <xf numFmtId="0" fontId="1" fillId="5" borderId="1" xfId="48" applyFont="1" applyBorder="1"/>
    <xf numFmtId="0" fontId="0" fillId="0" borderId="3" xfId="0" applyBorder="1"/>
    <xf numFmtId="2" fontId="0" fillId="0" borderId="3" xfId="0" applyNumberFormat="1" applyBorder="1"/>
    <xf numFmtId="165" fontId="0" fillId="0" borderId="3" xfId="0" applyNumberFormat="1" applyBorder="1"/>
    <xf numFmtId="1" fontId="0" fillId="0" borderId="3" xfId="0" applyNumberFormat="1" applyBorder="1"/>
    <xf numFmtId="164" fontId="0" fillId="0" borderId="3" xfId="0" applyNumberFormat="1" applyBorder="1"/>
    <xf numFmtId="0" fontId="0" fillId="0" borderId="4" xfId="0" applyBorder="1"/>
  </cellXfs>
  <cellStyles count="51">
    <cellStyle name="20% - Accent1" xfId="48" builtinId="30"/>
    <cellStyle name="Accent4" xfId="49" builtinId="41"/>
    <cellStyle name="Accent5" xfId="50" builtinId="45"/>
    <cellStyle name="Bad" xfId="1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Good" xfId="1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eutral" xfId="1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2624-D43D-884C-9F3B-062C2CACBC2F}">
  <dimension ref="A1:AN37"/>
  <sheetViews>
    <sheetView tabSelected="1" topLeftCell="A19" zoomScaleNormal="100" workbookViewId="0">
      <selection activeCell="C35" sqref="C35"/>
    </sheetView>
  </sheetViews>
  <sheetFormatPr defaultColWidth="10.85546875" defaultRowHeight="15.9" x14ac:dyDescent="0.45"/>
  <cols>
    <col min="1" max="1" width="8.5" customWidth="1"/>
    <col min="2" max="2" width="13.5" customWidth="1"/>
    <col min="3" max="3" width="10.140625" customWidth="1"/>
    <col min="4" max="4" width="10.85546875" customWidth="1"/>
    <col min="5" max="5" width="10.35546875" customWidth="1"/>
    <col min="6" max="6" width="6.35546875" customWidth="1"/>
    <col min="7" max="7" width="6" customWidth="1"/>
    <col min="8" max="8" width="5.140625" customWidth="1"/>
    <col min="9" max="9" width="8.140625" customWidth="1"/>
    <col min="10" max="10" width="10.140625" customWidth="1"/>
    <col min="11" max="12" width="9" customWidth="1"/>
    <col min="13" max="13" width="7.140625" customWidth="1"/>
    <col min="14" max="14" width="8.640625" customWidth="1"/>
    <col min="15" max="15" width="7.35546875" customWidth="1"/>
    <col min="16" max="16" width="8.85546875" customWidth="1"/>
    <col min="17" max="17" width="5.35546875" customWidth="1"/>
    <col min="18" max="18" width="5.85546875" customWidth="1"/>
    <col min="19" max="19" width="6.5" customWidth="1"/>
    <col min="20" max="20" width="9.5" customWidth="1"/>
    <col min="21" max="21" width="7.85546875" customWidth="1"/>
    <col min="22" max="22" width="6.5" customWidth="1"/>
    <col min="23" max="23" width="7.640625" customWidth="1"/>
    <col min="24" max="24" width="6.85546875" customWidth="1"/>
    <col min="25" max="25" width="7.640625" customWidth="1"/>
    <col min="26" max="26" width="7.5" customWidth="1"/>
    <col min="27" max="27" width="9.35546875" customWidth="1"/>
    <col min="28" max="28" width="9.5" customWidth="1"/>
    <col min="29" max="29" width="7.5" customWidth="1"/>
    <col min="30" max="30" width="7.640625" customWidth="1"/>
    <col min="31" max="31" width="5.85546875" customWidth="1"/>
    <col min="32" max="32" width="8.5" customWidth="1"/>
    <col min="33" max="33" width="8.640625" customWidth="1"/>
    <col min="34" max="34" width="7.640625" customWidth="1"/>
    <col min="35" max="35" width="6.140625" customWidth="1"/>
    <col min="36" max="36" width="6.640625" customWidth="1"/>
    <col min="37" max="37" width="6" customWidth="1"/>
    <col min="38" max="38" width="7.5" customWidth="1"/>
    <col min="39" max="39" width="11.640625" customWidth="1"/>
    <col min="40" max="40" width="61.85546875" customWidth="1"/>
  </cols>
  <sheetData>
    <row r="1" spans="1:40" s="1" customFormat="1" ht="63.45" x14ac:dyDescent="0.45">
      <c r="A1" s="2" t="s">
        <v>0</v>
      </c>
      <c r="B1" s="2" t="s">
        <v>1</v>
      </c>
      <c r="C1" s="2" t="s">
        <v>37</v>
      </c>
      <c r="D1" s="2" t="s">
        <v>20</v>
      </c>
      <c r="E1" s="2" t="s">
        <v>70</v>
      </c>
      <c r="F1" s="2" t="s">
        <v>46</v>
      </c>
      <c r="G1" s="2" t="s">
        <v>71</v>
      </c>
      <c r="H1" s="2" t="s">
        <v>72</v>
      </c>
      <c r="I1" s="2" t="s">
        <v>83</v>
      </c>
      <c r="J1" s="2" t="s">
        <v>73</v>
      </c>
      <c r="K1" s="2" t="s">
        <v>74</v>
      </c>
      <c r="L1" s="2" t="s">
        <v>75</v>
      </c>
      <c r="M1" s="2" t="s">
        <v>57</v>
      </c>
      <c r="N1" s="2" t="s">
        <v>34</v>
      </c>
      <c r="O1" s="2" t="s">
        <v>36</v>
      </c>
      <c r="P1" s="2" t="s">
        <v>77</v>
      </c>
      <c r="Q1" s="2" t="s">
        <v>19</v>
      </c>
      <c r="R1" s="2" t="s">
        <v>55</v>
      </c>
      <c r="S1" s="2" t="s">
        <v>18</v>
      </c>
      <c r="T1" s="2" t="s">
        <v>28</v>
      </c>
      <c r="U1" s="2" t="s">
        <v>78</v>
      </c>
      <c r="V1" s="2" t="s">
        <v>79</v>
      </c>
      <c r="W1" s="2" t="s">
        <v>80</v>
      </c>
      <c r="X1" s="2" t="s">
        <v>48</v>
      </c>
      <c r="Y1" s="2" t="s">
        <v>50</v>
      </c>
      <c r="Z1" s="2" t="s">
        <v>22</v>
      </c>
      <c r="AA1" s="2" t="s">
        <v>76</v>
      </c>
      <c r="AB1" s="2" t="s">
        <v>81</v>
      </c>
      <c r="AC1" s="2" t="s">
        <v>23</v>
      </c>
      <c r="AD1" s="2" t="s">
        <v>24</v>
      </c>
      <c r="AE1" s="2" t="s">
        <v>33</v>
      </c>
      <c r="AF1" s="2" t="s">
        <v>45</v>
      </c>
      <c r="AG1" s="2" t="s">
        <v>25</v>
      </c>
      <c r="AH1" s="2" t="s">
        <v>35</v>
      </c>
      <c r="AI1" s="2" t="s">
        <v>56</v>
      </c>
      <c r="AJ1" s="2" t="s">
        <v>53</v>
      </c>
      <c r="AK1" s="2" t="s">
        <v>54</v>
      </c>
      <c r="AL1" s="2" t="s">
        <v>40</v>
      </c>
      <c r="AM1" s="2" t="s">
        <v>62</v>
      </c>
      <c r="AN1" s="2" t="s">
        <v>51</v>
      </c>
    </row>
    <row r="2" spans="1:40" x14ac:dyDescent="0.45">
      <c r="A2" s="3">
        <v>2015</v>
      </c>
      <c r="B2" s="3" t="s">
        <v>10</v>
      </c>
      <c r="C2" s="3" t="s">
        <v>38</v>
      </c>
      <c r="D2" s="3" t="s">
        <v>11</v>
      </c>
      <c r="E2" s="4">
        <v>0.375</v>
      </c>
      <c r="F2" s="4">
        <v>8</v>
      </c>
      <c r="G2" s="4">
        <v>1.2250000000000001</v>
      </c>
      <c r="H2" s="4">
        <v>0.153</v>
      </c>
      <c r="I2" s="29">
        <v>0.15</v>
      </c>
      <c r="J2" s="4">
        <v>0.3</v>
      </c>
      <c r="K2" s="29">
        <v>8.6E-3</v>
      </c>
      <c r="L2" s="29">
        <f>I2+J2+E2*2.048</f>
        <v>1.218</v>
      </c>
      <c r="M2" s="29">
        <f>F2/((L2)/E2)</f>
        <v>2.4630541871921183</v>
      </c>
      <c r="N2" s="3">
        <v>1022</v>
      </c>
      <c r="O2" s="5">
        <v>1477</v>
      </c>
      <c r="P2" s="4">
        <f t="shared" ref="P2:P37" si="0">O2/E2/1000</f>
        <v>3.9386666666666663</v>
      </c>
      <c r="Q2" s="3">
        <v>0</v>
      </c>
      <c r="R2" s="3">
        <v>0</v>
      </c>
      <c r="S2" s="3">
        <v>8</v>
      </c>
      <c r="T2" s="4">
        <v>0.31</v>
      </c>
      <c r="U2" s="6">
        <v>13</v>
      </c>
      <c r="V2" s="6">
        <v>-99</v>
      </c>
      <c r="W2" s="6">
        <v>-99</v>
      </c>
      <c r="X2" s="6">
        <v>-99</v>
      </c>
      <c r="Y2" s="6">
        <v>-99</v>
      </c>
      <c r="Z2" s="4">
        <f t="shared" ref="Z2:Z37" si="1">(O2-N2)/O2</f>
        <v>0.30805687203791471</v>
      </c>
      <c r="AA2" s="4">
        <f>N2/E2/1000</f>
        <v>2.7253333333333334</v>
      </c>
      <c r="AB2" s="5">
        <f t="shared" ref="AB2:AB37" si="2">Q2*50+R2*10+S2*120</f>
        <v>960</v>
      </c>
      <c r="AC2" s="3">
        <f t="shared" ref="AC2:AC37" si="3">O2-N2</f>
        <v>455</v>
      </c>
      <c r="AD2" s="3">
        <f t="shared" ref="AD2:AD37" si="4">Q2*46+R2*2+S2*58</f>
        <v>464</v>
      </c>
      <c r="AE2" s="3">
        <v>1</v>
      </c>
      <c r="AF2" s="4">
        <f t="shared" ref="AF2:AF37" si="5">11.1*18/O2*1000/2.2</f>
        <v>61.488274758416935</v>
      </c>
      <c r="AG2" s="3" t="s">
        <v>26</v>
      </c>
      <c r="AH2" s="3">
        <v>25</v>
      </c>
      <c r="AI2" s="3" t="s">
        <v>47</v>
      </c>
      <c r="AJ2" s="3">
        <v>0.68</v>
      </c>
      <c r="AK2" s="3">
        <v>5.8999999999999997E-2</v>
      </c>
      <c r="AL2" s="3" t="s">
        <v>42</v>
      </c>
      <c r="AM2" s="3"/>
      <c r="AN2" s="3"/>
    </row>
    <row r="3" spans="1:40" x14ac:dyDescent="0.45">
      <c r="A3" s="3">
        <v>2018</v>
      </c>
      <c r="B3" s="3" t="s">
        <v>31</v>
      </c>
      <c r="C3" s="3" t="s">
        <v>38</v>
      </c>
      <c r="D3" s="3" t="s">
        <v>11</v>
      </c>
      <c r="E3" s="4">
        <v>0.6</v>
      </c>
      <c r="F3" s="4">
        <v>6</v>
      </c>
      <c r="G3" s="4">
        <v>1.34</v>
      </c>
      <c r="H3" s="4">
        <v>0.22</v>
      </c>
      <c r="I3" s="29">
        <v>0.13</v>
      </c>
      <c r="J3" s="4">
        <v>0.27</v>
      </c>
      <c r="K3" s="29">
        <v>0</v>
      </c>
      <c r="L3" s="29">
        <f>I3+J3+E3*2.048</f>
        <v>1.6288</v>
      </c>
      <c r="M3" s="29">
        <f t="shared" ref="M3:M37" si="6">F3/((L3)/E3)</f>
        <v>2.2102161100196462</v>
      </c>
      <c r="N3" s="3">
        <v>1055</v>
      </c>
      <c r="O3" s="5">
        <v>1215</v>
      </c>
      <c r="P3" s="4">
        <f t="shared" si="0"/>
        <v>2.0249999999999999</v>
      </c>
      <c r="Q3" s="3">
        <v>0</v>
      </c>
      <c r="R3" s="3">
        <v>120</v>
      </c>
      <c r="S3" s="3">
        <v>0</v>
      </c>
      <c r="T3" s="4">
        <v>0.13139999999999999</v>
      </c>
      <c r="U3" s="6">
        <v>10</v>
      </c>
      <c r="V3" s="6">
        <v>9.6999999999999993</v>
      </c>
      <c r="W3" s="6">
        <v>9.1</v>
      </c>
      <c r="X3" s="6">
        <v>6</v>
      </c>
      <c r="Y3" s="6">
        <v>11.8</v>
      </c>
      <c r="Z3" s="4">
        <f t="shared" si="1"/>
        <v>0.13168724279835392</v>
      </c>
      <c r="AA3" s="4">
        <f t="shared" ref="AA3:AA37" si="7">N3/E3/1000</f>
        <v>1.7583333333333335</v>
      </c>
      <c r="AB3" s="5">
        <f t="shared" si="2"/>
        <v>1200</v>
      </c>
      <c r="AC3" s="3">
        <f t="shared" si="3"/>
        <v>160</v>
      </c>
      <c r="AD3" s="3">
        <f t="shared" si="4"/>
        <v>240</v>
      </c>
      <c r="AE3" s="3">
        <v>1</v>
      </c>
      <c r="AF3" s="4">
        <f t="shared" si="5"/>
        <v>74.74747474747474</v>
      </c>
      <c r="AG3" s="3" t="s">
        <v>26</v>
      </c>
      <c r="AH3" s="3">
        <v>20</v>
      </c>
      <c r="AI3" s="3" t="s">
        <v>47</v>
      </c>
      <c r="AJ3" s="3">
        <v>0.3</v>
      </c>
      <c r="AK3" s="3">
        <v>1.4999999999999999E-2</v>
      </c>
      <c r="AL3" s="3" t="s">
        <v>42</v>
      </c>
      <c r="AM3" s="3">
        <v>9.7000000000000003E-2</v>
      </c>
      <c r="AN3" s="35" t="s">
        <v>64</v>
      </c>
    </row>
    <row r="4" spans="1:40" x14ac:dyDescent="0.45">
      <c r="A4" s="3">
        <v>2014</v>
      </c>
      <c r="B4" s="3">
        <v>3</v>
      </c>
      <c r="C4" s="3" t="s">
        <v>38</v>
      </c>
      <c r="D4" s="3" t="s">
        <v>17</v>
      </c>
      <c r="E4" s="4">
        <v>0.64</v>
      </c>
      <c r="F4" s="4">
        <v>6.17</v>
      </c>
      <c r="G4" s="4">
        <v>1.42</v>
      </c>
      <c r="H4" s="4">
        <v>0.23</v>
      </c>
      <c r="I4" s="29">
        <v>0.17</v>
      </c>
      <c r="J4" s="4">
        <v>0.33</v>
      </c>
      <c r="K4" s="29">
        <v>0</v>
      </c>
      <c r="L4" s="29">
        <f t="shared" ref="L4:L37" si="8">I4+J4+E4*2.048</f>
        <v>1.8107200000000001</v>
      </c>
      <c r="M4" s="29">
        <f t="shared" si="6"/>
        <v>2.1807899620040647</v>
      </c>
      <c r="N4" s="3">
        <v>891</v>
      </c>
      <c r="O4" s="5">
        <v>1793</v>
      </c>
      <c r="P4" s="4">
        <f t="shared" si="0"/>
        <v>2.8015625000000002</v>
      </c>
      <c r="Q4" s="3">
        <v>16</v>
      </c>
      <c r="R4" s="3">
        <v>16</v>
      </c>
      <c r="S4" s="3">
        <v>2</v>
      </c>
      <c r="T4" s="4">
        <v>0.503</v>
      </c>
      <c r="U4" s="6">
        <v>17</v>
      </c>
      <c r="V4" s="6">
        <v>-99</v>
      </c>
      <c r="W4" s="6">
        <v>-99</v>
      </c>
      <c r="X4" s="6">
        <v>-99</v>
      </c>
      <c r="Y4" s="6">
        <v>-99</v>
      </c>
      <c r="Z4" s="4">
        <f t="shared" si="1"/>
        <v>0.50306748466257667</v>
      </c>
      <c r="AA4" s="4">
        <f t="shared" si="7"/>
        <v>1.3921874999999999</v>
      </c>
      <c r="AB4" s="5">
        <f t="shared" si="2"/>
        <v>1200</v>
      </c>
      <c r="AC4" s="3">
        <f t="shared" si="3"/>
        <v>902</v>
      </c>
      <c r="AD4" s="3">
        <f t="shared" si="4"/>
        <v>884</v>
      </c>
      <c r="AE4" s="3">
        <v>1</v>
      </c>
      <c r="AF4" s="4">
        <f t="shared" si="5"/>
        <v>50.651523601886119</v>
      </c>
      <c r="AG4" s="3" t="s">
        <v>27</v>
      </c>
      <c r="AH4" s="3">
        <v>25</v>
      </c>
      <c r="AI4" s="3" t="s">
        <v>47</v>
      </c>
      <c r="AJ4" s="3">
        <v>0.44</v>
      </c>
      <c r="AK4" s="3">
        <v>3.3000000000000002E-2</v>
      </c>
      <c r="AL4" s="3" t="s">
        <v>42</v>
      </c>
      <c r="AM4" s="3"/>
      <c r="AN4" s="3"/>
    </row>
    <row r="5" spans="1:40" x14ac:dyDescent="0.45">
      <c r="A5" s="3">
        <v>2016</v>
      </c>
      <c r="B5" s="3" t="s">
        <v>12</v>
      </c>
      <c r="C5" s="3" t="s">
        <v>38</v>
      </c>
      <c r="D5" s="3" t="s">
        <v>17</v>
      </c>
      <c r="E5" s="4">
        <v>0.5</v>
      </c>
      <c r="F5" s="4">
        <v>5</v>
      </c>
      <c r="G5" s="4">
        <v>1.1200000000000001</v>
      </c>
      <c r="H5" s="4">
        <v>0.223</v>
      </c>
      <c r="I5" s="29">
        <v>0.27</v>
      </c>
      <c r="J5" s="4">
        <v>0.17</v>
      </c>
      <c r="K5" s="29">
        <v>1.3599999999999999E-2</v>
      </c>
      <c r="L5" s="29">
        <f t="shared" si="8"/>
        <v>1.464</v>
      </c>
      <c r="M5" s="29">
        <f t="shared" si="6"/>
        <v>1.7076502732240437</v>
      </c>
      <c r="N5" s="3">
        <v>830</v>
      </c>
      <c r="O5" s="5">
        <v>1550</v>
      </c>
      <c r="P5" s="4">
        <f t="shared" si="0"/>
        <v>3.1</v>
      </c>
      <c r="Q5" s="3">
        <v>13</v>
      </c>
      <c r="R5" s="3">
        <v>12</v>
      </c>
      <c r="S5" s="3">
        <v>0</v>
      </c>
      <c r="T5" s="4">
        <v>0.46400000000000002</v>
      </c>
      <c r="U5" s="6">
        <v>10</v>
      </c>
      <c r="V5" s="6">
        <v>15</v>
      </c>
      <c r="W5" s="6">
        <v>16</v>
      </c>
      <c r="X5" s="6">
        <v>-99</v>
      </c>
      <c r="Y5" s="6">
        <v>-99</v>
      </c>
      <c r="Z5" s="4">
        <f t="shared" si="1"/>
        <v>0.46451612903225808</v>
      </c>
      <c r="AA5" s="4">
        <f t="shared" si="7"/>
        <v>1.66</v>
      </c>
      <c r="AB5" s="5">
        <f t="shared" si="2"/>
        <v>770</v>
      </c>
      <c r="AC5" s="3">
        <f t="shared" si="3"/>
        <v>720</v>
      </c>
      <c r="AD5" s="3">
        <f t="shared" si="4"/>
        <v>622</v>
      </c>
      <c r="AE5" s="3">
        <v>1</v>
      </c>
      <c r="AF5" s="4">
        <f t="shared" si="5"/>
        <v>58.592375366568909</v>
      </c>
      <c r="AG5" s="3" t="s">
        <v>26</v>
      </c>
      <c r="AH5" s="3">
        <v>20</v>
      </c>
      <c r="AI5" s="3" t="s">
        <v>47</v>
      </c>
      <c r="AJ5" s="3">
        <v>0.57999999999999996</v>
      </c>
      <c r="AK5" s="3">
        <v>0.08</v>
      </c>
      <c r="AL5" s="3" t="s">
        <v>42</v>
      </c>
      <c r="AM5" s="3"/>
      <c r="AN5" s="3"/>
    </row>
    <row r="6" spans="1:40" x14ac:dyDescent="0.45">
      <c r="A6" s="7">
        <v>2014</v>
      </c>
      <c r="B6" s="7">
        <v>4</v>
      </c>
      <c r="C6" s="7" t="s">
        <v>43</v>
      </c>
      <c r="D6" s="7" t="s">
        <v>6</v>
      </c>
      <c r="E6" s="8">
        <v>0.28000000000000003</v>
      </c>
      <c r="F6" s="8">
        <v>4.33</v>
      </c>
      <c r="G6" s="8">
        <v>1.1000000000000001</v>
      </c>
      <c r="H6" s="8"/>
      <c r="I6" s="30">
        <v>0</v>
      </c>
      <c r="J6" s="8">
        <v>0</v>
      </c>
      <c r="K6" s="30">
        <v>0</v>
      </c>
      <c r="L6" s="30">
        <f t="shared" si="8"/>
        <v>0.57344000000000006</v>
      </c>
      <c r="M6" s="30">
        <f t="shared" si="6"/>
        <v>2.1142578125</v>
      </c>
      <c r="N6" s="7">
        <v>722.8</v>
      </c>
      <c r="O6" s="9">
        <v>915</v>
      </c>
      <c r="P6" s="8">
        <f t="shared" si="0"/>
        <v>3.2678571428571428</v>
      </c>
      <c r="Q6" s="7">
        <v>0</v>
      </c>
      <c r="R6" s="7">
        <v>0</v>
      </c>
      <c r="S6" s="7">
        <v>3</v>
      </c>
      <c r="T6" s="8">
        <v>0.21</v>
      </c>
      <c r="U6" s="10">
        <v>17</v>
      </c>
      <c r="V6" s="10">
        <v>21</v>
      </c>
      <c r="W6" s="10">
        <v>-99</v>
      </c>
      <c r="X6" s="10">
        <v>-99</v>
      </c>
      <c r="Y6" s="10">
        <v>-99</v>
      </c>
      <c r="Z6" s="8">
        <f t="shared" si="1"/>
        <v>0.21005464480874322</v>
      </c>
      <c r="AA6" s="8">
        <f t="shared" si="7"/>
        <v>2.581428571428571</v>
      </c>
      <c r="AB6" s="9">
        <f t="shared" si="2"/>
        <v>360</v>
      </c>
      <c r="AC6" s="7">
        <f t="shared" si="3"/>
        <v>192.20000000000005</v>
      </c>
      <c r="AD6" s="7">
        <f t="shared" si="4"/>
        <v>174</v>
      </c>
      <c r="AE6" s="7">
        <v>1</v>
      </c>
      <c r="AF6" s="8">
        <f t="shared" si="5"/>
        <v>99.254843517138596</v>
      </c>
      <c r="AG6" s="7" t="s">
        <v>27</v>
      </c>
      <c r="AH6" s="7">
        <v>25</v>
      </c>
      <c r="AI6" s="7" t="s">
        <v>47</v>
      </c>
      <c r="AJ6" s="7"/>
      <c r="AK6" s="7"/>
      <c r="AL6" s="7" t="s">
        <v>42</v>
      </c>
      <c r="AM6" s="7"/>
      <c r="AN6" s="7"/>
    </row>
    <row r="7" spans="1:40" x14ac:dyDescent="0.45">
      <c r="A7" s="7">
        <v>2015</v>
      </c>
      <c r="B7" s="7" t="s">
        <v>9</v>
      </c>
      <c r="C7" s="7" t="s">
        <v>38</v>
      </c>
      <c r="D7" s="7" t="s">
        <v>6</v>
      </c>
      <c r="E7" s="8">
        <v>0.43</v>
      </c>
      <c r="F7" s="8">
        <v>3.75</v>
      </c>
      <c r="G7" s="8">
        <v>1.27</v>
      </c>
      <c r="H7" s="8"/>
      <c r="I7" s="30">
        <v>0</v>
      </c>
      <c r="J7" s="8">
        <v>0</v>
      </c>
      <c r="K7" s="30">
        <v>0</v>
      </c>
      <c r="L7" s="30">
        <f t="shared" si="8"/>
        <v>0.88063999999999998</v>
      </c>
      <c r="M7" s="30">
        <f t="shared" si="6"/>
        <v>1.8310546875</v>
      </c>
      <c r="N7" s="7">
        <v>975</v>
      </c>
      <c r="O7" s="9">
        <v>1281</v>
      </c>
      <c r="P7" s="8">
        <f t="shared" si="0"/>
        <v>2.9790697674418607</v>
      </c>
      <c r="Q7" s="7">
        <v>6</v>
      </c>
      <c r="R7" s="7">
        <v>14</v>
      </c>
      <c r="S7" s="7">
        <v>0</v>
      </c>
      <c r="T7" s="8">
        <v>0.24</v>
      </c>
      <c r="U7" s="10">
        <v>18</v>
      </c>
      <c r="V7" s="10">
        <v>-99</v>
      </c>
      <c r="W7" s="10">
        <v>22</v>
      </c>
      <c r="X7" s="10">
        <v>-99</v>
      </c>
      <c r="Y7" s="10">
        <v>-99</v>
      </c>
      <c r="Z7" s="8">
        <f t="shared" si="1"/>
        <v>0.2388758782201405</v>
      </c>
      <c r="AA7" s="8">
        <f t="shared" si="7"/>
        <v>2.2674418604651163</v>
      </c>
      <c r="AB7" s="9">
        <f t="shared" si="2"/>
        <v>440</v>
      </c>
      <c r="AC7" s="7">
        <f t="shared" si="3"/>
        <v>306</v>
      </c>
      <c r="AD7" s="7">
        <f t="shared" si="4"/>
        <v>304</v>
      </c>
      <c r="AE7" s="7">
        <v>1</v>
      </c>
      <c r="AF7" s="8">
        <f t="shared" si="5"/>
        <v>70.896316797956132</v>
      </c>
      <c r="AG7" s="7" t="s">
        <v>27</v>
      </c>
      <c r="AH7" s="7">
        <v>25</v>
      </c>
      <c r="AI7" s="7" t="s">
        <v>47</v>
      </c>
      <c r="AJ7" s="7"/>
      <c r="AK7" s="7"/>
      <c r="AL7" s="7" t="s">
        <v>42</v>
      </c>
      <c r="AM7" s="7"/>
      <c r="AN7" s="7"/>
    </row>
    <row r="8" spans="1:40" x14ac:dyDescent="0.45">
      <c r="A8" s="7">
        <v>2016</v>
      </c>
      <c r="B8" s="7" t="s">
        <v>14</v>
      </c>
      <c r="C8" s="7" t="s">
        <v>38</v>
      </c>
      <c r="D8" s="7" t="s">
        <v>6</v>
      </c>
      <c r="E8" s="8">
        <v>0.58599999999999997</v>
      </c>
      <c r="F8" s="8">
        <v>5.79</v>
      </c>
      <c r="G8" s="8">
        <v>1.84</v>
      </c>
      <c r="H8" s="8"/>
      <c r="I8" s="30">
        <v>0.06</v>
      </c>
      <c r="J8" s="8">
        <v>0</v>
      </c>
      <c r="K8" s="30">
        <v>0</v>
      </c>
      <c r="L8" s="30">
        <f t="shared" si="8"/>
        <v>1.2601279999999999</v>
      </c>
      <c r="M8" s="30">
        <f t="shared" si="6"/>
        <v>2.6925359963432287</v>
      </c>
      <c r="N8" s="7">
        <v>1151</v>
      </c>
      <c r="O8" s="9">
        <v>1554</v>
      </c>
      <c r="P8" s="8">
        <f t="shared" si="0"/>
        <v>2.6518771331058022</v>
      </c>
      <c r="Q8" s="7">
        <v>8</v>
      </c>
      <c r="R8" s="7">
        <v>16</v>
      </c>
      <c r="S8" s="7">
        <v>0</v>
      </c>
      <c r="T8" s="8">
        <v>0.26</v>
      </c>
      <c r="U8" s="10">
        <v>11.8</v>
      </c>
      <c r="V8" s="10">
        <v>16.8</v>
      </c>
      <c r="W8" s="10">
        <v>16.600000000000001</v>
      </c>
      <c r="X8" s="10">
        <v>10.9</v>
      </c>
      <c r="Y8" s="10">
        <v>11.2</v>
      </c>
      <c r="Z8" s="8">
        <f t="shared" si="1"/>
        <v>0.25933075933075933</v>
      </c>
      <c r="AA8" s="8">
        <f t="shared" si="7"/>
        <v>1.9641638225255975</v>
      </c>
      <c r="AB8" s="9">
        <f t="shared" si="2"/>
        <v>560</v>
      </c>
      <c r="AC8" s="7">
        <f t="shared" si="3"/>
        <v>403</v>
      </c>
      <c r="AD8" s="7">
        <f t="shared" si="4"/>
        <v>400</v>
      </c>
      <c r="AE8" s="7">
        <v>0</v>
      </c>
      <c r="AF8" s="8">
        <f t="shared" si="5"/>
        <v>58.441558441558428</v>
      </c>
      <c r="AG8" s="7" t="s">
        <v>26</v>
      </c>
      <c r="AH8" s="7">
        <v>20</v>
      </c>
      <c r="AI8" s="7" t="s">
        <v>47</v>
      </c>
      <c r="AJ8" s="7"/>
      <c r="AK8" s="7"/>
      <c r="AL8" s="7" t="s">
        <v>42</v>
      </c>
      <c r="AM8" s="7"/>
      <c r="AN8" s="7"/>
    </row>
    <row r="9" spans="1:40" x14ac:dyDescent="0.45">
      <c r="A9" s="7">
        <v>2016</v>
      </c>
      <c r="B9" s="7" t="s">
        <v>15</v>
      </c>
      <c r="C9" s="7" t="s">
        <v>38</v>
      </c>
      <c r="D9" s="7" t="s">
        <v>6</v>
      </c>
      <c r="E9" s="8">
        <v>0.48</v>
      </c>
      <c r="F9" s="8">
        <v>3.5</v>
      </c>
      <c r="G9" s="8">
        <v>1.3</v>
      </c>
      <c r="H9" s="8"/>
      <c r="I9" s="30">
        <v>0.02</v>
      </c>
      <c r="J9" s="8">
        <v>0</v>
      </c>
      <c r="K9" s="30">
        <v>0</v>
      </c>
      <c r="L9" s="30">
        <f t="shared" si="8"/>
        <v>1.0030399999999999</v>
      </c>
      <c r="M9" s="30">
        <f t="shared" si="6"/>
        <v>1.6749082788323497</v>
      </c>
      <c r="N9" s="7">
        <v>1050</v>
      </c>
      <c r="O9" s="9">
        <v>1317</v>
      </c>
      <c r="P9" s="8">
        <f t="shared" si="0"/>
        <v>2.7437499999999999</v>
      </c>
      <c r="Q9" s="7">
        <v>4</v>
      </c>
      <c r="R9" s="7">
        <v>38</v>
      </c>
      <c r="S9" s="7">
        <v>0</v>
      </c>
      <c r="T9" s="8">
        <v>0.2</v>
      </c>
      <c r="U9" s="10">
        <v>18.600000000000001</v>
      </c>
      <c r="V9" s="10">
        <v>22</v>
      </c>
      <c r="W9" s="10">
        <v>99</v>
      </c>
      <c r="X9" s="10">
        <v>17</v>
      </c>
      <c r="Y9" s="10">
        <v>11</v>
      </c>
      <c r="Z9" s="8">
        <f t="shared" si="1"/>
        <v>0.20273348519362186</v>
      </c>
      <c r="AA9" s="8">
        <f t="shared" si="7"/>
        <v>2.1875</v>
      </c>
      <c r="AB9" s="9">
        <f t="shared" si="2"/>
        <v>580</v>
      </c>
      <c r="AC9" s="7">
        <f t="shared" si="3"/>
        <v>267</v>
      </c>
      <c r="AD9" s="7">
        <f t="shared" si="4"/>
        <v>260</v>
      </c>
      <c r="AE9" s="7">
        <v>0</v>
      </c>
      <c r="AF9" s="8">
        <f t="shared" si="5"/>
        <v>68.958376475460753</v>
      </c>
      <c r="AG9" s="7" t="s">
        <v>26</v>
      </c>
      <c r="AH9" s="7">
        <v>20</v>
      </c>
      <c r="AI9" s="7" t="s">
        <v>47</v>
      </c>
      <c r="AJ9" s="7"/>
      <c r="AK9" s="7"/>
      <c r="AL9" s="7" t="s">
        <v>42</v>
      </c>
      <c r="AM9" s="7"/>
      <c r="AN9" s="7"/>
    </row>
    <row r="10" spans="1:40" x14ac:dyDescent="0.45">
      <c r="A10" s="7">
        <v>2022</v>
      </c>
      <c r="B10" s="7" t="s">
        <v>58</v>
      </c>
      <c r="C10" s="7" t="s">
        <v>38</v>
      </c>
      <c r="D10" s="7" t="s">
        <v>6</v>
      </c>
      <c r="E10" s="8">
        <v>0.45700000000000002</v>
      </c>
      <c r="F10" s="8">
        <v>4.0510000000000002</v>
      </c>
      <c r="G10" s="8">
        <v>1.35</v>
      </c>
      <c r="H10" s="8"/>
      <c r="I10" s="30">
        <v>2.9000000000000001E-2</v>
      </c>
      <c r="J10" s="8">
        <v>0</v>
      </c>
      <c r="K10" s="30">
        <v>0</v>
      </c>
      <c r="L10" s="30">
        <f t="shared" si="8"/>
        <v>0.96493600000000013</v>
      </c>
      <c r="M10" s="30">
        <f t="shared" si="6"/>
        <v>1.9185800923584566</v>
      </c>
      <c r="N10" s="7">
        <v>1004</v>
      </c>
      <c r="O10" s="9">
        <v>1270</v>
      </c>
      <c r="P10" s="8">
        <f t="shared" si="0"/>
        <v>2.7789934354485775</v>
      </c>
      <c r="Q10" s="7">
        <v>0</v>
      </c>
      <c r="R10" s="7">
        <v>13</v>
      </c>
      <c r="S10" s="7">
        <v>4</v>
      </c>
      <c r="T10" s="8">
        <v>0.21</v>
      </c>
      <c r="U10" s="10">
        <v>17</v>
      </c>
      <c r="V10" s="10">
        <v>17</v>
      </c>
      <c r="W10" s="10">
        <v>17</v>
      </c>
      <c r="X10" s="10">
        <v>12.8</v>
      </c>
      <c r="Y10" s="10">
        <v>10.66</v>
      </c>
      <c r="Z10" s="8">
        <f t="shared" si="1"/>
        <v>0.20944881889763781</v>
      </c>
      <c r="AA10" s="8">
        <f t="shared" si="7"/>
        <v>2.1969365426695839</v>
      </c>
      <c r="AB10" s="9">
        <f t="shared" si="2"/>
        <v>610</v>
      </c>
      <c r="AC10" s="7">
        <f t="shared" si="3"/>
        <v>266</v>
      </c>
      <c r="AD10" s="7">
        <f t="shared" si="4"/>
        <v>258</v>
      </c>
      <c r="AE10" s="7"/>
      <c r="AF10" s="8">
        <f t="shared" si="5"/>
        <v>71.510379384395137</v>
      </c>
      <c r="AG10" s="7" t="s">
        <v>59</v>
      </c>
      <c r="AH10" s="7"/>
      <c r="AI10" s="7" t="s">
        <v>47</v>
      </c>
      <c r="AJ10" s="7"/>
      <c r="AK10" s="7"/>
      <c r="AL10" s="7" t="s">
        <v>41</v>
      </c>
      <c r="AM10" s="7" t="s">
        <v>60</v>
      </c>
      <c r="AN10" s="7" t="s">
        <v>65</v>
      </c>
    </row>
    <row r="11" spans="1:40" x14ac:dyDescent="0.45">
      <c r="A11" s="7">
        <v>2018</v>
      </c>
      <c r="B11" s="7" t="s">
        <v>30</v>
      </c>
      <c r="C11" s="7" t="s">
        <v>44</v>
      </c>
      <c r="D11" s="7" t="s">
        <v>6</v>
      </c>
      <c r="E11" s="8">
        <v>0.74</v>
      </c>
      <c r="F11" s="8">
        <v>5.4</v>
      </c>
      <c r="G11" s="8">
        <v>2</v>
      </c>
      <c r="H11" s="8"/>
      <c r="I11" s="30">
        <v>0</v>
      </c>
      <c r="J11" s="8">
        <v>0</v>
      </c>
      <c r="K11" s="30">
        <v>0</v>
      </c>
      <c r="L11" s="30">
        <f t="shared" si="8"/>
        <v>1.51552</v>
      </c>
      <c r="M11" s="30">
        <f t="shared" si="6"/>
        <v>2.63671875</v>
      </c>
      <c r="N11" s="7">
        <v>1450</v>
      </c>
      <c r="O11" s="9">
        <v>1772</v>
      </c>
      <c r="P11" s="8">
        <f t="shared" si="0"/>
        <v>2.3945945945945946</v>
      </c>
      <c r="Q11" s="7">
        <v>0</v>
      </c>
      <c r="R11" s="7">
        <v>64</v>
      </c>
      <c r="S11" s="7">
        <v>4</v>
      </c>
      <c r="T11" s="8">
        <v>0.18</v>
      </c>
      <c r="U11" s="10">
        <v>16.5</v>
      </c>
      <c r="V11" s="10">
        <v>17.7</v>
      </c>
      <c r="W11" s="10">
        <v>15.6</v>
      </c>
      <c r="X11" s="10">
        <v>14.8</v>
      </c>
      <c r="Y11" s="10">
        <v>11</v>
      </c>
      <c r="Z11" s="8">
        <f t="shared" si="1"/>
        <v>0.18171557562076748</v>
      </c>
      <c r="AA11" s="8">
        <f t="shared" si="7"/>
        <v>1.9594594594594597</v>
      </c>
      <c r="AB11" s="9">
        <f t="shared" si="2"/>
        <v>1120</v>
      </c>
      <c r="AC11" s="7">
        <f t="shared" si="3"/>
        <v>322</v>
      </c>
      <c r="AD11" s="7">
        <f t="shared" si="4"/>
        <v>360</v>
      </c>
      <c r="AE11" s="7">
        <v>1</v>
      </c>
      <c r="AF11" s="8">
        <f t="shared" si="5"/>
        <v>51.251795608454742</v>
      </c>
      <c r="AG11" s="7" t="s">
        <v>26</v>
      </c>
      <c r="AH11" s="7">
        <v>20</v>
      </c>
      <c r="AI11" s="7" t="s">
        <v>47</v>
      </c>
      <c r="AJ11" s="7"/>
      <c r="AK11" s="7"/>
      <c r="AL11" s="7" t="s">
        <v>42</v>
      </c>
      <c r="AM11" s="7">
        <v>7.4999999999999997E-2</v>
      </c>
      <c r="AN11" s="7" t="s">
        <v>64</v>
      </c>
    </row>
    <row r="12" spans="1:40" x14ac:dyDescent="0.45">
      <c r="A12" s="7">
        <v>2023</v>
      </c>
      <c r="B12" s="7" t="s">
        <v>82</v>
      </c>
      <c r="C12" s="7" t="s">
        <v>38</v>
      </c>
      <c r="D12" s="7" t="s">
        <v>6</v>
      </c>
      <c r="E12" s="8">
        <v>0.55000000000000004</v>
      </c>
      <c r="F12" s="8">
        <v>3.68</v>
      </c>
      <c r="G12" s="8">
        <v>1.42</v>
      </c>
      <c r="H12" s="8"/>
      <c r="I12" s="30">
        <v>2.5000000000000001E-2</v>
      </c>
      <c r="J12" s="8">
        <v>0</v>
      </c>
      <c r="K12" s="30">
        <v>0</v>
      </c>
      <c r="L12" s="30">
        <f t="shared" si="8"/>
        <v>1.1514</v>
      </c>
      <c r="M12" s="30">
        <f t="shared" si="6"/>
        <v>1.7578599965259685</v>
      </c>
      <c r="N12" s="7">
        <v>1277</v>
      </c>
      <c r="O12" s="9">
        <v>1577</v>
      </c>
      <c r="P12" s="8">
        <f t="shared" si="0"/>
        <v>2.8672727272727272</v>
      </c>
      <c r="Q12" s="7">
        <v>3</v>
      </c>
      <c r="R12" s="7">
        <v>6</v>
      </c>
      <c r="S12" s="7">
        <v>4</v>
      </c>
      <c r="T12" s="8">
        <v>0.19</v>
      </c>
      <c r="U12" s="10">
        <v>10</v>
      </c>
      <c r="V12" s="10">
        <v>10</v>
      </c>
      <c r="W12" s="10">
        <v>10</v>
      </c>
      <c r="X12" s="10">
        <v>4.5</v>
      </c>
      <c r="Y12" s="10">
        <v>11.75</v>
      </c>
      <c r="Z12" s="8">
        <f t="shared" si="1"/>
        <v>0.19023462270133165</v>
      </c>
      <c r="AA12" s="8">
        <f t="shared" si="7"/>
        <v>2.3218181818181813</v>
      </c>
      <c r="AB12" s="9">
        <f t="shared" si="2"/>
        <v>690</v>
      </c>
      <c r="AC12" s="7">
        <f t="shared" si="3"/>
        <v>300</v>
      </c>
      <c r="AD12" s="7">
        <f t="shared" si="4"/>
        <v>382</v>
      </c>
      <c r="AE12" s="7">
        <v>1</v>
      </c>
      <c r="AF12" s="8">
        <f t="shared" si="5"/>
        <v>57.589208508675839</v>
      </c>
      <c r="AG12" s="7" t="s">
        <v>59</v>
      </c>
      <c r="AH12" s="7">
        <v>22</v>
      </c>
      <c r="AI12" s="7" t="s">
        <v>47</v>
      </c>
      <c r="AJ12" s="7"/>
      <c r="AK12" s="7"/>
      <c r="AL12" s="7" t="s">
        <v>42</v>
      </c>
      <c r="AM12" s="7" t="s">
        <v>84</v>
      </c>
      <c r="AN12" s="7" t="s">
        <v>85</v>
      </c>
    </row>
    <row r="13" spans="1:40" x14ac:dyDescent="0.45">
      <c r="A13" s="7">
        <v>2012</v>
      </c>
      <c r="B13" s="7">
        <v>2</v>
      </c>
      <c r="C13" s="7" t="s">
        <v>38</v>
      </c>
      <c r="D13" s="7" t="s">
        <v>3</v>
      </c>
      <c r="E13" s="8">
        <v>0.35</v>
      </c>
      <c r="F13" s="8">
        <v>7.3</v>
      </c>
      <c r="G13" s="8">
        <v>1.5</v>
      </c>
      <c r="H13" s="8"/>
      <c r="I13" s="30">
        <v>0.15</v>
      </c>
      <c r="J13" s="8">
        <v>0.1</v>
      </c>
      <c r="K13" s="30">
        <v>0</v>
      </c>
      <c r="L13" s="30">
        <f t="shared" si="8"/>
        <v>0.96679999999999999</v>
      </c>
      <c r="M13" s="30">
        <f t="shared" si="6"/>
        <v>2.6427389325610258</v>
      </c>
      <c r="N13" s="7">
        <v>850</v>
      </c>
      <c r="O13" s="9">
        <v>1251</v>
      </c>
      <c r="P13" s="8">
        <f t="shared" si="0"/>
        <v>3.5742857142857147</v>
      </c>
      <c r="Q13" s="7">
        <v>2</v>
      </c>
      <c r="R13" s="7">
        <v>60</v>
      </c>
      <c r="S13" s="7">
        <v>3</v>
      </c>
      <c r="T13" s="8">
        <v>0.32</v>
      </c>
      <c r="U13" s="10">
        <v>13.6</v>
      </c>
      <c r="V13" s="10">
        <v>-99</v>
      </c>
      <c r="W13" s="10">
        <v>-99</v>
      </c>
      <c r="X13" s="10">
        <v>-99</v>
      </c>
      <c r="Y13" s="10">
        <v>-99</v>
      </c>
      <c r="Z13" s="8">
        <f t="shared" si="1"/>
        <v>0.32054356514788168</v>
      </c>
      <c r="AA13" s="8">
        <f t="shared" si="7"/>
        <v>2.4285714285714288</v>
      </c>
      <c r="AB13" s="9">
        <f t="shared" si="2"/>
        <v>1060</v>
      </c>
      <c r="AC13" s="7">
        <f t="shared" si="3"/>
        <v>401</v>
      </c>
      <c r="AD13" s="7">
        <f t="shared" si="4"/>
        <v>386</v>
      </c>
      <c r="AE13" s="7">
        <v>1</v>
      </c>
      <c r="AF13" s="8">
        <f t="shared" si="5"/>
        <v>72.596468279921496</v>
      </c>
      <c r="AG13" s="7" t="s">
        <v>27</v>
      </c>
      <c r="AH13" s="7">
        <v>25</v>
      </c>
      <c r="AI13" s="7" t="s">
        <v>47</v>
      </c>
      <c r="AJ13" s="7"/>
      <c r="AK13" s="7"/>
      <c r="AL13" s="7" t="s">
        <v>42</v>
      </c>
      <c r="AM13" s="7"/>
      <c r="AN13" s="7"/>
    </row>
    <row r="14" spans="1:40" x14ac:dyDescent="0.45">
      <c r="A14" s="11">
        <v>2015</v>
      </c>
      <c r="B14" s="11" t="s">
        <v>21</v>
      </c>
      <c r="C14" s="11" t="s">
        <v>38</v>
      </c>
      <c r="D14" s="11" t="s">
        <v>13</v>
      </c>
      <c r="E14" s="12">
        <v>0.27</v>
      </c>
      <c r="F14" s="12">
        <v>5.33</v>
      </c>
      <c r="G14" s="12">
        <v>1.2</v>
      </c>
      <c r="H14" s="12">
        <v>0.23300000000000001</v>
      </c>
      <c r="I14" s="31">
        <v>0.2</v>
      </c>
      <c r="J14" s="12">
        <v>0.27</v>
      </c>
      <c r="K14" s="31">
        <v>1.4999999999999999E-2</v>
      </c>
      <c r="L14" s="31">
        <f t="shared" si="8"/>
        <v>1.0229600000000001</v>
      </c>
      <c r="M14" s="31">
        <f t="shared" si="6"/>
        <v>1.4067998748729178</v>
      </c>
      <c r="N14" s="11">
        <v>1404</v>
      </c>
      <c r="O14" s="13">
        <v>1693</v>
      </c>
      <c r="P14" s="12">
        <f t="shared" si="0"/>
        <v>6.2703703703703697</v>
      </c>
      <c r="Q14" s="11">
        <v>3</v>
      </c>
      <c r="R14" s="11">
        <v>54</v>
      </c>
      <c r="S14" s="11">
        <v>0</v>
      </c>
      <c r="T14" s="12">
        <v>0.17</v>
      </c>
      <c r="U14" s="14">
        <v>10.5</v>
      </c>
      <c r="V14" s="14">
        <v>-99</v>
      </c>
      <c r="W14" s="14">
        <v>10.5</v>
      </c>
      <c r="X14" s="14">
        <v>-99</v>
      </c>
      <c r="Y14" s="14">
        <v>-99</v>
      </c>
      <c r="Z14" s="12">
        <f t="shared" si="1"/>
        <v>0.17070289427052571</v>
      </c>
      <c r="AA14" s="28">
        <f t="shared" si="7"/>
        <v>5.2</v>
      </c>
      <c r="AB14" s="13">
        <f t="shared" si="2"/>
        <v>690</v>
      </c>
      <c r="AC14" s="11">
        <f t="shared" si="3"/>
        <v>289</v>
      </c>
      <c r="AD14" s="11">
        <f t="shared" si="4"/>
        <v>246</v>
      </c>
      <c r="AE14" s="11">
        <v>0</v>
      </c>
      <c r="AF14" s="12">
        <f t="shared" si="5"/>
        <v>53.643344251731719</v>
      </c>
      <c r="AG14" s="11" t="s">
        <v>26</v>
      </c>
      <c r="AH14" s="11">
        <v>25</v>
      </c>
      <c r="AI14" s="11" t="s">
        <v>49</v>
      </c>
      <c r="AJ14" s="11">
        <v>1</v>
      </c>
      <c r="AK14" s="11">
        <v>0.02</v>
      </c>
      <c r="AL14" s="11" t="s">
        <v>42</v>
      </c>
      <c r="AM14" s="11"/>
      <c r="AN14" s="11"/>
    </row>
    <row r="15" spans="1:40" x14ac:dyDescent="0.45">
      <c r="A15" s="11">
        <v>2016</v>
      </c>
      <c r="B15" s="11" t="s">
        <v>16</v>
      </c>
      <c r="C15" s="11" t="s">
        <v>44</v>
      </c>
      <c r="D15" s="11" t="s">
        <v>13</v>
      </c>
      <c r="E15" s="12">
        <v>0.25</v>
      </c>
      <c r="F15" s="12">
        <v>6</v>
      </c>
      <c r="G15" s="12">
        <v>1.2250000000000001</v>
      </c>
      <c r="H15" s="12">
        <v>0.20399999999999999</v>
      </c>
      <c r="I15" s="31">
        <v>0.25</v>
      </c>
      <c r="J15" s="12">
        <v>0.35</v>
      </c>
      <c r="K15" s="31">
        <v>1.9E-2</v>
      </c>
      <c r="L15" s="31">
        <f t="shared" si="8"/>
        <v>1.1120000000000001</v>
      </c>
      <c r="M15" s="31">
        <f t="shared" si="6"/>
        <v>1.3489208633093523</v>
      </c>
      <c r="N15" s="11">
        <v>1244</v>
      </c>
      <c r="O15" s="13">
        <v>1500</v>
      </c>
      <c r="P15" s="12">
        <f t="shared" si="0"/>
        <v>6</v>
      </c>
      <c r="Q15" s="11">
        <v>4</v>
      </c>
      <c r="R15" s="11">
        <v>36</v>
      </c>
      <c r="S15" s="11">
        <v>0</v>
      </c>
      <c r="T15" s="12">
        <v>0.17</v>
      </c>
      <c r="U15" s="14">
        <v>15.3</v>
      </c>
      <c r="V15" s="14">
        <v>-99</v>
      </c>
      <c r="W15" s="14">
        <v>-99</v>
      </c>
      <c r="X15" s="14">
        <v>-99</v>
      </c>
      <c r="Y15" s="14">
        <v>-99</v>
      </c>
      <c r="Z15" s="12">
        <f t="shared" si="1"/>
        <v>0.17066666666666666</v>
      </c>
      <c r="AA15" s="28">
        <f t="shared" si="7"/>
        <v>4.976</v>
      </c>
      <c r="AB15" s="13">
        <f t="shared" si="2"/>
        <v>560</v>
      </c>
      <c r="AC15" s="11">
        <f t="shared" si="3"/>
        <v>256</v>
      </c>
      <c r="AD15" s="11">
        <f t="shared" si="4"/>
        <v>256</v>
      </c>
      <c r="AE15" s="11">
        <v>0</v>
      </c>
      <c r="AF15" s="12">
        <f t="shared" si="5"/>
        <v>60.545454545454533</v>
      </c>
      <c r="AG15" s="11" t="s">
        <v>26</v>
      </c>
      <c r="AH15" s="11">
        <v>20</v>
      </c>
      <c r="AI15" s="11" t="s">
        <v>49</v>
      </c>
      <c r="AJ15" s="11">
        <v>0.54</v>
      </c>
      <c r="AK15" s="11">
        <v>1.2999999999999999E-2</v>
      </c>
      <c r="AL15" s="11" t="s">
        <v>42</v>
      </c>
      <c r="AM15" s="11"/>
      <c r="AN15" s="11"/>
    </row>
    <row r="16" spans="1:40" x14ac:dyDescent="0.45">
      <c r="A16" s="11">
        <v>2017</v>
      </c>
      <c r="B16" s="11" t="s">
        <v>32</v>
      </c>
      <c r="C16" s="11" t="s">
        <v>38</v>
      </c>
      <c r="D16" s="11" t="s">
        <v>13</v>
      </c>
      <c r="E16" s="12">
        <v>0.33</v>
      </c>
      <c r="F16" s="12">
        <v>6.9</v>
      </c>
      <c r="G16" s="12">
        <v>1.5</v>
      </c>
      <c r="H16" s="12">
        <v>0.22</v>
      </c>
      <c r="I16" s="31">
        <v>0.26</v>
      </c>
      <c r="J16" s="12">
        <v>0.35</v>
      </c>
      <c r="K16" s="31">
        <v>7.1999999999999998E-3</v>
      </c>
      <c r="L16" s="31">
        <f t="shared" si="8"/>
        <v>1.2858399999999999</v>
      </c>
      <c r="M16" s="31">
        <f t="shared" si="6"/>
        <v>1.7708268524855351</v>
      </c>
      <c r="N16" s="11">
        <v>1018</v>
      </c>
      <c r="O16" s="13">
        <v>1710</v>
      </c>
      <c r="P16" s="12">
        <f t="shared" si="0"/>
        <v>5.1818181818181817</v>
      </c>
      <c r="Q16" s="11">
        <v>10</v>
      </c>
      <c r="R16" s="11">
        <v>2</v>
      </c>
      <c r="S16" s="11">
        <v>4</v>
      </c>
      <c r="T16" s="12">
        <v>0.40500000000000003</v>
      </c>
      <c r="U16" s="14">
        <v>15</v>
      </c>
      <c r="V16" s="14">
        <v>16.5</v>
      </c>
      <c r="W16" s="14">
        <v>99</v>
      </c>
      <c r="X16" s="14">
        <v>16.2</v>
      </c>
      <c r="Y16" s="14">
        <v>11.2</v>
      </c>
      <c r="Z16" s="12">
        <f t="shared" si="1"/>
        <v>0.40467836257309941</v>
      </c>
      <c r="AA16" s="28">
        <f t="shared" si="7"/>
        <v>3.0848484848484845</v>
      </c>
      <c r="AB16" s="13">
        <f t="shared" si="2"/>
        <v>1000</v>
      </c>
      <c r="AC16" s="11">
        <f t="shared" si="3"/>
        <v>692</v>
      </c>
      <c r="AD16" s="11">
        <f t="shared" si="4"/>
        <v>696</v>
      </c>
      <c r="AE16" s="11">
        <v>1</v>
      </c>
      <c r="AF16" s="12">
        <f t="shared" si="5"/>
        <v>53.110047846889948</v>
      </c>
      <c r="AG16" s="11" t="s">
        <v>26</v>
      </c>
      <c r="AH16" s="11">
        <v>20</v>
      </c>
      <c r="AI16" s="11" t="s">
        <v>49</v>
      </c>
      <c r="AJ16" s="11">
        <v>0.78</v>
      </c>
      <c r="AK16" s="11">
        <v>2.5999999999999999E-2</v>
      </c>
      <c r="AL16" s="11" t="s">
        <v>42</v>
      </c>
      <c r="AM16" s="11"/>
      <c r="AN16" s="11"/>
    </row>
    <row r="17" spans="1:40" x14ac:dyDescent="0.45">
      <c r="A17" s="11">
        <v>2022</v>
      </c>
      <c r="B17" s="11" t="s">
        <v>61</v>
      </c>
      <c r="C17" s="11" t="s">
        <v>43</v>
      </c>
      <c r="D17" s="11" t="s">
        <v>13</v>
      </c>
      <c r="E17" s="12">
        <v>0.28499999999999998</v>
      </c>
      <c r="F17" s="12">
        <v>6.077</v>
      </c>
      <c r="G17" s="12">
        <v>1.212</v>
      </c>
      <c r="H17" s="12">
        <v>0.224</v>
      </c>
      <c r="I17" s="31">
        <v>3.5000000000000003E-2</v>
      </c>
      <c r="J17" s="12">
        <v>0.27200000000000002</v>
      </c>
      <c r="K17" s="31">
        <v>6.0000000000000001E-3</v>
      </c>
      <c r="L17" s="31">
        <f t="shared" si="8"/>
        <v>0.89068000000000003</v>
      </c>
      <c r="M17" s="31">
        <f t="shared" si="6"/>
        <v>1.9445199173665062</v>
      </c>
      <c r="N17" s="11">
        <v>999</v>
      </c>
      <c r="O17" s="13">
        <v>1112</v>
      </c>
      <c r="P17" s="12">
        <f t="shared" si="0"/>
        <v>3.9017543859649129</v>
      </c>
      <c r="Q17" s="11">
        <v>0</v>
      </c>
      <c r="R17" s="11">
        <v>0</v>
      </c>
      <c r="S17" s="11">
        <v>2</v>
      </c>
      <c r="T17" s="12">
        <v>0.1</v>
      </c>
      <c r="U17" s="14">
        <v>13</v>
      </c>
      <c r="V17" s="14">
        <v>13</v>
      </c>
      <c r="W17" s="14">
        <v>13</v>
      </c>
      <c r="X17" s="14">
        <v>13</v>
      </c>
      <c r="Y17" s="14">
        <v>10.7</v>
      </c>
      <c r="Z17" s="12">
        <f t="shared" si="1"/>
        <v>0.10161870503597123</v>
      </c>
      <c r="AA17" s="28">
        <f t="shared" si="7"/>
        <v>3.5052631578947371</v>
      </c>
      <c r="AB17" s="13">
        <f t="shared" si="2"/>
        <v>240</v>
      </c>
      <c r="AC17" s="11">
        <f t="shared" si="3"/>
        <v>113</v>
      </c>
      <c r="AD17" s="11">
        <f t="shared" si="4"/>
        <v>116</v>
      </c>
      <c r="AE17" s="11"/>
      <c r="AF17" s="12">
        <f t="shared" si="5"/>
        <v>81.671026814911698</v>
      </c>
      <c r="AG17" s="11"/>
      <c r="AH17" s="11"/>
      <c r="AI17" s="11"/>
      <c r="AJ17" s="11"/>
      <c r="AK17" s="11"/>
      <c r="AL17" s="11"/>
      <c r="AM17" s="11">
        <v>7.0000000000000007E-2</v>
      </c>
      <c r="AN17" s="11" t="s">
        <v>66</v>
      </c>
    </row>
    <row r="18" spans="1:40" x14ac:dyDescent="0.45">
      <c r="A18" s="15">
        <v>2012</v>
      </c>
      <c r="B18" s="15">
        <v>1</v>
      </c>
      <c r="C18" s="15" t="s">
        <v>38</v>
      </c>
      <c r="D18" s="15" t="s">
        <v>2</v>
      </c>
      <c r="E18" s="16">
        <v>0.35</v>
      </c>
      <c r="F18" s="16">
        <v>5</v>
      </c>
      <c r="G18" s="16">
        <v>1.32</v>
      </c>
      <c r="H18" s="16">
        <v>0.26500000000000001</v>
      </c>
      <c r="I18" s="32">
        <v>8.6099999999999996E-2</v>
      </c>
      <c r="J18" s="16">
        <v>0.24679999999999999</v>
      </c>
      <c r="K18" s="32">
        <v>0</v>
      </c>
      <c r="L18" s="32">
        <f t="shared" si="8"/>
        <v>1.0497000000000001</v>
      </c>
      <c r="M18" s="32">
        <f t="shared" si="6"/>
        <v>1.6671429932361626</v>
      </c>
      <c r="N18" s="15">
        <v>881</v>
      </c>
      <c r="O18" s="17">
        <v>1065</v>
      </c>
      <c r="P18" s="16">
        <f t="shared" si="0"/>
        <v>3.0428571428571431</v>
      </c>
      <c r="Q18" s="15">
        <v>0</v>
      </c>
      <c r="R18" s="15">
        <v>0</v>
      </c>
      <c r="S18" s="15">
        <v>3</v>
      </c>
      <c r="T18" s="16">
        <v>0.17</v>
      </c>
      <c r="U18" s="18">
        <v>11.5</v>
      </c>
      <c r="V18" s="18">
        <v>17.3</v>
      </c>
      <c r="W18" s="18">
        <v>15.97</v>
      </c>
      <c r="X18" s="18">
        <v>-99</v>
      </c>
      <c r="Y18" s="18">
        <v>-99</v>
      </c>
      <c r="Z18" s="16">
        <f t="shared" si="1"/>
        <v>0.17276995305164319</v>
      </c>
      <c r="AA18" s="16">
        <f t="shared" si="7"/>
        <v>2.5171428571428573</v>
      </c>
      <c r="AB18" s="17">
        <f t="shared" si="2"/>
        <v>360</v>
      </c>
      <c r="AC18" s="15">
        <f t="shared" si="3"/>
        <v>184</v>
      </c>
      <c r="AD18" s="15">
        <f t="shared" si="4"/>
        <v>174</v>
      </c>
      <c r="AE18" s="15">
        <v>1</v>
      </c>
      <c r="AF18" s="16">
        <f t="shared" si="5"/>
        <v>85.275288092189498</v>
      </c>
      <c r="AG18" s="15" t="s">
        <v>27</v>
      </c>
      <c r="AH18" s="15">
        <v>25</v>
      </c>
      <c r="AI18" s="15" t="s">
        <v>47</v>
      </c>
      <c r="AJ18" s="15">
        <v>0.45</v>
      </c>
      <c r="AK18" s="15">
        <v>3.2000000000000001E-2</v>
      </c>
      <c r="AL18" s="15" t="s">
        <v>42</v>
      </c>
      <c r="AM18" s="15"/>
      <c r="AN18" s="15"/>
    </row>
    <row r="19" spans="1:40" x14ac:dyDescent="0.45">
      <c r="A19" s="15">
        <v>2012</v>
      </c>
      <c r="B19" s="15">
        <v>3</v>
      </c>
      <c r="C19" s="15" t="s">
        <v>38</v>
      </c>
      <c r="D19" s="15" t="s">
        <v>2</v>
      </c>
      <c r="E19" s="16">
        <v>0.27</v>
      </c>
      <c r="F19" s="16">
        <v>5.7</v>
      </c>
      <c r="G19" s="16">
        <v>1.23</v>
      </c>
      <c r="H19" s="16">
        <v>0.22</v>
      </c>
      <c r="I19" s="32">
        <v>0.17</v>
      </c>
      <c r="J19" s="16">
        <v>0.42</v>
      </c>
      <c r="K19" s="32">
        <v>3.0000000000000001E-3</v>
      </c>
      <c r="L19" s="32">
        <f t="shared" si="8"/>
        <v>1.14296</v>
      </c>
      <c r="M19" s="32">
        <f t="shared" si="6"/>
        <v>1.346503814656681</v>
      </c>
      <c r="N19" s="15">
        <v>1044</v>
      </c>
      <c r="O19" s="17">
        <v>1482</v>
      </c>
      <c r="P19" s="16">
        <f t="shared" si="0"/>
        <v>5.4888888888888889</v>
      </c>
      <c r="Q19" s="15">
        <v>6</v>
      </c>
      <c r="R19" s="15">
        <v>71</v>
      </c>
      <c r="S19" s="15">
        <v>0</v>
      </c>
      <c r="T19" s="16">
        <v>0.29499999999999998</v>
      </c>
      <c r="U19" s="18">
        <v>13.4</v>
      </c>
      <c r="V19" s="18">
        <v>14.3</v>
      </c>
      <c r="W19" s="18">
        <v>17.7</v>
      </c>
      <c r="X19" s="18">
        <v>-99</v>
      </c>
      <c r="Y19" s="18">
        <v>-99</v>
      </c>
      <c r="Z19" s="16">
        <f t="shared" si="1"/>
        <v>0.29554655870445345</v>
      </c>
      <c r="AA19" s="16">
        <f t="shared" si="7"/>
        <v>3.8666666666666667</v>
      </c>
      <c r="AB19" s="17">
        <f t="shared" si="2"/>
        <v>1010</v>
      </c>
      <c r="AC19" s="15">
        <f t="shared" si="3"/>
        <v>438</v>
      </c>
      <c r="AD19" s="15">
        <f t="shared" si="4"/>
        <v>418</v>
      </c>
      <c r="AE19" s="15">
        <v>1</v>
      </c>
      <c r="AF19" s="16">
        <f t="shared" si="5"/>
        <v>61.280824438719158</v>
      </c>
      <c r="AG19" s="15" t="s">
        <v>27</v>
      </c>
      <c r="AH19" s="15">
        <v>25</v>
      </c>
      <c r="AI19" s="15" t="s">
        <v>47</v>
      </c>
      <c r="AJ19" s="15">
        <v>0.81</v>
      </c>
      <c r="AK19" s="15">
        <v>0.03</v>
      </c>
      <c r="AL19" s="15" t="s">
        <v>42</v>
      </c>
      <c r="AM19" s="15"/>
      <c r="AN19" s="15"/>
    </row>
    <row r="20" spans="1:40" x14ac:dyDescent="0.45">
      <c r="A20" s="15">
        <v>2012</v>
      </c>
      <c r="B20" s="15">
        <v>4</v>
      </c>
      <c r="C20" s="15" t="s">
        <v>38</v>
      </c>
      <c r="D20" s="15" t="s">
        <v>2</v>
      </c>
      <c r="E20" s="16">
        <v>0.315</v>
      </c>
      <c r="F20" s="16">
        <v>7.14</v>
      </c>
      <c r="G20" s="16">
        <v>1.5</v>
      </c>
      <c r="H20" s="16">
        <v>0.22</v>
      </c>
      <c r="I20" s="32">
        <v>0.1</v>
      </c>
      <c r="J20" s="16">
        <v>0.26</v>
      </c>
      <c r="K20" s="32">
        <v>0</v>
      </c>
      <c r="L20" s="32">
        <f t="shared" si="8"/>
        <v>1.00512</v>
      </c>
      <c r="M20" s="32">
        <f t="shared" si="6"/>
        <v>2.2376432664756445</v>
      </c>
      <c r="N20" s="15">
        <v>810</v>
      </c>
      <c r="O20" s="17">
        <v>1642</v>
      </c>
      <c r="P20" s="16">
        <f t="shared" si="0"/>
        <v>5.2126984126984128</v>
      </c>
      <c r="Q20" s="15">
        <v>14</v>
      </c>
      <c r="R20" s="15">
        <v>6</v>
      </c>
      <c r="S20" s="15">
        <v>3</v>
      </c>
      <c r="T20" s="16">
        <v>0.51</v>
      </c>
      <c r="U20" s="18">
        <v>14.9</v>
      </c>
      <c r="V20" s="18">
        <v>19</v>
      </c>
      <c r="W20" s="18">
        <v>8.6999999999999993</v>
      </c>
      <c r="X20" s="18">
        <v>-99</v>
      </c>
      <c r="Y20" s="18">
        <v>-99</v>
      </c>
      <c r="Z20" s="16">
        <f t="shared" si="1"/>
        <v>0.50669914738124233</v>
      </c>
      <c r="AA20" s="16">
        <f t="shared" si="7"/>
        <v>2.5714285714285716</v>
      </c>
      <c r="AB20" s="17">
        <f t="shared" si="2"/>
        <v>1120</v>
      </c>
      <c r="AC20" s="15">
        <f t="shared" si="3"/>
        <v>832</v>
      </c>
      <c r="AD20" s="15">
        <f t="shared" si="4"/>
        <v>830</v>
      </c>
      <c r="AE20" s="15">
        <v>1</v>
      </c>
      <c r="AF20" s="16">
        <f t="shared" si="5"/>
        <v>55.309489536042506</v>
      </c>
      <c r="AG20" s="15" t="s">
        <v>27</v>
      </c>
      <c r="AH20" s="15">
        <v>25</v>
      </c>
      <c r="AI20" s="15" t="s">
        <v>47</v>
      </c>
      <c r="AJ20" s="15">
        <v>0.48</v>
      </c>
      <c r="AK20" s="15">
        <v>3.3000000000000002E-2</v>
      </c>
      <c r="AL20" s="15" t="s">
        <v>42</v>
      </c>
      <c r="AM20" s="15"/>
      <c r="AN20" s="15"/>
    </row>
    <row r="21" spans="1:40" x14ac:dyDescent="0.45">
      <c r="A21" s="15">
        <v>2012</v>
      </c>
      <c r="B21" s="15">
        <v>5</v>
      </c>
      <c r="C21" s="15" t="s">
        <v>38</v>
      </c>
      <c r="D21" s="15" t="s">
        <v>2</v>
      </c>
      <c r="E21" s="16">
        <v>0.25</v>
      </c>
      <c r="F21" s="16">
        <v>8.8000000000000007</v>
      </c>
      <c r="G21" s="16">
        <v>1.5</v>
      </c>
      <c r="H21" s="16">
        <v>0.17199999999999999</v>
      </c>
      <c r="I21" s="32">
        <v>0.12</v>
      </c>
      <c r="J21" s="16">
        <v>0.2</v>
      </c>
      <c r="K21" s="32">
        <v>0</v>
      </c>
      <c r="L21" s="32">
        <f t="shared" si="8"/>
        <v>0.83200000000000007</v>
      </c>
      <c r="M21" s="32">
        <f t="shared" si="6"/>
        <v>2.6442307692307692</v>
      </c>
      <c r="N21" s="15">
        <v>733</v>
      </c>
      <c r="O21" s="17">
        <v>1610</v>
      </c>
      <c r="P21" s="16">
        <f t="shared" si="0"/>
        <v>6.44</v>
      </c>
      <c r="Q21" s="15">
        <v>20</v>
      </c>
      <c r="R21" s="15">
        <v>0</v>
      </c>
      <c r="S21" s="15">
        <v>0</v>
      </c>
      <c r="T21" s="16">
        <v>0.54</v>
      </c>
      <c r="U21" s="18">
        <v>15.4</v>
      </c>
      <c r="V21" s="18">
        <v>15</v>
      </c>
      <c r="W21" s="18">
        <v>19</v>
      </c>
      <c r="X21" s="18">
        <v>-99</v>
      </c>
      <c r="Y21" s="18">
        <v>-99</v>
      </c>
      <c r="Z21" s="16">
        <f t="shared" si="1"/>
        <v>0.54472049689440993</v>
      </c>
      <c r="AA21" s="16">
        <f t="shared" si="7"/>
        <v>2.9319999999999999</v>
      </c>
      <c r="AB21" s="17">
        <f t="shared" si="2"/>
        <v>1000</v>
      </c>
      <c r="AC21" s="15">
        <f t="shared" si="3"/>
        <v>877</v>
      </c>
      <c r="AD21" s="15">
        <f t="shared" si="4"/>
        <v>920</v>
      </c>
      <c r="AE21" s="15">
        <v>1</v>
      </c>
      <c r="AF21" s="16">
        <f t="shared" si="5"/>
        <v>56.408808582721612</v>
      </c>
      <c r="AG21" s="15" t="s">
        <v>27</v>
      </c>
      <c r="AH21" s="15">
        <v>25</v>
      </c>
      <c r="AI21" s="15" t="s">
        <v>47</v>
      </c>
      <c r="AJ21" s="15">
        <v>0.97</v>
      </c>
      <c r="AK21" s="15">
        <v>0.04</v>
      </c>
      <c r="AL21" s="15" t="s">
        <v>42</v>
      </c>
      <c r="AM21" s="15"/>
      <c r="AN21" s="15"/>
    </row>
    <row r="22" spans="1:40" x14ac:dyDescent="0.45">
      <c r="A22" s="15">
        <v>2013</v>
      </c>
      <c r="B22" s="15">
        <v>1</v>
      </c>
      <c r="C22" s="15" t="s">
        <v>38</v>
      </c>
      <c r="D22" s="15" t="s">
        <v>2</v>
      </c>
      <c r="E22" s="16">
        <v>0.24</v>
      </c>
      <c r="F22" s="16">
        <v>6</v>
      </c>
      <c r="G22" s="16">
        <v>1.2</v>
      </c>
      <c r="H22" s="16">
        <v>0.2</v>
      </c>
      <c r="I22" s="32">
        <v>9.5000000000000001E-2</v>
      </c>
      <c r="J22" s="16">
        <v>0.12</v>
      </c>
      <c r="K22" s="32">
        <v>0.01</v>
      </c>
      <c r="L22" s="32">
        <f t="shared" si="8"/>
        <v>0.70652000000000004</v>
      </c>
      <c r="M22" s="32">
        <f t="shared" si="6"/>
        <v>2.0381588631602785</v>
      </c>
      <c r="N22" s="15">
        <v>841</v>
      </c>
      <c r="O22" s="17">
        <v>1671</v>
      </c>
      <c r="P22" s="16">
        <f t="shared" si="0"/>
        <v>6.9625000000000004</v>
      </c>
      <c r="Q22" s="15">
        <v>18</v>
      </c>
      <c r="R22" s="15">
        <v>2</v>
      </c>
      <c r="S22" s="15">
        <v>0</v>
      </c>
      <c r="T22" s="16">
        <v>0.5</v>
      </c>
      <c r="U22" s="18">
        <v>11.2</v>
      </c>
      <c r="V22" s="18">
        <v>-99</v>
      </c>
      <c r="W22" s="18">
        <v>-99</v>
      </c>
      <c r="X22" s="18">
        <v>-99</v>
      </c>
      <c r="Y22" s="18">
        <v>-99</v>
      </c>
      <c r="Z22" s="16">
        <f t="shared" si="1"/>
        <v>0.4967085577498504</v>
      </c>
      <c r="AA22" s="16">
        <f t="shared" si="7"/>
        <v>3.5041666666666669</v>
      </c>
      <c r="AB22" s="17">
        <f t="shared" si="2"/>
        <v>920</v>
      </c>
      <c r="AC22" s="15">
        <f t="shared" si="3"/>
        <v>830</v>
      </c>
      <c r="AD22" s="15">
        <f t="shared" si="4"/>
        <v>832</v>
      </c>
      <c r="AE22" s="15">
        <v>1</v>
      </c>
      <c r="AF22" s="16">
        <f t="shared" si="5"/>
        <v>54.349600130569598</v>
      </c>
      <c r="AG22" s="15" t="s">
        <v>27</v>
      </c>
      <c r="AH22" s="15">
        <v>25</v>
      </c>
      <c r="AI22" s="15" t="s">
        <v>47</v>
      </c>
      <c r="AJ22" s="15">
        <v>0.57999999999999996</v>
      </c>
      <c r="AK22" s="15">
        <v>3.6999999999999998E-2</v>
      </c>
      <c r="AL22" s="15" t="s">
        <v>42</v>
      </c>
      <c r="AM22" s="15"/>
      <c r="AN22" s="15" t="s">
        <v>52</v>
      </c>
    </row>
    <row r="23" spans="1:40" x14ac:dyDescent="0.45">
      <c r="A23" s="15">
        <v>2013</v>
      </c>
      <c r="B23" s="15">
        <v>2</v>
      </c>
      <c r="C23" s="15" t="s">
        <v>38</v>
      </c>
      <c r="D23" s="15" t="s">
        <v>2</v>
      </c>
      <c r="E23" s="16">
        <v>0.25750000000000001</v>
      </c>
      <c r="F23" s="16">
        <v>6.1</v>
      </c>
      <c r="G23" s="16">
        <v>1.25</v>
      </c>
      <c r="H23" s="16">
        <v>0.20399999999999999</v>
      </c>
      <c r="I23" s="32">
        <v>0.16</v>
      </c>
      <c r="J23" s="16">
        <v>0.18</v>
      </c>
      <c r="K23" s="32">
        <v>2E-3</v>
      </c>
      <c r="L23" s="32">
        <f t="shared" si="8"/>
        <v>0.86736000000000002</v>
      </c>
      <c r="M23" s="32">
        <f t="shared" si="6"/>
        <v>1.8109550820881755</v>
      </c>
      <c r="N23" s="15">
        <v>948</v>
      </c>
      <c r="O23" s="17">
        <v>1177</v>
      </c>
      <c r="P23" s="16">
        <f t="shared" si="0"/>
        <v>4.5708737864077662</v>
      </c>
      <c r="Q23" s="15">
        <v>0</v>
      </c>
      <c r="R23" s="15">
        <v>0</v>
      </c>
      <c r="S23" s="15">
        <v>4</v>
      </c>
      <c r="T23" s="16">
        <v>0.19</v>
      </c>
      <c r="U23" s="18">
        <v>13</v>
      </c>
      <c r="V23" s="18">
        <v>-99</v>
      </c>
      <c r="W23" s="18">
        <v>-99</v>
      </c>
      <c r="X23" s="18">
        <v>-99</v>
      </c>
      <c r="Y23" s="18">
        <v>-99</v>
      </c>
      <c r="Z23" s="16">
        <f t="shared" si="1"/>
        <v>0.19456244689889549</v>
      </c>
      <c r="AA23" s="16">
        <f t="shared" si="7"/>
        <v>3.6815533980582522</v>
      </c>
      <c r="AB23" s="17">
        <f t="shared" si="2"/>
        <v>480</v>
      </c>
      <c r="AC23" s="15">
        <f t="shared" si="3"/>
        <v>229</v>
      </c>
      <c r="AD23" s="15">
        <f t="shared" si="4"/>
        <v>232</v>
      </c>
      <c r="AE23" s="15">
        <v>1</v>
      </c>
      <c r="AF23" s="16">
        <f t="shared" si="5"/>
        <v>77.160732215957353</v>
      </c>
      <c r="AG23" s="15" t="s">
        <v>27</v>
      </c>
      <c r="AH23" s="15">
        <v>25</v>
      </c>
      <c r="AI23" s="15" t="s">
        <v>47</v>
      </c>
      <c r="AJ23" s="15">
        <v>0.74</v>
      </c>
      <c r="AK23" s="15">
        <v>3.6999999999999998E-2</v>
      </c>
      <c r="AL23" s="15" t="s">
        <v>41</v>
      </c>
      <c r="AM23" s="15"/>
      <c r="AN23" s="15" t="s">
        <v>67</v>
      </c>
    </row>
    <row r="24" spans="1:40" x14ac:dyDescent="0.45">
      <c r="A24" s="15">
        <v>2013</v>
      </c>
      <c r="B24" s="15">
        <v>3</v>
      </c>
      <c r="C24" s="15" t="s">
        <v>44</v>
      </c>
      <c r="D24" s="15" t="s">
        <v>2</v>
      </c>
      <c r="E24" s="16">
        <v>0.28999999999999998</v>
      </c>
      <c r="F24" s="16">
        <v>6.5</v>
      </c>
      <c r="G24" s="16">
        <v>1.38</v>
      </c>
      <c r="H24" s="16">
        <v>0.21199999999999999</v>
      </c>
      <c r="I24" s="32">
        <v>0.13900000000000001</v>
      </c>
      <c r="J24" s="16">
        <v>0.31</v>
      </c>
      <c r="K24" s="32">
        <v>0</v>
      </c>
      <c r="L24" s="32">
        <f t="shared" si="8"/>
        <v>1.0429200000000001</v>
      </c>
      <c r="M24" s="32">
        <f t="shared" si="6"/>
        <v>1.8074253058719747</v>
      </c>
      <c r="N24" s="15">
        <v>813</v>
      </c>
      <c r="O24" s="17">
        <v>998</v>
      </c>
      <c r="P24" s="16">
        <f t="shared" si="0"/>
        <v>3.441379310344828</v>
      </c>
      <c r="Q24" s="15">
        <v>4</v>
      </c>
      <c r="R24" s="15">
        <v>0</v>
      </c>
      <c r="S24" s="15">
        <v>0</v>
      </c>
      <c r="T24" s="16">
        <v>0.185</v>
      </c>
      <c r="U24" s="18">
        <v>11.8</v>
      </c>
      <c r="V24" s="18">
        <v>16.5</v>
      </c>
      <c r="W24" s="18">
        <v>-99</v>
      </c>
      <c r="X24" s="18">
        <v>-99</v>
      </c>
      <c r="Y24" s="18">
        <v>-99</v>
      </c>
      <c r="Z24" s="16">
        <f t="shared" si="1"/>
        <v>0.18537074148296592</v>
      </c>
      <c r="AA24" s="16">
        <f t="shared" si="7"/>
        <v>2.8034482758620691</v>
      </c>
      <c r="AB24" s="17">
        <f t="shared" si="2"/>
        <v>200</v>
      </c>
      <c r="AC24" s="15">
        <f t="shared" si="3"/>
        <v>185</v>
      </c>
      <c r="AD24" s="15">
        <f t="shared" si="4"/>
        <v>184</v>
      </c>
      <c r="AE24" s="15">
        <v>1</v>
      </c>
      <c r="AF24" s="16">
        <f t="shared" si="5"/>
        <v>91.000182182546894</v>
      </c>
      <c r="AG24" s="15" t="s">
        <v>27</v>
      </c>
      <c r="AH24" s="15">
        <v>25</v>
      </c>
      <c r="AI24" s="15" t="s">
        <v>47</v>
      </c>
      <c r="AJ24" s="15">
        <v>0.72</v>
      </c>
      <c r="AK24" s="15">
        <v>2.5999999999999999E-2</v>
      </c>
      <c r="AL24" s="15" t="s">
        <v>42</v>
      </c>
      <c r="AM24" s="15"/>
      <c r="AN24" s="15"/>
    </row>
    <row r="25" spans="1:40" x14ac:dyDescent="0.45">
      <c r="A25" s="15">
        <v>2013</v>
      </c>
      <c r="B25" s="15">
        <v>4</v>
      </c>
      <c r="C25" s="15" t="s">
        <v>38</v>
      </c>
      <c r="D25" s="15" t="s">
        <v>2</v>
      </c>
      <c r="E25" s="16">
        <v>0.313</v>
      </c>
      <c r="F25" s="16">
        <v>8.18</v>
      </c>
      <c r="G25" s="16">
        <v>1.6</v>
      </c>
      <c r="H25" s="16">
        <v>0.19750000000000001</v>
      </c>
      <c r="I25" s="32">
        <v>0.12</v>
      </c>
      <c r="J25" s="16">
        <v>0.15</v>
      </c>
      <c r="K25" s="32">
        <v>0</v>
      </c>
      <c r="L25" s="32">
        <f t="shared" si="8"/>
        <v>0.91102400000000006</v>
      </c>
      <c r="M25" s="32">
        <f t="shared" si="6"/>
        <v>2.810397969757108</v>
      </c>
      <c r="N25" s="15">
        <v>819</v>
      </c>
      <c r="O25" s="17">
        <v>1822</v>
      </c>
      <c r="P25" s="16">
        <f t="shared" si="0"/>
        <v>5.8210862619808301</v>
      </c>
      <c r="Q25" s="15">
        <v>24</v>
      </c>
      <c r="R25" s="15">
        <v>21</v>
      </c>
      <c r="S25" s="15">
        <v>0</v>
      </c>
      <c r="T25" s="16">
        <v>0.55000000000000004</v>
      </c>
      <c r="U25" s="18">
        <v>12.4</v>
      </c>
      <c r="V25" s="18">
        <v>-99</v>
      </c>
      <c r="W25" s="18">
        <v>-99</v>
      </c>
      <c r="X25" s="18">
        <v>-99</v>
      </c>
      <c r="Y25" s="18">
        <v>-99</v>
      </c>
      <c r="Z25" s="16">
        <f t="shared" si="1"/>
        <v>0.55049396267837536</v>
      </c>
      <c r="AA25" s="16">
        <f t="shared" si="7"/>
        <v>2.6166134185303513</v>
      </c>
      <c r="AB25" s="17">
        <f t="shared" si="2"/>
        <v>1410</v>
      </c>
      <c r="AC25" s="15">
        <f t="shared" si="3"/>
        <v>1003</v>
      </c>
      <c r="AD25" s="15">
        <f t="shared" si="4"/>
        <v>1146</v>
      </c>
      <c r="AE25" s="15">
        <v>1</v>
      </c>
      <c r="AF25" s="16">
        <f t="shared" si="5"/>
        <v>49.845324817882435</v>
      </c>
      <c r="AG25" s="15" t="s">
        <v>27</v>
      </c>
      <c r="AH25" s="15">
        <v>25</v>
      </c>
      <c r="AI25" s="15" t="s">
        <v>47</v>
      </c>
      <c r="AJ25" s="15">
        <v>0.68</v>
      </c>
      <c r="AK25" s="15">
        <v>2.1999999999999999E-2</v>
      </c>
      <c r="AL25" s="15" t="s">
        <v>42</v>
      </c>
      <c r="AM25" s="15"/>
      <c r="AN25" s="15"/>
    </row>
    <row r="26" spans="1:40" x14ac:dyDescent="0.45">
      <c r="A26" s="15">
        <v>2013</v>
      </c>
      <c r="B26" s="15">
        <v>7</v>
      </c>
      <c r="C26" s="15" t="s">
        <v>38</v>
      </c>
      <c r="D26" s="15" t="s">
        <v>2</v>
      </c>
      <c r="E26" s="16">
        <v>0.42</v>
      </c>
      <c r="F26" s="16">
        <v>5.35</v>
      </c>
      <c r="G26" s="16">
        <v>1.5</v>
      </c>
      <c r="H26" s="16">
        <v>0.28000000000000003</v>
      </c>
      <c r="I26" s="32">
        <v>0.21</v>
      </c>
      <c r="J26" s="16">
        <v>0.22</v>
      </c>
      <c r="K26" s="32">
        <v>4.8999999999999998E-3</v>
      </c>
      <c r="L26" s="32">
        <f t="shared" si="8"/>
        <v>1.29016</v>
      </c>
      <c r="M26" s="32">
        <f t="shared" si="6"/>
        <v>1.7416444472003472</v>
      </c>
      <c r="N26" s="15">
        <v>996</v>
      </c>
      <c r="O26" s="17">
        <v>1616</v>
      </c>
      <c r="P26" s="16">
        <f t="shared" si="0"/>
        <v>3.8476190476190477</v>
      </c>
      <c r="Q26" s="15">
        <v>3</v>
      </c>
      <c r="R26" s="15">
        <v>8</v>
      </c>
      <c r="S26" s="15">
        <v>8</v>
      </c>
      <c r="T26" s="16">
        <v>0.38</v>
      </c>
      <c r="U26" s="18">
        <v>9.9499999999999993</v>
      </c>
      <c r="V26" s="18">
        <v>22</v>
      </c>
      <c r="W26" s="18">
        <v>11</v>
      </c>
      <c r="X26" s="18">
        <v>-99</v>
      </c>
      <c r="Y26" s="18">
        <v>-99</v>
      </c>
      <c r="Z26" s="16">
        <f t="shared" si="1"/>
        <v>0.38366336633663367</v>
      </c>
      <c r="AA26" s="16">
        <f t="shared" si="7"/>
        <v>2.3714285714285714</v>
      </c>
      <c r="AB26" s="17">
        <f t="shared" si="2"/>
        <v>1190</v>
      </c>
      <c r="AC26" s="15">
        <f t="shared" si="3"/>
        <v>620</v>
      </c>
      <c r="AD26" s="15">
        <f t="shared" si="4"/>
        <v>618</v>
      </c>
      <c r="AE26" s="15">
        <v>0.5</v>
      </c>
      <c r="AF26" s="16">
        <f t="shared" si="5"/>
        <v>56.199369936993683</v>
      </c>
      <c r="AG26" s="15" t="s">
        <v>27</v>
      </c>
      <c r="AH26" s="15">
        <v>25</v>
      </c>
      <c r="AI26" s="15" t="s">
        <v>47</v>
      </c>
      <c r="AJ26" s="15">
        <v>0.52</v>
      </c>
      <c r="AK26" s="15">
        <v>2.5999999999999999E-2</v>
      </c>
      <c r="AL26" s="15" t="s">
        <v>42</v>
      </c>
      <c r="AM26" s="15"/>
      <c r="AN26" s="15"/>
    </row>
    <row r="27" spans="1:40" x14ac:dyDescent="0.45">
      <c r="A27" s="15">
        <v>2013</v>
      </c>
      <c r="B27" s="15">
        <v>9</v>
      </c>
      <c r="C27" s="15" t="s">
        <v>38</v>
      </c>
      <c r="D27" s="15" t="s">
        <v>2</v>
      </c>
      <c r="E27" s="16">
        <v>0.4</v>
      </c>
      <c r="F27" s="16">
        <v>6</v>
      </c>
      <c r="G27" s="16">
        <v>1.55</v>
      </c>
      <c r="H27" s="16">
        <v>0.27</v>
      </c>
      <c r="I27" s="32">
        <v>0.2</v>
      </c>
      <c r="J27" s="16">
        <v>0.25</v>
      </c>
      <c r="K27" s="32">
        <v>1E-3</v>
      </c>
      <c r="L27" s="32">
        <f t="shared" si="8"/>
        <v>1.2692000000000001</v>
      </c>
      <c r="M27" s="32">
        <f t="shared" si="6"/>
        <v>1.8909549322407815</v>
      </c>
      <c r="N27" s="15">
        <v>1197</v>
      </c>
      <c r="O27" s="17">
        <v>1332</v>
      </c>
      <c r="P27" s="16">
        <f t="shared" si="0"/>
        <v>3.33</v>
      </c>
      <c r="Q27" s="15">
        <v>0</v>
      </c>
      <c r="R27" s="15">
        <v>56</v>
      </c>
      <c r="S27" s="15">
        <v>1</v>
      </c>
      <c r="T27" s="16">
        <v>0.1</v>
      </c>
      <c r="U27" s="18">
        <v>9.1999999999999993</v>
      </c>
      <c r="V27" s="18">
        <v>-99</v>
      </c>
      <c r="W27" s="18">
        <v>-99</v>
      </c>
      <c r="X27" s="18">
        <v>-99</v>
      </c>
      <c r="Y27" s="18">
        <v>-99</v>
      </c>
      <c r="Z27" s="16">
        <f t="shared" si="1"/>
        <v>0.10135135135135136</v>
      </c>
      <c r="AA27" s="16">
        <f t="shared" si="7"/>
        <v>2.9925000000000002</v>
      </c>
      <c r="AB27" s="17">
        <f t="shared" si="2"/>
        <v>680</v>
      </c>
      <c r="AC27" s="15">
        <f t="shared" si="3"/>
        <v>135</v>
      </c>
      <c r="AD27" s="15">
        <f t="shared" si="4"/>
        <v>170</v>
      </c>
      <c r="AE27" s="15">
        <v>1</v>
      </c>
      <c r="AF27" s="16">
        <f t="shared" si="5"/>
        <v>68.181818181818173</v>
      </c>
      <c r="AG27" s="15" t="s">
        <v>27</v>
      </c>
      <c r="AH27" s="15">
        <v>25</v>
      </c>
      <c r="AI27" s="15" t="s">
        <v>47</v>
      </c>
      <c r="AJ27" s="15">
        <v>0.57999999999999996</v>
      </c>
      <c r="AK27" s="15">
        <v>4.5999999999999999E-2</v>
      </c>
      <c r="AL27" s="15" t="s">
        <v>41</v>
      </c>
      <c r="AM27" s="15"/>
      <c r="AN27" s="15" t="s">
        <v>68</v>
      </c>
    </row>
    <row r="28" spans="1:40" x14ac:dyDescent="0.45">
      <c r="A28" s="15">
        <v>2013</v>
      </c>
      <c r="B28" s="15">
        <v>10</v>
      </c>
      <c r="C28" s="15" t="s">
        <v>43</v>
      </c>
      <c r="D28" s="15" t="s">
        <v>2</v>
      </c>
      <c r="E28" s="16">
        <v>0.26</v>
      </c>
      <c r="F28" s="16">
        <v>6.5</v>
      </c>
      <c r="G28" s="16">
        <v>1.3</v>
      </c>
      <c r="H28" s="16">
        <v>0.20399999999999999</v>
      </c>
      <c r="I28" s="32">
        <v>0</v>
      </c>
      <c r="J28" s="16">
        <v>0.18</v>
      </c>
      <c r="K28" s="32">
        <v>9.5999999999999992E-3</v>
      </c>
      <c r="L28" s="32">
        <f t="shared" si="8"/>
        <v>0.71248</v>
      </c>
      <c r="M28" s="32">
        <f t="shared" si="6"/>
        <v>2.3719964069166855</v>
      </c>
      <c r="N28" s="15">
        <v>715</v>
      </c>
      <c r="O28" s="17">
        <v>994</v>
      </c>
      <c r="P28" s="16">
        <f t="shared" si="0"/>
        <v>3.8230769230769228</v>
      </c>
      <c r="Q28" s="15">
        <v>0</v>
      </c>
      <c r="R28" s="15">
        <v>0</v>
      </c>
      <c r="S28" s="15">
        <v>4</v>
      </c>
      <c r="T28" s="16">
        <v>0.28000000000000003</v>
      </c>
      <c r="U28" s="18">
        <v>12.4</v>
      </c>
      <c r="V28" s="18">
        <v>-99</v>
      </c>
      <c r="W28" s="18">
        <v>-99</v>
      </c>
      <c r="X28" s="18">
        <v>-99</v>
      </c>
      <c r="Y28" s="18">
        <v>-99</v>
      </c>
      <c r="Z28" s="16">
        <f t="shared" si="1"/>
        <v>0.28068410462776661</v>
      </c>
      <c r="AA28" s="16">
        <f t="shared" si="7"/>
        <v>2.75</v>
      </c>
      <c r="AB28" s="17">
        <f t="shared" si="2"/>
        <v>480</v>
      </c>
      <c r="AC28" s="15">
        <f t="shared" si="3"/>
        <v>279</v>
      </c>
      <c r="AD28" s="15">
        <f t="shared" si="4"/>
        <v>232</v>
      </c>
      <c r="AE28" s="15">
        <v>1</v>
      </c>
      <c r="AF28" s="16">
        <f t="shared" si="5"/>
        <v>91.366380098774442</v>
      </c>
      <c r="AG28" s="15" t="s">
        <v>27</v>
      </c>
      <c r="AH28" s="15">
        <v>25</v>
      </c>
      <c r="AI28" s="15" t="s">
        <v>47</v>
      </c>
      <c r="AJ28" s="15">
        <v>0.89</v>
      </c>
      <c r="AK28" s="15">
        <v>0.04</v>
      </c>
      <c r="AL28" s="15" t="s">
        <v>42</v>
      </c>
      <c r="AM28" s="15"/>
      <c r="AN28" s="15"/>
    </row>
    <row r="29" spans="1:40" x14ac:dyDescent="0.45">
      <c r="A29" s="15">
        <v>2014</v>
      </c>
      <c r="B29" s="15">
        <v>2</v>
      </c>
      <c r="C29" s="15" t="s">
        <v>38</v>
      </c>
      <c r="D29" s="15" t="s">
        <v>2</v>
      </c>
      <c r="E29" s="16">
        <v>0.28000000000000003</v>
      </c>
      <c r="F29" s="16">
        <v>8</v>
      </c>
      <c r="G29" s="16">
        <v>1.5</v>
      </c>
      <c r="H29" s="16">
        <v>0.19</v>
      </c>
      <c r="I29" s="32">
        <v>0.11</v>
      </c>
      <c r="J29" s="16">
        <v>0.16</v>
      </c>
      <c r="K29" s="32">
        <v>2E-3</v>
      </c>
      <c r="L29" s="32">
        <f t="shared" si="8"/>
        <v>0.84344000000000008</v>
      </c>
      <c r="M29" s="32">
        <f t="shared" si="6"/>
        <v>2.6557905719434696</v>
      </c>
      <c r="N29" s="15">
        <v>883</v>
      </c>
      <c r="O29" s="17">
        <v>1456</v>
      </c>
      <c r="P29" s="16">
        <f t="shared" si="0"/>
        <v>5.1999999999999993</v>
      </c>
      <c r="Q29" s="15">
        <v>10</v>
      </c>
      <c r="R29" s="15">
        <v>50</v>
      </c>
      <c r="S29" s="15">
        <v>0</v>
      </c>
      <c r="T29" s="16">
        <v>0.39300000000000002</v>
      </c>
      <c r="U29" s="18">
        <v>9.6</v>
      </c>
      <c r="V29" s="18">
        <v>-99</v>
      </c>
      <c r="W29" s="18">
        <v>-99</v>
      </c>
      <c r="X29" s="18">
        <v>-99</v>
      </c>
      <c r="Y29" s="18">
        <v>-99</v>
      </c>
      <c r="Z29" s="16">
        <f t="shared" si="1"/>
        <v>0.39354395604395603</v>
      </c>
      <c r="AA29" s="16">
        <f t="shared" si="7"/>
        <v>3.1535714285714285</v>
      </c>
      <c r="AB29" s="17">
        <f t="shared" si="2"/>
        <v>1000</v>
      </c>
      <c r="AC29" s="15">
        <f t="shared" si="3"/>
        <v>573</v>
      </c>
      <c r="AD29" s="15">
        <f t="shared" si="4"/>
        <v>560</v>
      </c>
      <c r="AE29" s="15">
        <v>0</v>
      </c>
      <c r="AF29" s="16">
        <f t="shared" si="5"/>
        <v>62.375124875124868</v>
      </c>
      <c r="AG29" s="15" t="s">
        <v>27</v>
      </c>
      <c r="AH29" s="15">
        <v>25</v>
      </c>
      <c r="AI29" s="15" t="s">
        <v>47</v>
      </c>
      <c r="AJ29" s="15">
        <v>0.56000000000000005</v>
      </c>
      <c r="AK29" s="15">
        <v>2.7E-2</v>
      </c>
      <c r="AL29" s="15" t="s">
        <v>41</v>
      </c>
      <c r="AM29" s="15"/>
      <c r="AN29" s="15" t="s">
        <v>69</v>
      </c>
    </row>
    <row r="30" spans="1:40" x14ac:dyDescent="0.45">
      <c r="A30" s="15">
        <v>2015</v>
      </c>
      <c r="B30" s="15" t="s">
        <v>8</v>
      </c>
      <c r="C30" s="15" t="s">
        <v>38</v>
      </c>
      <c r="D30" s="15" t="s">
        <v>2</v>
      </c>
      <c r="E30" s="16">
        <v>0.37</v>
      </c>
      <c r="F30" s="16">
        <v>6.08</v>
      </c>
      <c r="G30" s="16">
        <v>1.5</v>
      </c>
      <c r="H30" s="16">
        <v>0.255</v>
      </c>
      <c r="I30" s="32">
        <v>0.18</v>
      </c>
      <c r="J30" s="16">
        <v>0.23</v>
      </c>
      <c r="K30" s="32">
        <v>5.0000000000000001E-4</v>
      </c>
      <c r="L30" s="32">
        <f t="shared" si="8"/>
        <v>1.1677599999999999</v>
      </c>
      <c r="M30" s="32">
        <f t="shared" si="6"/>
        <v>1.9264232376515724</v>
      </c>
      <c r="N30" s="15">
        <v>1096</v>
      </c>
      <c r="O30" s="17">
        <v>1741</v>
      </c>
      <c r="P30" s="16">
        <f t="shared" si="0"/>
        <v>4.705405405405406</v>
      </c>
      <c r="Q30" s="15">
        <v>11</v>
      </c>
      <c r="R30" s="15">
        <v>49</v>
      </c>
      <c r="S30" s="15">
        <v>0</v>
      </c>
      <c r="T30" s="16">
        <v>0.37</v>
      </c>
      <c r="U30" s="18">
        <v>11.1</v>
      </c>
      <c r="V30" s="18">
        <v>-99</v>
      </c>
      <c r="W30" s="18">
        <v>-99</v>
      </c>
      <c r="X30" s="18">
        <v>-99</v>
      </c>
      <c r="Y30" s="18">
        <v>-99</v>
      </c>
      <c r="Z30" s="16">
        <f t="shared" si="1"/>
        <v>0.3704767375071798</v>
      </c>
      <c r="AA30" s="16">
        <f t="shared" si="7"/>
        <v>2.9621621621621621</v>
      </c>
      <c r="AB30" s="17">
        <f t="shared" si="2"/>
        <v>1040</v>
      </c>
      <c r="AC30" s="15">
        <f t="shared" si="3"/>
        <v>645</v>
      </c>
      <c r="AD30" s="15">
        <f t="shared" si="4"/>
        <v>604</v>
      </c>
      <c r="AE30" s="15">
        <v>1</v>
      </c>
      <c r="AF30" s="16">
        <f t="shared" si="5"/>
        <v>52.164377839277314</v>
      </c>
      <c r="AG30" s="15" t="s">
        <v>27</v>
      </c>
      <c r="AH30" s="15">
        <v>25</v>
      </c>
      <c r="AI30" s="15" t="s">
        <v>47</v>
      </c>
      <c r="AJ30" s="15">
        <v>0.72</v>
      </c>
      <c r="AK30" s="15">
        <v>3.7999999999999999E-2</v>
      </c>
      <c r="AL30" s="15" t="s">
        <v>42</v>
      </c>
      <c r="AM30" s="15"/>
      <c r="AN30" s="15"/>
    </row>
    <row r="31" spans="1:40" x14ac:dyDescent="0.45">
      <c r="A31" s="15">
        <v>2018</v>
      </c>
      <c r="B31" s="15">
        <v>2</v>
      </c>
      <c r="C31" s="15" t="s">
        <v>38</v>
      </c>
      <c r="D31" s="15" t="s">
        <v>2</v>
      </c>
      <c r="E31" s="16">
        <v>0.3</v>
      </c>
      <c r="F31" s="16">
        <v>6.08</v>
      </c>
      <c r="G31" s="16">
        <v>1.35</v>
      </c>
      <c r="H31" s="16">
        <v>0.21</v>
      </c>
      <c r="I31" s="32">
        <v>0.17549999999999999</v>
      </c>
      <c r="J31" s="16">
        <v>0.22</v>
      </c>
      <c r="K31" s="32">
        <v>0</v>
      </c>
      <c r="L31" s="32">
        <f t="shared" si="8"/>
        <v>1.0099</v>
      </c>
      <c r="M31" s="32">
        <f t="shared" si="6"/>
        <v>1.8061194177641351</v>
      </c>
      <c r="N31" s="15">
        <v>820</v>
      </c>
      <c r="O31" s="17">
        <v>1161</v>
      </c>
      <c r="P31" s="16">
        <f t="shared" si="0"/>
        <v>3.87</v>
      </c>
      <c r="Q31" s="15">
        <v>0</v>
      </c>
      <c r="R31" s="15">
        <v>0</v>
      </c>
      <c r="S31" s="15">
        <v>6</v>
      </c>
      <c r="T31" s="16">
        <v>0.29370000000000002</v>
      </c>
      <c r="U31" s="18">
        <v>15.7</v>
      </c>
      <c r="V31" s="18">
        <v>10.199999999999999</v>
      </c>
      <c r="W31" s="18">
        <v>12.4</v>
      </c>
      <c r="X31" s="18">
        <v>4.5</v>
      </c>
      <c r="Y31" s="18">
        <v>11.4</v>
      </c>
      <c r="Z31" s="16">
        <f t="shared" si="1"/>
        <v>0.29371231696813094</v>
      </c>
      <c r="AA31" s="16">
        <f t="shared" si="7"/>
        <v>2.7333333333333334</v>
      </c>
      <c r="AB31" s="17">
        <f t="shared" si="2"/>
        <v>720</v>
      </c>
      <c r="AC31" s="15">
        <f t="shared" si="3"/>
        <v>341</v>
      </c>
      <c r="AD31" s="15">
        <f t="shared" si="4"/>
        <v>348</v>
      </c>
      <c r="AE31" s="15">
        <v>1</v>
      </c>
      <c r="AF31" s="16">
        <f t="shared" si="5"/>
        <v>78.224101479915419</v>
      </c>
      <c r="AG31" s="15" t="s">
        <v>26</v>
      </c>
      <c r="AH31" s="15">
        <v>20</v>
      </c>
      <c r="AI31" s="15" t="s">
        <v>47</v>
      </c>
      <c r="AJ31" s="15">
        <v>0.57999999999999996</v>
      </c>
      <c r="AK31" s="15">
        <v>4.3999999999999997E-2</v>
      </c>
      <c r="AL31" s="15" t="s">
        <v>42</v>
      </c>
      <c r="AM31" s="15">
        <v>7.0000000000000007E-2</v>
      </c>
      <c r="AN31" s="15" t="s">
        <v>64</v>
      </c>
    </row>
    <row r="32" spans="1:40" x14ac:dyDescent="0.45">
      <c r="A32" s="19">
        <v>2012</v>
      </c>
      <c r="B32" s="19">
        <v>6</v>
      </c>
      <c r="C32" s="19" t="s">
        <v>38</v>
      </c>
      <c r="D32" s="19" t="s">
        <v>4</v>
      </c>
      <c r="E32" s="20">
        <v>0.57499999999999996</v>
      </c>
      <c r="F32" s="20">
        <v>4.45</v>
      </c>
      <c r="G32" s="20">
        <v>1.6</v>
      </c>
      <c r="H32" s="20"/>
      <c r="I32" s="33">
        <v>0</v>
      </c>
      <c r="J32" s="20">
        <v>0</v>
      </c>
      <c r="K32" s="33">
        <v>0</v>
      </c>
      <c r="L32" s="33">
        <f t="shared" si="8"/>
        <v>1.1776</v>
      </c>
      <c r="M32" s="33">
        <f t="shared" si="6"/>
        <v>2.1728515625</v>
      </c>
      <c r="N32" s="19">
        <v>1125</v>
      </c>
      <c r="O32" s="21">
        <v>1567</v>
      </c>
      <c r="P32" s="20">
        <f t="shared" si="0"/>
        <v>2.7252173913043478</v>
      </c>
      <c r="Q32" s="19">
        <v>6</v>
      </c>
      <c r="R32" s="19">
        <v>70</v>
      </c>
      <c r="S32" s="19">
        <v>0</v>
      </c>
      <c r="T32" s="20">
        <v>0.28000000000000003</v>
      </c>
      <c r="U32" s="22">
        <v>11.3</v>
      </c>
      <c r="V32" s="22">
        <v>14</v>
      </c>
      <c r="W32" s="22">
        <v>14.3</v>
      </c>
      <c r="X32" s="22">
        <v>-99</v>
      </c>
      <c r="Y32" s="22">
        <v>-99</v>
      </c>
      <c r="Z32" s="20">
        <f t="shared" si="1"/>
        <v>0.28206764518187621</v>
      </c>
      <c r="AA32" s="20">
        <f t="shared" si="7"/>
        <v>1.956521739130435</v>
      </c>
      <c r="AB32" s="21">
        <f t="shared" si="2"/>
        <v>1000</v>
      </c>
      <c r="AC32" s="19">
        <f t="shared" si="3"/>
        <v>442</v>
      </c>
      <c r="AD32" s="19">
        <f t="shared" si="4"/>
        <v>416</v>
      </c>
      <c r="AE32" s="19">
        <v>1</v>
      </c>
      <c r="AF32" s="20">
        <f t="shared" si="5"/>
        <v>57.956721007135798</v>
      </c>
      <c r="AG32" s="19" t="s">
        <v>27</v>
      </c>
      <c r="AH32" s="19">
        <v>25</v>
      </c>
      <c r="AI32" s="19" t="s">
        <v>47</v>
      </c>
      <c r="AJ32" s="19"/>
      <c r="AK32" s="19"/>
      <c r="AL32" s="19" t="s">
        <v>42</v>
      </c>
      <c r="AM32" s="19"/>
      <c r="AN32" s="19"/>
    </row>
    <row r="33" spans="1:40" x14ac:dyDescent="0.45">
      <c r="A33" s="19">
        <v>2013</v>
      </c>
      <c r="B33" s="19">
        <v>6</v>
      </c>
      <c r="C33" s="19" t="s">
        <v>38</v>
      </c>
      <c r="D33" s="19" t="s">
        <v>4</v>
      </c>
      <c r="E33" s="20">
        <v>0.57999999999999996</v>
      </c>
      <c r="F33" s="20">
        <v>5.5</v>
      </c>
      <c r="G33" s="20">
        <v>1.8</v>
      </c>
      <c r="H33" s="20"/>
      <c r="I33" s="33">
        <v>0</v>
      </c>
      <c r="J33" s="20">
        <v>0</v>
      </c>
      <c r="K33" s="33">
        <v>0</v>
      </c>
      <c r="L33" s="33">
        <f t="shared" si="8"/>
        <v>1.18784</v>
      </c>
      <c r="M33" s="33">
        <f t="shared" si="6"/>
        <v>2.685546875</v>
      </c>
      <c r="N33" s="19">
        <v>693</v>
      </c>
      <c r="O33" s="21">
        <v>1251</v>
      </c>
      <c r="P33" s="20">
        <f t="shared" si="0"/>
        <v>2.1568965517241381</v>
      </c>
      <c r="Q33" s="19">
        <v>0</v>
      </c>
      <c r="R33" s="19">
        <v>0</v>
      </c>
      <c r="S33" s="19">
        <v>10</v>
      </c>
      <c r="T33" s="20">
        <v>0.45</v>
      </c>
      <c r="U33" s="22">
        <v>13.7</v>
      </c>
      <c r="V33" s="22">
        <v>-99</v>
      </c>
      <c r="W33" s="22">
        <v>-99</v>
      </c>
      <c r="X33" s="22">
        <v>-99</v>
      </c>
      <c r="Y33" s="22">
        <v>-99</v>
      </c>
      <c r="Z33" s="20">
        <f t="shared" si="1"/>
        <v>0.4460431654676259</v>
      </c>
      <c r="AA33" s="20">
        <f t="shared" si="7"/>
        <v>1.1948275862068967</v>
      </c>
      <c r="AB33" s="21">
        <f t="shared" si="2"/>
        <v>1200</v>
      </c>
      <c r="AC33" s="19">
        <f t="shared" si="3"/>
        <v>558</v>
      </c>
      <c r="AD33" s="19">
        <f t="shared" si="4"/>
        <v>580</v>
      </c>
      <c r="AE33" s="19">
        <v>0.5</v>
      </c>
      <c r="AF33" s="20">
        <f t="shared" si="5"/>
        <v>72.596468279921496</v>
      </c>
      <c r="AG33" s="19" t="s">
        <v>27</v>
      </c>
      <c r="AH33" s="19">
        <v>25</v>
      </c>
      <c r="AI33" s="19" t="s">
        <v>47</v>
      </c>
      <c r="AJ33" s="19"/>
      <c r="AK33" s="19"/>
      <c r="AL33" s="19" t="s">
        <v>42</v>
      </c>
      <c r="AM33" s="19"/>
      <c r="AN33" s="19"/>
    </row>
    <row r="34" spans="1:40" x14ac:dyDescent="0.45">
      <c r="A34" s="19">
        <v>2015</v>
      </c>
      <c r="B34" s="19" t="s">
        <v>7</v>
      </c>
      <c r="C34" s="19" t="s">
        <v>38</v>
      </c>
      <c r="D34" s="19" t="s">
        <v>4</v>
      </c>
      <c r="E34" s="20">
        <v>0.50600000000000001</v>
      </c>
      <c r="F34" s="20">
        <v>5.5</v>
      </c>
      <c r="G34" s="20">
        <v>1.69</v>
      </c>
      <c r="H34" s="20"/>
      <c r="I34" s="33">
        <v>0</v>
      </c>
      <c r="J34" s="20">
        <v>0</v>
      </c>
      <c r="K34" s="33">
        <v>0</v>
      </c>
      <c r="L34" s="33">
        <f t="shared" si="8"/>
        <v>1.0362880000000001</v>
      </c>
      <c r="M34" s="33">
        <f t="shared" si="6"/>
        <v>2.685546875</v>
      </c>
      <c r="N34" s="19">
        <v>959</v>
      </c>
      <c r="O34" s="21">
        <v>1879</v>
      </c>
      <c r="P34" s="20">
        <f t="shared" si="0"/>
        <v>3.7134387351778657</v>
      </c>
      <c r="Q34" s="19">
        <v>17</v>
      </c>
      <c r="R34" s="19">
        <v>35</v>
      </c>
      <c r="S34" s="19">
        <v>0</v>
      </c>
      <c r="T34" s="20">
        <v>0.49</v>
      </c>
      <c r="U34" s="22">
        <v>11.2</v>
      </c>
      <c r="V34" s="22">
        <v>20</v>
      </c>
      <c r="W34" s="22">
        <v>17.5</v>
      </c>
      <c r="X34" s="22">
        <v>-99</v>
      </c>
      <c r="Y34" s="22">
        <v>-99</v>
      </c>
      <c r="Z34" s="20">
        <f t="shared" si="1"/>
        <v>0.48962213943587013</v>
      </c>
      <c r="AA34" s="20">
        <f t="shared" si="7"/>
        <v>1.8952569169960476</v>
      </c>
      <c r="AB34" s="21">
        <f t="shared" si="2"/>
        <v>1200</v>
      </c>
      <c r="AC34" s="19">
        <f t="shared" si="3"/>
        <v>920</v>
      </c>
      <c r="AD34" s="19">
        <f t="shared" si="4"/>
        <v>852</v>
      </c>
      <c r="AE34" s="19">
        <v>0</v>
      </c>
      <c r="AF34" s="20">
        <f t="shared" si="5"/>
        <v>48.333252697276102</v>
      </c>
      <c r="AG34" s="19" t="s">
        <v>27</v>
      </c>
      <c r="AH34" s="19">
        <v>25</v>
      </c>
      <c r="AI34" s="19" t="s">
        <v>47</v>
      </c>
      <c r="AJ34" s="19"/>
      <c r="AK34" s="19"/>
      <c r="AL34" s="19" t="s">
        <v>42</v>
      </c>
      <c r="AM34" s="19"/>
      <c r="AN34" s="19"/>
    </row>
    <row r="35" spans="1:40" x14ac:dyDescent="0.45">
      <c r="A35" s="19">
        <v>2018</v>
      </c>
      <c r="B35" s="19" t="s">
        <v>29</v>
      </c>
      <c r="C35" s="19" t="s">
        <v>38</v>
      </c>
      <c r="D35" s="19" t="s">
        <v>4</v>
      </c>
      <c r="E35" s="20">
        <v>0.6</v>
      </c>
      <c r="F35" s="20">
        <v>3.75</v>
      </c>
      <c r="G35" s="20">
        <v>1.5</v>
      </c>
      <c r="H35" s="20"/>
      <c r="I35" s="33">
        <v>0.08</v>
      </c>
      <c r="J35" s="20">
        <v>0</v>
      </c>
      <c r="K35" s="33">
        <v>0</v>
      </c>
      <c r="L35" s="33">
        <f t="shared" si="8"/>
        <v>1.3088</v>
      </c>
      <c r="M35" s="33">
        <f t="shared" si="6"/>
        <v>1.7191320293398533</v>
      </c>
      <c r="N35" s="19">
        <v>897</v>
      </c>
      <c r="O35" s="21">
        <v>1580</v>
      </c>
      <c r="P35" s="20">
        <f t="shared" si="0"/>
        <v>2.6333333333333333</v>
      </c>
      <c r="Q35" s="19">
        <v>12</v>
      </c>
      <c r="R35" s="19">
        <v>60</v>
      </c>
      <c r="S35" s="19">
        <v>0</v>
      </c>
      <c r="T35" s="20">
        <v>0.43</v>
      </c>
      <c r="U35" s="22">
        <v>15.2</v>
      </c>
      <c r="V35" s="22">
        <v>12</v>
      </c>
      <c r="W35" s="22">
        <v>14</v>
      </c>
      <c r="X35" s="22">
        <v>15.5</v>
      </c>
      <c r="Y35" s="22">
        <v>10.9</v>
      </c>
      <c r="Z35" s="20">
        <f t="shared" si="1"/>
        <v>0.43227848101265826</v>
      </c>
      <c r="AA35" s="20">
        <f t="shared" si="7"/>
        <v>1.4950000000000001</v>
      </c>
      <c r="AB35" s="21">
        <f t="shared" si="2"/>
        <v>1200</v>
      </c>
      <c r="AC35" s="19">
        <f t="shared" si="3"/>
        <v>683</v>
      </c>
      <c r="AD35" s="19">
        <f t="shared" si="4"/>
        <v>672</v>
      </c>
      <c r="AE35" s="19">
        <v>0</v>
      </c>
      <c r="AF35" s="20">
        <f t="shared" si="5"/>
        <v>57.479861910241652</v>
      </c>
      <c r="AG35" s="19" t="s">
        <v>26</v>
      </c>
      <c r="AH35" s="19">
        <v>20</v>
      </c>
      <c r="AI35" s="19" t="s">
        <v>47</v>
      </c>
      <c r="AJ35" s="19"/>
      <c r="AK35" s="19"/>
      <c r="AL35" s="19" t="s">
        <v>42</v>
      </c>
      <c r="AM35" s="19">
        <v>5.1999999999999998E-2</v>
      </c>
      <c r="AN35" s="19" t="s">
        <v>63</v>
      </c>
    </row>
    <row r="36" spans="1:40" x14ac:dyDescent="0.45">
      <c r="A36" s="23">
        <v>2013</v>
      </c>
      <c r="B36" s="23">
        <v>5</v>
      </c>
      <c r="C36" s="24" t="s">
        <v>39</v>
      </c>
      <c r="D36" s="23" t="s">
        <v>5</v>
      </c>
      <c r="E36" s="25">
        <v>0.48199999999999998</v>
      </c>
      <c r="F36" s="25">
        <v>1.68</v>
      </c>
      <c r="G36" s="25">
        <v>0.9</v>
      </c>
      <c r="H36" s="25"/>
      <c r="I36" s="34">
        <v>0.1</v>
      </c>
      <c r="J36" s="25">
        <v>7.0000000000000007E-2</v>
      </c>
      <c r="K36" s="34">
        <v>0.01</v>
      </c>
      <c r="L36" s="23">
        <f t="shared" si="8"/>
        <v>1.1571359999999999</v>
      </c>
      <c r="M36" s="23">
        <f t="shared" si="6"/>
        <v>0.69979673953623422</v>
      </c>
      <c r="N36" s="23">
        <v>588</v>
      </c>
      <c r="O36" s="26">
        <v>1187</v>
      </c>
      <c r="P36" s="25">
        <f t="shared" si="0"/>
        <v>2.4626556016597512</v>
      </c>
      <c r="Q36" s="23">
        <v>12</v>
      </c>
      <c r="R36" s="23">
        <v>20</v>
      </c>
      <c r="S36" s="23">
        <v>0</v>
      </c>
      <c r="T36" s="25">
        <v>0.5</v>
      </c>
      <c r="U36" s="27">
        <v>9</v>
      </c>
      <c r="V36" s="27">
        <v>11.5</v>
      </c>
      <c r="W36" s="27">
        <v>12.7</v>
      </c>
      <c r="X36" s="27">
        <v>-99</v>
      </c>
      <c r="Y36" s="27">
        <v>6</v>
      </c>
      <c r="Z36" s="25">
        <f t="shared" si="1"/>
        <v>0.50463352990732935</v>
      </c>
      <c r="AA36" s="23">
        <f t="shared" si="7"/>
        <v>1.2199170124481327</v>
      </c>
      <c r="AB36" s="26">
        <f t="shared" si="2"/>
        <v>800</v>
      </c>
      <c r="AC36" s="23">
        <f t="shared" si="3"/>
        <v>599</v>
      </c>
      <c r="AD36" s="23">
        <f t="shared" si="4"/>
        <v>592</v>
      </c>
      <c r="AE36" s="23">
        <v>1</v>
      </c>
      <c r="AF36" s="25">
        <f t="shared" si="5"/>
        <v>76.510683924331758</v>
      </c>
      <c r="AG36" s="23" t="s">
        <v>27</v>
      </c>
      <c r="AH36" s="23">
        <v>25</v>
      </c>
      <c r="AI36" s="23" t="s">
        <v>47</v>
      </c>
      <c r="AJ36" s="23"/>
      <c r="AK36" s="23"/>
      <c r="AL36" s="23" t="s">
        <v>41</v>
      </c>
      <c r="AM36" s="23"/>
      <c r="AN36" s="23"/>
    </row>
    <row r="37" spans="1:40" s="41" customFormat="1" ht="16.3" thickBot="1" x14ac:dyDescent="0.5">
      <c r="A37" s="36">
        <v>2014</v>
      </c>
      <c r="B37" s="36">
        <v>1</v>
      </c>
      <c r="C37" s="36" t="s">
        <v>39</v>
      </c>
      <c r="D37" s="36" t="s">
        <v>5</v>
      </c>
      <c r="E37" s="37">
        <v>0.55000000000000004</v>
      </c>
      <c r="F37" s="37">
        <v>1.68</v>
      </c>
      <c r="G37" s="37">
        <v>1.1000000000000001</v>
      </c>
      <c r="H37" s="37"/>
      <c r="I37" s="38">
        <v>0.06</v>
      </c>
      <c r="J37" s="37">
        <v>0.08</v>
      </c>
      <c r="K37" s="38">
        <v>0</v>
      </c>
      <c r="L37" s="36">
        <f t="shared" si="8"/>
        <v>1.2664</v>
      </c>
      <c r="M37" s="36">
        <f t="shared" si="6"/>
        <v>0.72962728995578019</v>
      </c>
      <c r="N37" s="36">
        <v>698</v>
      </c>
      <c r="O37" s="39">
        <v>1250</v>
      </c>
      <c r="P37" s="37">
        <f t="shared" si="0"/>
        <v>2.2727272727272725</v>
      </c>
      <c r="Q37" s="36">
        <v>9</v>
      </c>
      <c r="R37" s="36">
        <v>3</v>
      </c>
      <c r="S37" s="36">
        <v>6</v>
      </c>
      <c r="T37" s="37">
        <v>0.52</v>
      </c>
      <c r="U37" s="40">
        <v>9</v>
      </c>
      <c r="V37" s="40">
        <v>-99</v>
      </c>
      <c r="W37" s="40">
        <v>13</v>
      </c>
      <c r="X37" s="40">
        <v>-99</v>
      </c>
      <c r="Y37" s="40">
        <v>-99</v>
      </c>
      <c r="Z37" s="37">
        <f t="shared" si="1"/>
        <v>0.44159999999999999</v>
      </c>
      <c r="AA37" s="36">
        <f t="shared" si="7"/>
        <v>1.269090909090909</v>
      </c>
      <c r="AB37" s="39">
        <f t="shared" si="2"/>
        <v>1200</v>
      </c>
      <c r="AC37" s="36">
        <f t="shared" si="3"/>
        <v>552</v>
      </c>
      <c r="AD37" s="36">
        <f t="shared" si="4"/>
        <v>768</v>
      </c>
      <c r="AE37" s="36">
        <v>0</v>
      </c>
      <c r="AF37" s="37">
        <f t="shared" si="5"/>
        <v>72.654545454545442</v>
      </c>
      <c r="AG37" s="36" t="s">
        <v>27</v>
      </c>
      <c r="AH37" s="36">
        <v>25</v>
      </c>
      <c r="AI37" s="36" t="s">
        <v>47</v>
      </c>
      <c r="AJ37" s="36"/>
      <c r="AK37" s="36"/>
      <c r="AL37" s="36" t="s">
        <v>41</v>
      </c>
      <c r="AM37" s="36"/>
      <c r="AN37" s="36"/>
    </row>
  </sheetData>
  <sortState xmlns:xlrd2="http://schemas.microsoft.com/office/spreadsheetml/2017/richdata2" ref="A2:AL37">
    <sortCondition ref="D2:D37"/>
    <sortCondition ref="A2:A37"/>
    <sortCondition ref="B2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Peter</dc:creator>
  <cp:lastModifiedBy>Mingde Yin</cp:lastModifiedBy>
  <dcterms:created xsi:type="dcterms:W3CDTF">2018-01-10T21:21:53Z</dcterms:created>
  <dcterms:modified xsi:type="dcterms:W3CDTF">2024-01-19T00:53:13Z</dcterms:modified>
</cp:coreProperties>
</file>