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Excel\"/>
    </mc:Choice>
  </mc:AlternateContent>
  <xr:revisionPtr revIDLastSave="0" documentId="13_ncr:1_{A887AC30-A025-48EF-A97D-5DC415892839}" xr6:coauthVersionLast="47" xr6:coauthVersionMax="47" xr10:uidLastSave="{00000000-0000-0000-0000-000000000000}"/>
  <bookViews>
    <workbookView xWindow="-120" yWindow="-120" windowWidth="29040" windowHeight="15720" activeTab="1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Mode'!$A$1:$AI$10</definedName>
    <definedName name="_xlnm.Print_Area" localSheetId="2">'B0 PA'!$A$1:$AI$6</definedName>
    <definedName name="_xlnm.Print_Area" localSheetId="1">'B1 Mode'!$A$1:$AY$10</definedName>
    <definedName name="_xlnm.Print_Area" localSheetId="3">'B1 PA'!$A$1:$AY$4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2" l="1"/>
  <c r="Q6" i="2"/>
  <c r="I9" i="2"/>
  <c r="I6" i="2"/>
  <c r="AW9" i="2"/>
  <c r="AW6" i="2"/>
  <c r="AO9" i="2"/>
  <c r="AO6" i="2"/>
  <c r="AG9" i="2"/>
  <c r="AG6" i="2"/>
  <c r="Y9" i="2"/>
  <c r="Y6" i="2"/>
  <c r="AW10" i="10"/>
  <c r="AW9" i="10"/>
  <c r="AW8" i="10"/>
  <c r="AW7" i="10"/>
  <c r="AW6" i="10"/>
  <c r="AW5" i="10"/>
  <c r="AW4" i="10"/>
  <c r="AW3" i="10"/>
  <c r="AO10" i="10"/>
  <c r="AO9" i="10"/>
  <c r="AO8" i="10"/>
  <c r="AO7" i="10"/>
  <c r="AO6" i="10"/>
  <c r="AO5" i="10"/>
  <c r="AO4" i="10"/>
  <c r="AO3" i="10"/>
  <c r="AG10" i="10"/>
  <c r="AG9" i="10"/>
  <c r="AG8" i="10"/>
  <c r="AG7" i="10"/>
  <c r="AG6" i="10"/>
  <c r="AG5" i="10"/>
  <c r="AG4" i="10"/>
  <c r="AG3" i="10"/>
  <c r="Y10" i="10"/>
  <c r="Y9" i="10"/>
  <c r="Y8" i="10"/>
  <c r="Y7" i="10"/>
  <c r="Y6" i="10"/>
  <c r="Y5" i="10"/>
  <c r="Y4" i="10"/>
  <c r="Y3" i="10"/>
  <c r="Q10" i="10"/>
  <c r="Q9" i="10"/>
  <c r="Q8" i="10"/>
  <c r="Q7" i="10"/>
  <c r="Q6" i="10"/>
  <c r="Q5" i="10"/>
  <c r="Q4" i="10"/>
  <c r="Q3" i="10"/>
  <c r="AG10" i="9"/>
  <c r="AG9" i="9"/>
  <c r="AG8" i="9"/>
  <c r="AG7" i="9"/>
  <c r="AG6" i="9"/>
  <c r="AG5" i="9"/>
  <c r="AG4" i="9"/>
  <c r="AG3" i="9"/>
  <c r="Y10" i="9"/>
  <c r="Y9" i="9"/>
  <c r="Y8" i="9"/>
  <c r="Y7" i="9"/>
  <c r="Y6" i="9"/>
  <c r="Y5" i="9"/>
  <c r="Y4" i="9"/>
  <c r="Y3" i="9"/>
  <c r="Q10" i="9"/>
  <c r="Q9" i="9"/>
  <c r="Q8" i="9"/>
  <c r="Q7" i="9"/>
  <c r="Q6" i="9"/>
  <c r="Q5" i="9"/>
  <c r="Q4" i="9"/>
  <c r="I10" i="9"/>
  <c r="I8" i="9"/>
  <c r="I7" i="9"/>
  <c r="I5" i="9"/>
  <c r="I4" i="9"/>
  <c r="I3" i="9"/>
  <c r="AG10" i="8"/>
  <c r="AG8" i="8"/>
  <c r="AG7" i="8"/>
  <c r="AG5" i="8"/>
  <c r="AG4" i="8"/>
  <c r="AG3" i="8"/>
  <c r="P21" i="1"/>
  <c r="O21" i="1"/>
  <c r="N21" i="1"/>
  <c r="M21" i="1"/>
  <c r="L21" i="1"/>
  <c r="K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P20" i="1"/>
  <c r="O20" i="1"/>
  <c r="N20" i="1"/>
  <c r="M20" i="1"/>
  <c r="L20" i="1"/>
  <c r="K20" i="1"/>
  <c r="G20" i="1"/>
  <c r="F20" i="1"/>
  <c r="E20" i="1"/>
  <c r="D20" i="1"/>
  <c r="C20" i="1"/>
  <c r="B20" i="1"/>
  <c r="A20" i="1"/>
  <c r="Y19" i="1"/>
  <c r="X19" i="1"/>
  <c r="W19" i="1"/>
  <c r="V19" i="1"/>
  <c r="Z19" i="1" s="1"/>
  <c r="U19" i="1"/>
  <c r="T19" i="1"/>
  <c r="P19" i="1"/>
  <c r="O19" i="1"/>
  <c r="N19" i="1"/>
  <c r="M19" i="1"/>
  <c r="L19" i="1"/>
  <c r="K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P18" i="1"/>
  <c r="O18" i="1"/>
  <c r="N18" i="1"/>
  <c r="M18" i="1"/>
  <c r="L18" i="1"/>
  <c r="K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G10" i="1"/>
  <c r="F10" i="1"/>
  <c r="E10" i="1"/>
  <c r="D10" i="1"/>
  <c r="C10" i="1"/>
  <c r="B10" i="1"/>
  <c r="Y9" i="1"/>
  <c r="X9" i="1"/>
  <c r="W9" i="1"/>
  <c r="V9" i="1"/>
  <c r="U9" i="1"/>
  <c r="T9" i="1"/>
  <c r="P9" i="1"/>
  <c r="O9" i="1"/>
  <c r="N9" i="1"/>
  <c r="M9" i="1"/>
  <c r="L9" i="1"/>
  <c r="K9" i="1"/>
  <c r="G9" i="1"/>
  <c r="F9" i="1"/>
  <c r="E9" i="1"/>
  <c r="D9" i="1"/>
  <c r="C9" i="1"/>
  <c r="B9" i="1"/>
  <c r="Y8" i="1"/>
  <c r="X8" i="1"/>
  <c r="W8" i="1"/>
  <c r="V8" i="1"/>
  <c r="U8" i="1"/>
  <c r="T8" i="1"/>
  <c r="P8" i="1"/>
  <c r="O8" i="1"/>
  <c r="N8" i="1"/>
  <c r="M8" i="1"/>
  <c r="L8" i="1"/>
  <c r="K8" i="1"/>
  <c r="G8" i="1"/>
  <c r="F8" i="1"/>
  <c r="E8" i="1"/>
  <c r="D8" i="1"/>
  <c r="C8" i="1"/>
  <c r="B8" i="1"/>
  <c r="Y7" i="1"/>
  <c r="X7" i="1"/>
  <c r="W7" i="1"/>
  <c r="V7" i="1"/>
  <c r="U7" i="1"/>
  <c r="T7" i="1"/>
  <c r="P7" i="1"/>
  <c r="O7" i="1"/>
  <c r="N7" i="1"/>
  <c r="M7" i="1"/>
  <c r="L7" i="1"/>
  <c r="K7" i="1"/>
  <c r="G7" i="1"/>
  <c r="F7" i="1"/>
  <c r="E7" i="1"/>
  <c r="D7" i="1"/>
  <c r="C7" i="1"/>
  <c r="B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S10" i="10"/>
  <c r="AR10" i="10"/>
  <c r="AQ10" i="10"/>
  <c r="AP10" i="10"/>
  <c r="AN10" i="10"/>
  <c r="AM10" i="10"/>
  <c r="AL10" i="10"/>
  <c r="AK10" i="10"/>
  <c r="AJ10" i="10"/>
  <c r="AI10" i="10"/>
  <c r="AH10" i="10"/>
  <c r="AF10" i="10"/>
  <c r="AE10" i="10"/>
  <c r="AD10" i="10"/>
  <c r="AC10" i="10"/>
  <c r="AB10" i="10"/>
  <c r="AA10" i="10"/>
  <c r="Z10" i="10"/>
  <c r="X10" i="10"/>
  <c r="W10" i="10"/>
  <c r="V10" i="10"/>
  <c r="U10" i="10"/>
  <c r="T10" i="10"/>
  <c r="S10" i="10"/>
  <c r="R10" i="10"/>
  <c r="P10" i="10"/>
  <c r="O10" i="10"/>
  <c r="N10" i="10"/>
  <c r="M10" i="10"/>
  <c r="L10" i="10"/>
  <c r="K10" i="10"/>
  <c r="J10" i="10"/>
  <c r="H10" i="10"/>
  <c r="I10" i="10" s="1"/>
  <c r="G10" i="10"/>
  <c r="F10" i="10"/>
  <c r="E10" i="10"/>
  <c r="D10" i="10"/>
  <c r="C10" i="10"/>
  <c r="B10" i="10"/>
  <c r="AV8" i="10"/>
  <c r="AU8" i="10"/>
  <c r="AT8" i="10"/>
  <c r="AS8" i="10"/>
  <c r="AR8" i="10"/>
  <c r="AQ8" i="10"/>
  <c r="AP8" i="10"/>
  <c r="AN8" i="10"/>
  <c r="AM8" i="10"/>
  <c r="AL8" i="10"/>
  <c r="AK8" i="10"/>
  <c r="AJ8" i="10"/>
  <c r="AI8" i="10"/>
  <c r="AH8" i="10"/>
  <c r="AF8" i="10"/>
  <c r="AE8" i="10"/>
  <c r="AD8" i="10"/>
  <c r="AC8" i="10"/>
  <c r="AB8" i="10"/>
  <c r="AA8" i="10"/>
  <c r="Z8" i="10"/>
  <c r="X8" i="10"/>
  <c r="W8" i="10"/>
  <c r="V8" i="10"/>
  <c r="U8" i="10"/>
  <c r="T8" i="10"/>
  <c r="S8" i="10"/>
  <c r="R8" i="10"/>
  <c r="P8" i="10"/>
  <c r="O8" i="10"/>
  <c r="N8" i="10"/>
  <c r="M8" i="10"/>
  <c r="L8" i="10"/>
  <c r="K8" i="10"/>
  <c r="J8" i="10"/>
  <c r="H8" i="10"/>
  <c r="I8" i="10" s="1"/>
  <c r="G8" i="10"/>
  <c r="F8" i="10"/>
  <c r="E8" i="10"/>
  <c r="D8" i="10"/>
  <c r="C8" i="10"/>
  <c r="B8" i="10"/>
  <c r="AV7" i="10"/>
  <c r="AU7" i="10"/>
  <c r="AT7" i="10"/>
  <c r="AS7" i="10"/>
  <c r="AR7" i="10"/>
  <c r="AQ7" i="10"/>
  <c r="AP7" i="10"/>
  <c r="AN7" i="10"/>
  <c r="AM7" i="10"/>
  <c r="AL7" i="10"/>
  <c r="AK7" i="10"/>
  <c r="AJ7" i="10"/>
  <c r="AI7" i="10"/>
  <c r="AH7" i="10"/>
  <c r="AF7" i="10"/>
  <c r="AE7" i="10"/>
  <c r="AD7" i="10"/>
  <c r="AC7" i="10"/>
  <c r="AB7" i="10"/>
  <c r="AA7" i="10"/>
  <c r="Z7" i="10"/>
  <c r="X7" i="10"/>
  <c r="W7" i="10"/>
  <c r="V7" i="10"/>
  <c r="U7" i="10"/>
  <c r="T7" i="10"/>
  <c r="S7" i="10"/>
  <c r="R7" i="10"/>
  <c r="P7" i="10"/>
  <c r="O7" i="10"/>
  <c r="N7" i="10"/>
  <c r="M7" i="10"/>
  <c r="L7" i="10"/>
  <c r="K7" i="10"/>
  <c r="J7" i="10"/>
  <c r="H7" i="10"/>
  <c r="I7" i="10" s="1"/>
  <c r="G7" i="10"/>
  <c r="F7" i="10"/>
  <c r="E7" i="10"/>
  <c r="D7" i="10"/>
  <c r="C7" i="10"/>
  <c r="B7" i="10"/>
  <c r="AV5" i="10"/>
  <c r="AU5" i="10"/>
  <c r="AT5" i="10"/>
  <c r="AS5" i="10"/>
  <c r="AR5" i="10"/>
  <c r="AQ5" i="10"/>
  <c r="AP5" i="10"/>
  <c r="AN5" i="10"/>
  <c r="AM5" i="10"/>
  <c r="AL5" i="10"/>
  <c r="AK5" i="10"/>
  <c r="AJ5" i="10"/>
  <c r="AI5" i="10"/>
  <c r="AH5" i="10"/>
  <c r="AF5" i="10"/>
  <c r="AE5" i="10"/>
  <c r="AD5" i="10"/>
  <c r="AC5" i="10"/>
  <c r="AB5" i="10"/>
  <c r="AA5" i="10"/>
  <c r="Z5" i="10"/>
  <c r="X5" i="10"/>
  <c r="W5" i="10"/>
  <c r="V5" i="10"/>
  <c r="U5" i="10"/>
  <c r="T5" i="10"/>
  <c r="S5" i="10"/>
  <c r="R5" i="10"/>
  <c r="P5" i="10"/>
  <c r="O5" i="10"/>
  <c r="N5" i="10"/>
  <c r="M5" i="10"/>
  <c r="L5" i="10"/>
  <c r="K5" i="10"/>
  <c r="J5" i="10"/>
  <c r="H5" i="10"/>
  <c r="I5" i="10" s="1"/>
  <c r="G5" i="10"/>
  <c r="F5" i="10"/>
  <c r="E5" i="10"/>
  <c r="D5" i="10"/>
  <c r="C5" i="10"/>
  <c r="B5" i="10"/>
  <c r="AV4" i="10"/>
  <c r="AU4" i="10"/>
  <c r="AT4" i="10"/>
  <c r="AS4" i="10"/>
  <c r="AR4" i="10"/>
  <c r="AQ4" i="10"/>
  <c r="AP4" i="10"/>
  <c r="AN4" i="10"/>
  <c r="AM4" i="10"/>
  <c r="AL4" i="10"/>
  <c r="AK4" i="10"/>
  <c r="AJ4" i="10"/>
  <c r="AI4" i="10"/>
  <c r="AH4" i="10"/>
  <c r="AF4" i="10"/>
  <c r="AE4" i="10"/>
  <c r="AD4" i="10"/>
  <c r="AC4" i="10"/>
  <c r="AB4" i="10"/>
  <c r="AA4" i="10"/>
  <c r="Z4" i="10"/>
  <c r="X4" i="10"/>
  <c r="W4" i="10"/>
  <c r="V4" i="10"/>
  <c r="U4" i="10"/>
  <c r="T4" i="10"/>
  <c r="S4" i="10"/>
  <c r="R4" i="10"/>
  <c r="P4" i="10"/>
  <c r="O4" i="10"/>
  <c r="N4" i="10"/>
  <c r="M4" i="10"/>
  <c r="L4" i="10"/>
  <c r="K4" i="10"/>
  <c r="J4" i="10"/>
  <c r="H4" i="10"/>
  <c r="I4" i="10" s="1"/>
  <c r="G4" i="10"/>
  <c r="F4" i="10"/>
  <c r="E4" i="10"/>
  <c r="D4" i="10"/>
  <c r="C4" i="10"/>
  <c r="B4" i="10"/>
  <c r="AV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F3" i="10"/>
  <c r="AE3" i="10"/>
  <c r="AD3" i="10"/>
  <c r="AC3" i="10"/>
  <c r="AB3" i="10"/>
  <c r="AA3" i="10"/>
  <c r="Z3" i="10"/>
  <c r="X3" i="10"/>
  <c r="W3" i="10"/>
  <c r="V3" i="10"/>
  <c r="U3" i="10"/>
  <c r="T3" i="10"/>
  <c r="S3" i="10"/>
  <c r="R3" i="10"/>
  <c r="P3" i="10"/>
  <c r="O3" i="10"/>
  <c r="N3" i="10"/>
  <c r="M3" i="10"/>
  <c r="L3" i="10"/>
  <c r="K3" i="10"/>
  <c r="J3" i="10"/>
  <c r="H3" i="10"/>
  <c r="I3" i="10" s="1"/>
  <c r="G3" i="10"/>
  <c r="F3" i="10"/>
  <c r="E3" i="10"/>
  <c r="D3" i="10"/>
  <c r="C3" i="10"/>
  <c r="B3" i="10"/>
  <c r="AA10" i="9"/>
  <c r="Z10" i="9"/>
  <c r="X10" i="9"/>
  <c r="W10" i="9"/>
  <c r="V10" i="9"/>
  <c r="U10" i="9"/>
  <c r="T10" i="9"/>
  <c r="S10" i="9"/>
  <c r="R10" i="9"/>
  <c r="P10" i="9"/>
  <c r="O10" i="9"/>
  <c r="N10" i="9"/>
  <c r="M10" i="9"/>
  <c r="L10" i="9"/>
  <c r="K10" i="9"/>
  <c r="J10" i="9"/>
  <c r="H10" i="9"/>
  <c r="G10" i="9"/>
  <c r="F10" i="9"/>
  <c r="E10" i="9"/>
  <c r="D10" i="9"/>
  <c r="C10" i="9"/>
  <c r="B10" i="9"/>
  <c r="AF8" i="9"/>
  <c r="AE8" i="9"/>
  <c r="AD8" i="9"/>
  <c r="AC8" i="9"/>
  <c r="AB8" i="9"/>
  <c r="AA8" i="9"/>
  <c r="Z8" i="9"/>
  <c r="X8" i="9"/>
  <c r="W8" i="9"/>
  <c r="V8" i="9"/>
  <c r="U8" i="9"/>
  <c r="T8" i="9"/>
  <c r="S8" i="9"/>
  <c r="R8" i="9"/>
  <c r="P8" i="9"/>
  <c r="O8" i="9"/>
  <c r="N8" i="9"/>
  <c r="M8" i="9"/>
  <c r="L8" i="9"/>
  <c r="K8" i="9"/>
  <c r="J8" i="9"/>
  <c r="H8" i="9"/>
  <c r="G8" i="9"/>
  <c r="F8" i="9"/>
  <c r="E8" i="9"/>
  <c r="D8" i="9"/>
  <c r="C8" i="9"/>
  <c r="B8" i="9"/>
  <c r="AF7" i="9"/>
  <c r="AE7" i="9"/>
  <c r="AD7" i="9"/>
  <c r="AC7" i="9"/>
  <c r="AB7" i="9"/>
  <c r="AA7" i="9"/>
  <c r="Z7" i="9"/>
  <c r="X7" i="9"/>
  <c r="W7" i="9"/>
  <c r="V7" i="9"/>
  <c r="U7" i="9"/>
  <c r="T7" i="9"/>
  <c r="S7" i="9"/>
  <c r="R7" i="9"/>
  <c r="P7" i="9"/>
  <c r="O7" i="9"/>
  <c r="N7" i="9"/>
  <c r="M7" i="9"/>
  <c r="L7" i="9"/>
  <c r="K7" i="9"/>
  <c r="J7" i="9"/>
  <c r="H7" i="9"/>
  <c r="G7" i="9"/>
  <c r="F7" i="9"/>
  <c r="E7" i="9"/>
  <c r="D7" i="9"/>
  <c r="C7" i="9"/>
  <c r="B7" i="9"/>
  <c r="AF5" i="9"/>
  <c r="AE5" i="9"/>
  <c r="AD5" i="9"/>
  <c r="AC5" i="9"/>
  <c r="AB5" i="9"/>
  <c r="AA5" i="9"/>
  <c r="Z5" i="9"/>
  <c r="X5" i="9"/>
  <c r="W5" i="9"/>
  <c r="V5" i="9"/>
  <c r="U5" i="9"/>
  <c r="T5" i="9"/>
  <c r="S5" i="9"/>
  <c r="R5" i="9"/>
  <c r="P5" i="9"/>
  <c r="O5" i="9"/>
  <c r="N5" i="9"/>
  <c r="M5" i="9"/>
  <c r="L5" i="9"/>
  <c r="K5" i="9"/>
  <c r="J5" i="9"/>
  <c r="H5" i="9"/>
  <c r="G5" i="9"/>
  <c r="F5" i="9"/>
  <c r="E5" i="9"/>
  <c r="D5" i="9"/>
  <c r="C5" i="9"/>
  <c r="B5" i="9"/>
  <c r="AF4" i="9"/>
  <c r="AE4" i="9"/>
  <c r="AD4" i="9"/>
  <c r="AC4" i="9"/>
  <c r="AB4" i="9"/>
  <c r="AA4" i="9"/>
  <c r="Z4" i="9"/>
  <c r="X4" i="9"/>
  <c r="W4" i="9"/>
  <c r="V4" i="9"/>
  <c r="U4" i="9"/>
  <c r="T4" i="9"/>
  <c r="S4" i="9"/>
  <c r="R4" i="9"/>
  <c r="P4" i="9"/>
  <c r="O4" i="9"/>
  <c r="N4" i="9"/>
  <c r="M4" i="9"/>
  <c r="L4" i="9"/>
  <c r="K4" i="9"/>
  <c r="J4" i="9"/>
  <c r="H4" i="9"/>
  <c r="G4" i="9"/>
  <c r="F4" i="9"/>
  <c r="E4" i="9"/>
  <c r="D4" i="9"/>
  <c r="C4" i="9"/>
  <c r="B4" i="9"/>
  <c r="AF3" i="9"/>
  <c r="AE3" i="9"/>
  <c r="AD3" i="9"/>
  <c r="AC3" i="9"/>
  <c r="AB3" i="9"/>
  <c r="AA3" i="9"/>
  <c r="Z3" i="9"/>
  <c r="X3" i="9"/>
  <c r="W3" i="9"/>
  <c r="V3" i="9"/>
  <c r="U3" i="9"/>
  <c r="T3" i="9"/>
  <c r="S3" i="9"/>
  <c r="R3" i="9"/>
  <c r="P3" i="9"/>
  <c r="O3" i="9"/>
  <c r="N3" i="9"/>
  <c r="M3" i="9"/>
  <c r="L3" i="9"/>
  <c r="K3" i="9"/>
  <c r="J3" i="9"/>
  <c r="H3" i="9"/>
  <c r="G3" i="9"/>
  <c r="F3" i="9"/>
  <c r="E3" i="9"/>
  <c r="D3" i="9"/>
  <c r="C3" i="9"/>
  <c r="B3" i="9"/>
  <c r="Y2" i="9"/>
  <c r="AT10" i="2"/>
  <c r="AS10" i="2"/>
  <c r="AR10" i="2"/>
  <c r="AQ10" i="2"/>
  <c r="AP10" i="2"/>
  <c r="AN10" i="2"/>
  <c r="AO10" i="2" s="1"/>
  <c r="AM10" i="2"/>
  <c r="AL10" i="2"/>
  <c r="AK10" i="2"/>
  <c r="AJ10" i="2"/>
  <c r="AI10" i="2"/>
  <c r="AH10" i="2"/>
  <c r="AF10" i="2"/>
  <c r="AG10" i="2" s="1"/>
  <c r="AE10" i="2"/>
  <c r="AD10" i="2"/>
  <c r="AC10" i="2"/>
  <c r="AB10" i="2"/>
  <c r="AA10" i="2"/>
  <c r="Z10" i="2"/>
  <c r="X10" i="2"/>
  <c r="Y10" i="2" s="1"/>
  <c r="W10" i="2"/>
  <c r="V10" i="2"/>
  <c r="U10" i="2"/>
  <c r="T10" i="2"/>
  <c r="S10" i="2"/>
  <c r="R10" i="2"/>
  <c r="P10" i="2"/>
  <c r="Q10" i="2" s="1"/>
  <c r="O10" i="2"/>
  <c r="N10" i="2"/>
  <c r="M10" i="2"/>
  <c r="L10" i="2"/>
  <c r="K10" i="2"/>
  <c r="J10" i="2"/>
  <c r="H10" i="2"/>
  <c r="I10" i="2" s="1"/>
  <c r="G10" i="2"/>
  <c r="F10" i="2"/>
  <c r="E10" i="2"/>
  <c r="D10" i="2"/>
  <c r="C10" i="2"/>
  <c r="B10" i="2"/>
  <c r="AV8" i="2"/>
  <c r="AW8" i="2" s="1"/>
  <c r="AU8" i="2"/>
  <c r="AT8" i="2"/>
  <c r="AS8" i="2"/>
  <c r="AR8" i="2"/>
  <c r="AQ8" i="2"/>
  <c r="AP8" i="2"/>
  <c r="AN8" i="2"/>
  <c r="AO8" i="2" s="1"/>
  <c r="AM8" i="2"/>
  <c r="AL8" i="2"/>
  <c r="AK8" i="2"/>
  <c r="AJ8" i="2"/>
  <c r="AI8" i="2"/>
  <c r="AH8" i="2"/>
  <c r="AF8" i="2"/>
  <c r="AG8" i="2" s="1"/>
  <c r="AE8" i="2"/>
  <c r="AD8" i="2"/>
  <c r="AC8" i="2"/>
  <c r="AB8" i="2"/>
  <c r="AA8" i="2"/>
  <c r="Z8" i="2"/>
  <c r="X8" i="2"/>
  <c r="Y8" i="2" s="1"/>
  <c r="W8" i="2"/>
  <c r="V8" i="2"/>
  <c r="U8" i="2"/>
  <c r="T8" i="2"/>
  <c r="S8" i="2"/>
  <c r="R8" i="2"/>
  <c r="P8" i="2"/>
  <c r="Q8" i="2" s="1"/>
  <c r="O8" i="2"/>
  <c r="N8" i="2"/>
  <c r="M8" i="2"/>
  <c r="L8" i="2"/>
  <c r="K8" i="2"/>
  <c r="J8" i="2"/>
  <c r="H8" i="2"/>
  <c r="I8" i="2" s="1"/>
  <c r="G8" i="2"/>
  <c r="F8" i="2"/>
  <c r="E8" i="2"/>
  <c r="D8" i="2"/>
  <c r="C8" i="2"/>
  <c r="B8" i="2"/>
  <c r="AV7" i="2"/>
  <c r="AW7" i="2" s="1"/>
  <c r="AU7" i="2"/>
  <c r="AT7" i="2"/>
  <c r="AS7" i="2"/>
  <c r="AR7" i="2"/>
  <c r="AQ7" i="2"/>
  <c r="AP7" i="2"/>
  <c r="AN7" i="2"/>
  <c r="AO7" i="2" s="1"/>
  <c r="AM7" i="2"/>
  <c r="AL7" i="2"/>
  <c r="AK7" i="2"/>
  <c r="AJ7" i="2"/>
  <c r="AI7" i="2"/>
  <c r="AH7" i="2"/>
  <c r="AF7" i="2"/>
  <c r="AG7" i="2" s="1"/>
  <c r="AE7" i="2"/>
  <c r="AD7" i="2"/>
  <c r="AC7" i="2"/>
  <c r="AB7" i="2"/>
  <c r="AA7" i="2"/>
  <c r="Z7" i="2"/>
  <c r="X7" i="2"/>
  <c r="Y7" i="2" s="1"/>
  <c r="W7" i="2"/>
  <c r="V7" i="2"/>
  <c r="U7" i="2"/>
  <c r="T7" i="2"/>
  <c r="S7" i="2"/>
  <c r="R7" i="2"/>
  <c r="P7" i="2"/>
  <c r="Q7" i="2" s="1"/>
  <c r="O7" i="2"/>
  <c r="N7" i="2"/>
  <c r="M7" i="2"/>
  <c r="L7" i="2"/>
  <c r="K7" i="2"/>
  <c r="J7" i="2"/>
  <c r="H7" i="2"/>
  <c r="I7" i="2" s="1"/>
  <c r="G7" i="2"/>
  <c r="F7" i="2"/>
  <c r="E7" i="2"/>
  <c r="D7" i="2"/>
  <c r="C7" i="2"/>
  <c r="B7" i="2"/>
  <c r="AV5" i="2"/>
  <c r="AW5" i="2" s="1"/>
  <c r="AU5" i="2"/>
  <c r="AT5" i="2"/>
  <c r="AS5" i="2"/>
  <c r="AR5" i="2"/>
  <c r="AQ5" i="2"/>
  <c r="AP5" i="2"/>
  <c r="AN5" i="2"/>
  <c r="AO5" i="2" s="1"/>
  <c r="AM5" i="2"/>
  <c r="AL5" i="2"/>
  <c r="AK5" i="2"/>
  <c r="AJ5" i="2"/>
  <c r="AI5" i="2"/>
  <c r="AH5" i="2"/>
  <c r="AF5" i="2"/>
  <c r="AG5" i="2" s="1"/>
  <c r="AE5" i="2"/>
  <c r="AD5" i="2"/>
  <c r="AC5" i="2"/>
  <c r="AB5" i="2"/>
  <c r="AA5" i="2"/>
  <c r="Z5" i="2"/>
  <c r="Z9" i="2" s="1"/>
  <c r="X5" i="2"/>
  <c r="Y5" i="2" s="1"/>
  <c r="W5" i="2"/>
  <c r="V5" i="2"/>
  <c r="U5" i="2"/>
  <c r="T5" i="2"/>
  <c r="S5" i="2"/>
  <c r="R5" i="2"/>
  <c r="P5" i="2"/>
  <c r="Q5" i="2" s="1"/>
  <c r="O5" i="2"/>
  <c r="N5" i="2"/>
  <c r="M5" i="2"/>
  <c r="L5" i="2"/>
  <c r="K5" i="2"/>
  <c r="J5" i="2"/>
  <c r="H5" i="2"/>
  <c r="I5" i="2" s="1"/>
  <c r="G5" i="2"/>
  <c r="F5" i="2"/>
  <c r="E5" i="2"/>
  <c r="D5" i="2"/>
  <c r="C5" i="2"/>
  <c r="B5" i="2"/>
  <c r="AV4" i="2"/>
  <c r="AW4" i="2" s="1"/>
  <c r="AU4" i="2"/>
  <c r="AT4" i="2"/>
  <c r="AS4" i="2"/>
  <c r="AR4" i="2"/>
  <c r="AQ4" i="2"/>
  <c r="AP4" i="2"/>
  <c r="AN4" i="2"/>
  <c r="AO4" i="2" s="1"/>
  <c r="AM4" i="2"/>
  <c r="AL4" i="2"/>
  <c r="AK4" i="2"/>
  <c r="AJ4" i="2"/>
  <c r="AI4" i="2"/>
  <c r="AH4" i="2"/>
  <c r="AF4" i="2"/>
  <c r="AG4" i="2" s="1"/>
  <c r="AE4" i="2"/>
  <c r="AD4" i="2"/>
  <c r="AC4" i="2"/>
  <c r="AB4" i="2"/>
  <c r="AA4" i="2"/>
  <c r="Z4" i="2"/>
  <c r="X4" i="2"/>
  <c r="Y4" i="2" s="1"/>
  <c r="W4" i="2"/>
  <c r="V4" i="2"/>
  <c r="U4" i="2"/>
  <c r="T4" i="2"/>
  <c r="S4" i="2"/>
  <c r="R4" i="2"/>
  <c r="P4" i="2"/>
  <c r="Q4" i="2" s="1"/>
  <c r="O4" i="2"/>
  <c r="N4" i="2"/>
  <c r="M4" i="2"/>
  <c r="L4" i="2"/>
  <c r="K4" i="2"/>
  <c r="J4" i="2"/>
  <c r="H4" i="2"/>
  <c r="I4" i="2" s="1"/>
  <c r="G4" i="2"/>
  <c r="F4" i="2"/>
  <c r="E4" i="2"/>
  <c r="D4" i="2"/>
  <c r="C4" i="2"/>
  <c r="B4" i="2"/>
  <c r="AV3" i="2"/>
  <c r="AW3" i="2" s="1"/>
  <c r="AU3" i="2"/>
  <c r="AT3" i="2"/>
  <c r="AS3" i="2"/>
  <c r="AR3" i="2"/>
  <c r="AQ3" i="2"/>
  <c r="AP3" i="2"/>
  <c r="AN3" i="2"/>
  <c r="AO3" i="2" s="1"/>
  <c r="AM3" i="2"/>
  <c r="AL3" i="2"/>
  <c r="AK3" i="2"/>
  <c r="AJ3" i="2"/>
  <c r="AI3" i="2"/>
  <c r="AH3" i="2"/>
  <c r="AF3" i="2"/>
  <c r="AG3" i="2" s="1"/>
  <c r="AE3" i="2"/>
  <c r="AD3" i="2"/>
  <c r="AC3" i="2"/>
  <c r="AB3" i="2"/>
  <c r="AA3" i="2"/>
  <c r="Z3" i="2"/>
  <c r="X3" i="2"/>
  <c r="Y3" i="2" s="1"/>
  <c r="W3" i="2"/>
  <c r="V3" i="2"/>
  <c r="U3" i="2"/>
  <c r="T3" i="2"/>
  <c r="S3" i="2"/>
  <c r="R3" i="2"/>
  <c r="P3" i="2"/>
  <c r="Q3" i="2" s="1"/>
  <c r="O3" i="2"/>
  <c r="N3" i="2"/>
  <c r="M3" i="2"/>
  <c r="L3" i="2"/>
  <c r="K3" i="2"/>
  <c r="J3" i="2"/>
  <c r="H3" i="2"/>
  <c r="I3" i="2" s="1"/>
  <c r="G3" i="2"/>
  <c r="F3" i="2"/>
  <c r="E3" i="2"/>
  <c r="D3" i="2"/>
  <c r="C3" i="2"/>
  <c r="B3" i="2"/>
  <c r="AA10" i="8"/>
  <c r="Z10" i="8"/>
  <c r="X10" i="8"/>
  <c r="Y10" i="8" s="1"/>
  <c r="W10" i="8"/>
  <c r="V10" i="8"/>
  <c r="U10" i="8"/>
  <c r="T10" i="8"/>
  <c r="S10" i="8"/>
  <c r="R10" i="8"/>
  <c r="P10" i="8"/>
  <c r="Q10" i="8" s="1"/>
  <c r="O10" i="8"/>
  <c r="N10" i="8"/>
  <c r="M10" i="8"/>
  <c r="L10" i="8"/>
  <c r="K10" i="8"/>
  <c r="J10" i="8"/>
  <c r="H10" i="8"/>
  <c r="I10" i="8" s="1"/>
  <c r="G10" i="8"/>
  <c r="F10" i="8"/>
  <c r="E10" i="8"/>
  <c r="D10" i="8"/>
  <c r="C10" i="8"/>
  <c r="B10" i="8"/>
  <c r="AI8" i="8"/>
  <c r="AY8" i="2" s="1"/>
  <c r="AH8" i="8"/>
  <c r="AX8" i="2" s="1"/>
  <c r="AF8" i="8"/>
  <c r="AE8" i="8"/>
  <c r="AD8" i="8"/>
  <c r="AC8" i="8"/>
  <c r="AB8" i="8"/>
  <c r="AA8" i="8"/>
  <c r="Z8" i="8"/>
  <c r="X8" i="8"/>
  <c r="Y8" i="8" s="1"/>
  <c r="W8" i="8"/>
  <c r="V8" i="8"/>
  <c r="U8" i="8"/>
  <c r="T8" i="8"/>
  <c r="S8" i="8"/>
  <c r="R8" i="8"/>
  <c r="P8" i="8"/>
  <c r="Q8" i="8" s="1"/>
  <c r="O8" i="8"/>
  <c r="N8" i="8"/>
  <c r="M8" i="8"/>
  <c r="L8" i="8"/>
  <c r="K8" i="8"/>
  <c r="J8" i="8"/>
  <c r="H8" i="8"/>
  <c r="I8" i="8" s="1"/>
  <c r="G8" i="8"/>
  <c r="F8" i="8"/>
  <c r="E8" i="8"/>
  <c r="D8" i="8"/>
  <c r="C8" i="8"/>
  <c r="B8" i="8"/>
  <c r="AI7" i="8"/>
  <c r="AY7" i="2" s="1"/>
  <c r="AH7" i="8"/>
  <c r="AX7" i="2" s="1"/>
  <c r="AF7" i="8"/>
  <c r="AE7" i="8"/>
  <c r="AD7" i="8"/>
  <c r="AC7" i="8"/>
  <c r="AB7" i="8"/>
  <c r="AA7" i="8"/>
  <c r="Z7" i="8"/>
  <c r="X7" i="8"/>
  <c r="Y7" i="8" s="1"/>
  <c r="W7" i="8"/>
  <c r="V7" i="8"/>
  <c r="U7" i="8"/>
  <c r="T7" i="8"/>
  <c r="S7" i="8"/>
  <c r="R7" i="8"/>
  <c r="P7" i="8"/>
  <c r="Q7" i="8" s="1"/>
  <c r="O7" i="8"/>
  <c r="N7" i="8"/>
  <c r="M7" i="8"/>
  <c r="L7" i="8"/>
  <c r="K7" i="8"/>
  <c r="J7" i="8"/>
  <c r="H7" i="8"/>
  <c r="I7" i="8" s="1"/>
  <c r="G7" i="8"/>
  <c r="F7" i="8"/>
  <c r="E7" i="8"/>
  <c r="D7" i="8"/>
  <c r="C7" i="8"/>
  <c r="B7" i="8"/>
  <c r="AI5" i="8"/>
  <c r="AY5" i="2" s="1"/>
  <c r="AH5" i="8"/>
  <c r="AX5" i="10" s="1"/>
  <c r="AF5" i="8"/>
  <c r="AE5" i="8"/>
  <c r="AD5" i="8"/>
  <c r="AC5" i="8"/>
  <c r="AB5" i="8"/>
  <c r="AA5" i="8"/>
  <c r="Z5" i="8"/>
  <c r="X5" i="8"/>
  <c r="Y5" i="8" s="1"/>
  <c r="W5" i="8"/>
  <c r="V5" i="8"/>
  <c r="U5" i="8"/>
  <c r="T5" i="8"/>
  <c r="S5" i="8"/>
  <c r="R5" i="8"/>
  <c r="P5" i="8"/>
  <c r="Q5" i="8" s="1"/>
  <c r="O5" i="8"/>
  <c r="N5" i="8"/>
  <c r="M5" i="8"/>
  <c r="L5" i="8"/>
  <c r="K5" i="8"/>
  <c r="J5" i="8"/>
  <c r="H5" i="8"/>
  <c r="I5" i="8" s="1"/>
  <c r="G5" i="8"/>
  <c r="F5" i="8"/>
  <c r="E5" i="8"/>
  <c r="D5" i="8"/>
  <c r="C5" i="8"/>
  <c r="B5" i="8"/>
  <c r="AI4" i="8"/>
  <c r="AY4" i="2" s="1"/>
  <c r="AH4" i="8"/>
  <c r="AX4" i="2" s="1"/>
  <c r="AF4" i="8"/>
  <c r="AE4" i="8"/>
  <c r="AD4" i="8"/>
  <c r="AC4" i="8"/>
  <c r="AB4" i="8"/>
  <c r="AA4" i="8"/>
  <c r="Z4" i="8"/>
  <c r="X4" i="8"/>
  <c r="Y4" i="8" s="1"/>
  <c r="W4" i="8"/>
  <c r="V4" i="8"/>
  <c r="U4" i="8"/>
  <c r="T4" i="8"/>
  <c r="S4" i="8"/>
  <c r="R4" i="8"/>
  <c r="P4" i="8"/>
  <c r="Q4" i="8" s="1"/>
  <c r="O4" i="8"/>
  <c r="N4" i="8"/>
  <c r="M4" i="8"/>
  <c r="L4" i="8"/>
  <c r="K4" i="8"/>
  <c r="J4" i="8"/>
  <c r="H4" i="8"/>
  <c r="I4" i="8" s="1"/>
  <c r="G4" i="8"/>
  <c r="F4" i="8"/>
  <c r="E4" i="8"/>
  <c r="D4" i="8"/>
  <c r="C4" i="8"/>
  <c r="B4" i="8"/>
  <c r="AI3" i="8"/>
  <c r="AY3" i="2" s="1"/>
  <c r="AH3" i="8"/>
  <c r="AX3" i="2" s="1"/>
  <c r="AF3" i="8"/>
  <c r="AE3" i="8"/>
  <c r="AD3" i="8"/>
  <c r="AC3" i="8"/>
  <c r="AB3" i="8"/>
  <c r="AA3" i="8"/>
  <c r="Z3" i="8"/>
  <c r="X3" i="8"/>
  <c r="Y3" i="8" s="1"/>
  <c r="W3" i="8"/>
  <c r="V3" i="8"/>
  <c r="U3" i="8"/>
  <c r="T3" i="8"/>
  <c r="S3" i="8"/>
  <c r="R3" i="8"/>
  <c r="P3" i="8"/>
  <c r="Q3" i="8" s="1"/>
  <c r="O3" i="8"/>
  <c r="N3" i="8"/>
  <c r="M3" i="8"/>
  <c r="L3" i="8"/>
  <c r="K3" i="8"/>
  <c r="J3" i="8"/>
  <c r="H3" i="8"/>
  <c r="I3" i="8" s="1"/>
  <c r="G3" i="8"/>
  <c r="F3" i="8"/>
  <c r="E3" i="8"/>
  <c r="D3" i="8"/>
  <c r="C3" i="8"/>
  <c r="B3" i="8"/>
  <c r="AI10" i="8"/>
  <c r="AY10" i="10" s="1"/>
  <c r="AH10" i="8"/>
  <c r="AX10" i="10" s="1"/>
  <c r="AF10" i="8"/>
  <c r="AE10" i="8"/>
  <c r="AD10" i="8"/>
  <c r="AC10" i="8"/>
  <c r="AB10" i="8"/>
  <c r="AV10" i="2"/>
  <c r="AW10" i="2" s="1"/>
  <c r="AU10" i="2"/>
  <c r="AF10" i="9"/>
  <c r="AE10" i="9"/>
  <c r="AD10" i="9"/>
  <c r="AC10" i="9"/>
  <c r="AB10" i="9"/>
  <c r="AV10" i="10"/>
  <c r="AU10" i="10"/>
  <c r="AT10" i="10"/>
  <c r="Y21" i="1"/>
  <c r="X21" i="1"/>
  <c r="W21" i="1"/>
  <c r="V21" i="1"/>
  <c r="U21" i="1"/>
  <c r="T21" i="1"/>
  <c r="Z21" i="1"/>
  <c r="AY9" i="10"/>
  <c r="AX9" i="10"/>
  <c r="AY6" i="10"/>
  <c r="AX6" i="10"/>
  <c r="H9" i="10"/>
  <c r="G9" i="10"/>
  <c r="F9" i="10"/>
  <c r="E9" i="10"/>
  <c r="D9" i="10"/>
  <c r="C9" i="10"/>
  <c r="B9" i="10"/>
  <c r="H6" i="10"/>
  <c r="G6" i="10"/>
  <c r="F6" i="10"/>
  <c r="E6" i="10"/>
  <c r="D6" i="10"/>
  <c r="C6" i="10"/>
  <c r="B6" i="10"/>
  <c r="AX2" i="10"/>
  <c r="AY2" i="10"/>
  <c r="AH2" i="9"/>
  <c r="AI2" i="9"/>
  <c r="AH6" i="9"/>
  <c r="AI6" i="9"/>
  <c r="AH9" i="9"/>
  <c r="AI9" i="9"/>
  <c r="AF2" i="9"/>
  <c r="AF6" i="9" s="1"/>
  <c r="AE2" i="9"/>
  <c r="AE6" i="9" s="1"/>
  <c r="AD2" i="9"/>
  <c r="AD6" i="9" s="1"/>
  <c r="AC2" i="9"/>
  <c r="AC6" i="9" s="1"/>
  <c r="AB2" i="9"/>
  <c r="AB6" i="9" s="1"/>
  <c r="AA2" i="9"/>
  <c r="AA6" i="9" s="1"/>
  <c r="AF2" i="8"/>
  <c r="AF6" i="8" s="1"/>
  <c r="AE2" i="8"/>
  <c r="AE6" i="8" s="1"/>
  <c r="AD2" i="8"/>
  <c r="AD6" i="8" s="1"/>
  <c r="AC2" i="8"/>
  <c r="AC6" i="8" s="1"/>
  <c r="AB2" i="8"/>
  <c r="AB6" i="8" s="1"/>
  <c r="AA2" i="8"/>
  <c r="AA6" i="8" s="1"/>
  <c r="J2" i="9"/>
  <c r="K2" i="9"/>
  <c r="L2" i="9"/>
  <c r="L9" i="9" s="1"/>
  <c r="M2" i="9"/>
  <c r="M6" i="9" s="1"/>
  <c r="N2" i="9"/>
  <c r="N9" i="9" s="1"/>
  <c r="O2" i="9"/>
  <c r="O9" i="9" s="1"/>
  <c r="P2" i="9"/>
  <c r="P6" i="9" s="1"/>
  <c r="R2" i="9"/>
  <c r="R6" i="9" s="1"/>
  <c r="S2" i="9"/>
  <c r="S6" i="9" s="1"/>
  <c r="T2" i="9"/>
  <c r="T6" i="9" s="1"/>
  <c r="U2" i="9"/>
  <c r="U6" i="9" s="1"/>
  <c r="V2" i="9"/>
  <c r="V6" i="9" s="1"/>
  <c r="W2" i="9"/>
  <c r="W6" i="9" s="1"/>
  <c r="X2" i="9"/>
  <c r="X6" i="9" s="1"/>
  <c r="Z2" i="9"/>
  <c r="Z9" i="9" s="1"/>
  <c r="B6" i="9"/>
  <c r="C6" i="9"/>
  <c r="D6" i="9"/>
  <c r="E6" i="9"/>
  <c r="F6" i="9"/>
  <c r="G6" i="9"/>
  <c r="H6" i="9"/>
  <c r="J6" i="9"/>
  <c r="K6" i="9"/>
  <c r="B9" i="9"/>
  <c r="C9" i="9"/>
  <c r="D9" i="9"/>
  <c r="E9" i="9"/>
  <c r="F9" i="9"/>
  <c r="G9" i="9"/>
  <c r="H9" i="9"/>
  <c r="J9" i="9"/>
  <c r="K9" i="9"/>
  <c r="M9" i="9"/>
  <c r="R9" i="9"/>
  <c r="S9" i="9"/>
  <c r="AV2" i="10"/>
  <c r="AV6" i="10" s="1"/>
  <c r="AU2" i="10"/>
  <c r="AU9" i="10" s="1"/>
  <c r="AT2" i="10"/>
  <c r="AT9" i="10" s="1"/>
  <c r="AS2" i="10"/>
  <c r="AS6" i="10" s="1"/>
  <c r="AR2" i="10"/>
  <c r="AR9" i="10" s="1"/>
  <c r="AQ2" i="10"/>
  <c r="AQ9" i="10" s="1"/>
  <c r="AP2" i="10"/>
  <c r="AP6" i="10" s="1"/>
  <c r="AN2" i="10"/>
  <c r="AN6" i="10" s="1"/>
  <c r="AM2" i="10"/>
  <c r="AM6" i="10" s="1"/>
  <c r="AL2" i="10"/>
  <c r="AL6" i="10" s="1"/>
  <c r="AK2" i="10"/>
  <c r="AK6" i="10" s="1"/>
  <c r="AJ2" i="10"/>
  <c r="AJ6" i="10" s="1"/>
  <c r="AI2" i="10"/>
  <c r="AI9" i="10" s="1"/>
  <c r="AH2" i="10"/>
  <c r="AH6" i="10" s="1"/>
  <c r="AF2" i="10"/>
  <c r="AF9" i="10" s="1"/>
  <c r="AE2" i="10"/>
  <c r="AE9" i="10" s="1"/>
  <c r="AD2" i="10"/>
  <c r="AD6" i="10" s="1"/>
  <c r="AC2" i="10"/>
  <c r="AC6" i="10" s="1"/>
  <c r="AB2" i="10"/>
  <c r="AB6" i="10" s="1"/>
  <c r="AA2" i="10"/>
  <c r="AA6" i="10" s="1"/>
  <c r="Z2" i="10"/>
  <c r="Z6" i="10" s="1"/>
  <c r="X2" i="10"/>
  <c r="X6" i="10" s="1"/>
  <c r="W2" i="10"/>
  <c r="W6" i="10" s="1"/>
  <c r="V2" i="10"/>
  <c r="V9" i="10" s="1"/>
  <c r="U2" i="10"/>
  <c r="U6" i="10" s="1"/>
  <c r="T2" i="10"/>
  <c r="T6" i="10" s="1"/>
  <c r="S2" i="10"/>
  <c r="S9" i="10" s="1"/>
  <c r="R2" i="10"/>
  <c r="R6" i="10" s="1"/>
  <c r="P2" i="10"/>
  <c r="P9" i="10" s="1"/>
  <c r="O2" i="10"/>
  <c r="O6" i="10" s="1"/>
  <c r="N2" i="10"/>
  <c r="N6" i="10" s="1"/>
  <c r="M2" i="10"/>
  <c r="M6" i="10" s="1"/>
  <c r="L2" i="10"/>
  <c r="L9" i="10" s="1"/>
  <c r="K2" i="10"/>
  <c r="K6" i="10" s="1"/>
  <c r="J2" i="10"/>
  <c r="J9" i="10" s="1"/>
  <c r="H9" i="2"/>
  <c r="G9" i="2"/>
  <c r="F9" i="2"/>
  <c r="E9" i="2"/>
  <c r="D9" i="2"/>
  <c r="C9" i="2"/>
  <c r="H6" i="2"/>
  <c r="G6" i="2"/>
  <c r="F6" i="2"/>
  <c r="E6" i="2"/>
  <c r="D6" i="2"/>
  <c r="C6" i="2"/>
  <c r="T2" i="8"/>
  <c r="T6" i="8" s="1"/>
  <c r="AX5" i="2"/>
  <c r="X2" i="8"/>
  <c r="X9" i="8" s="1"/>
  <c r="W2" i="8"/>
  <c r="W9" i="8" s="1"/>
  <c r="V2" i="8"/>
  <c r="V9" i="8" s="1"/>
  <c r="U2" i="8"/>
  <c r="U6" i="8" s="1"/>
  <c r="S2" i="8"/>
  <c r="S6" i="8" s="1"/>
  <c r="J2" i="8"/>
  <c r="J9" i="8" s="1"/>
  <c r="AI6" i="10" l="1"/>
  <c r="AS9" i="10"/>
  <c r="AE6" i="10"/>
  <c r="P6" i="10"/>
  <c r="V6" i="10"/>
  <c r="AQ6" i="10"/>
  <c r="T9" i="10"/>
  <c r="AF6" i="10"/>
  <c r="AR6" i="10"/>
  <c r="J6" i="10"/>
  <c r="AT6" i="10"/>
  <c r="U9" i="10"/>
  <c r="L6" i="10"/>
  <c r="AU6" i="10"/>
  <c r="S6" i="10"/>
  <c r="I6" i="10"/>
  <c r="AH9" i="10"/>
  <c r="W9" i="10"/>
  <c r="K9" i="10"/>
  <c r="X9" i="10"/>
  <c r="AJ9" i="10"/>
  <c r="AV9" i="10"/>
  <c r="AK9" i="10"/>
  <c r="M9" i="10"/>
  <c r="Z9" i="10"/>
  <c r="AL9" i="10"/>
  <c r="N9" i="10"/>
  <c r="AA9" i="10"/>
  <c r="AM9" i="10"/>
  <c r="O9" i="10"/>
  <c r="AB9" i="10"/>
  <c r="AN9" i="10"/>
  <c r="AC9" i="10"/>
  <c r="R9" i="10"/>
  <c r="AD9" i="10"/>
  <c r="AP9" i="10"/>
  <c r="I9" i="10"/>
  <c r="O6" i="9"/>
  <c r="P9" i="9"/>
  <c r="L6" i="9"/>
  <c r="AF9" i="9"/>
  <c r="N6" i="9"/>
  <c r="Z6" i="9"/>
  <c r="AA9" i="9"/>
  <c r="AB9" i="9"/>
  <c r="AC9" i="9"/>
  <c r="AD9" i="9"/>
  <c r="AE9" i="9"/>
  <c r="AD9" i="8"/>
  <c r="AE9" i="8"/>
  <c r="AF9" i="8"/>
  <c r="AX8" i="10"/>
  <c r="AY8" i="10"/>
  <c r="AX7" i="10"/>
  <c r="AY7" i="10"/>
  <c r="AY5" i="10"/>
  <c r="AX10" i="2"/>
  <c r="AY10" i="2"/>
  <c r="AX4" i="10"/>
  <c r="AY4" i="10"/>
  <c r="AX3" i="10"/>
  <c r="AY3" i="10"/>
  <c r="AI8" i="9"/>
  <c r="AH8" i="9"/>
  <c r="AI7" i="9"/>
  <c r="AH7" i="9"/>
  <c r="AI10" i="9"/>
  <c r="AH10" i="9"/>
  <c r="AI5" i="9"/>
  <c r="AH5" i="9"/>
  <c r="AI4" i="9"/>
  <c r="AH4" i="9"/>
  <c r="AI3" i="9"/>
  <c r="AH3" i="9"/>
  <c r="AG2" i="9"/>
  <c r="W9" i="9"/>
  <c r="U9" i="9"/>
  <c r="Q2" i="9"/>
  <c r="X9" i="9"/>
  <c r="I9" i="9"/>
  <c r="I6" i="9"/>
  <c r="V9" i="9"/>
  <c r="T9" i="9"/>
  <c r="AB9" i="2"/>
  <c r="AC9" i="2"/>
  <c r="AD9" i="2"/>
  <c r="AE9" i="2"/>
  <c r="AF9" i="2"/>
  <c r="AA9" i="2"/>
  <c r="Z20" i="1"/>
  <c r="Z18" i="1"/>
  <c r="V6" i="8"/>
  <c r="W6" i="8"/>
  <c r="X6" i="8"/>
  <c r="AB9" i="8"/>
  <c r="AC9" i="8"/>
  <c r="AA9" i="8"/>
  <c r="U9" i="8"/>
  <c r="S9" i="8"/>
  <c r="T9" i="8"/>
  <c r="S20" i="1"/>
  <c r="J20" i="1" l="1"/>
  <c r="H20" i="1"/>
  <c r="Z7" i="1"/>
  <c r="Q9" i="1"/>
  <c r="AG2" i="8"/>
  <c r="AG6" i="8" s="1"/>
  <c r="Q17" i="1"/>
  <c r="H15" i="1"/>
  <c r="H6" i="1"/>
  <c r="H5" i="1"/>
  <c r="H8" i="1" l="1"/>
  <c r="H19" i="1"/>
  <c r="Q14" i="1"/>
  <c r="Q3" i="1"/>
  <c r="H16" i="1"/>
  <c r="Z14" i="1"/>
  <c r="Q18" i="1"/>
  <c r="H17" i="1"/>
  <c r="Y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K2" i="8"/>
  <c r="K6" i="8" s="1"/>
  <c r="L2" i="8"/>
  <c r="L9" i="8" s="1"/>
  <c r="M2" i="8"/>
  <c r="M6" i="8" s="1"/>
  <c r="N2" i="8"/>
  <c r="N6" i="8" s="1"/>
  <c r="O2" i="8"/>
  <c r="O6" i="8" s="1"/>
  <c r="P2" i="8"/>
  <c r="P9" i="8" s="1"/>
  <c r="Q2" i="8"/>
  <c r="Q6" i="8" s="1"/>
  <c r="R2" i="8"/>
  <c r="R6" i="8" s="1"/>
  <c r="Z2" i="8"/>
  <c r="Z6" i="8" s="1"/>
  <c r="B6" i="8"/>
  <c r="C6" i="8"/>
  <c r="D6" i="8"/>
  <c r="E6" i="8"/>
  <c r="F6" i="8"/>
  <c r="G6" i="8"/>
  <c r="H6" i="8"/>
  <c r="I6" i="8"/>
  <c r="J6" i="8"/>
  <c r="B9" i="8"/>
  <c r="C9" i="8"/>
  <c r="D9" i="8"/>
  <c r="E9" i="8"/>
  <c r="F9" i="8"/>
  <c r="G9" i="8"/>
  <c r="H9" i="8"/>
  <c r="Z9" i="8" l="1"/>
  <c r="R9" i="8"/>
  <c r="P6" i="8"/>
  <c r="O9" i="8"/>
  <c r="L6" i="8"/>
  <c r="N9" i="8"/>
  <c r="Y6" i="8"/>
  <c r="Y9" i="8"/>
  <c r="AG9" i="8"/>
  <c r="J10" i="1"/>
  <c r="S10" i="1"/>
  <c r="J8" i="1"/>
  <c r="S8" i="1"/>
  <c r="J9" i="1"/>
  <c r="S9" i="1"/>
  <c r="J7" i="1"/>
  <c r="S7" i="1"/>
  <c r="I9" i="8"/>
  <c r="M9" i="8"/>
  <c r="K9" i="8"/>
  <c r="Q9" i="8"/>
  <c r="AV2" i="2" l="1"/>
  <c r="AN2" i="2"/>
  <c r="AF2" i="2"/>
  <c r="X2" i="2"/>
  <c r="P2" i="2"/>
  <c r="X9" i="2" l="1"/>
  <c r="X6" i="2"/>
  <c r="AF6" i="2" s="1"/>
  <c r="P6" i="2"/>
  <c r="P9" i="2"/>
  <c r="AN9" i="2"/>
  <c r="AN6" i="2"/>
  <c r="AV6" i="2"/>
  <c r="AV9" i="2"/>
  <c r="AU2" i="2"/>
  <c r="AM2" i="2"/>
  <c r="AE2" i="2"/>
  <c r="W2" i="2"/>
  <c r="O2" i="2"/>
  <c r="AI2" i="2"/>
  <c r="AJ2" i="2"/>
  <c r="AK2" i="2"/>
  <c r="AL2" i="2"/>
  <c r="AT2" i="2"/>
  <c r="AR2" i="2"/>
  <c r="AC2" i="2"/>
  <c r="B9" i="2"/>
  <c r="B6" i="2"/>
  <c r="AS2" i="2"/>
  <c r="AQ2" i="2"/>
  <c r="AP2" i="2"/>
  <c r="AP9" i="2" s="1"/>
  <c r="AH2" i="2"/>
  <c r="AH6" i="2" s="1"/>
  <c r="AB2" i="2"/>
  <c r="AD2" i="2"/>
  <c r="AA2" i="2"/>
  <c r="Z2" i="2"/>
  <c r="U2" i="2"/>
  <c r="T2" i="2"/>
  <c r="V2" i="2"/>
  <c r="S2" i="2"/>
  <c r="R2" i="2"/>
  <c r="R6" i="2" s="1"/>
  <c r="Z6" i="2" s="1"/>
  <c r="M2" i="2"/>
  <c r="L2" i="2"/>
  <c r="N2" i="2"/>
  <c r="K2" i="2"/>
  <c r="J2" i="2"/>
  <c r="J6" i="2" s="1"/>
  <c r="W9" i="2" l="1"/>
  <c r="W6" i="2"/>
  <c r="AE6" i="2" s="1"/>
  <c r="AU9" i="2"/>
  <c r="AU6" i="2"/>
  <c r="AQ9" i="2"/>
  <c r="AQ6" i="2"/>
  <c r="AL9" i="2"/>
  <c r="AL6" i="2"/>
  <c r="AM9" i="2"/>
  <c r="AM6" i="2"/>
  <c r="AK9" i="2"/>
  <c r="AK6" i="2"/>
  <c r="AS9" i="2"/>
  <c r="AS6" i="2"/>
  <c r="V9" i="2"/>
  <c r="V6" i="2"/>
  <c r="AD6" i="2" s="1"/>
  <c r="AT9" i="2"/>
  <c r="AT6" i="2"/>
  <c r="K9" i="2"/>
  <c r="K6" i="2"/>
  <c r="N9" i="2"/>
  <c r="N6" i="2"/>
  <c r="AI9" i="2"/>
  <c r="AI6" i="2"/>
  <c r="M6" i="2"/>
  <c r="M9" i="2"/>
  <c r="S9" i="2"/>
  <c r="S6" i="2"/>
  <c r="AA6" i="2" s="1"/>
  <c r="U6" i="2"/>
  <c r="AC6" i="2" s="1"/>
  <c r="U9" i="2"/>
  <c r="O6" i="2"/>
  <c r="O9" i="2"/>
  <c r="L6" i="2"/>
  <c r="L9" i="2"/>
  <c r="T9" i="2"/>
  <c r="T6" i="2"/>
  <c r="AB6" i="2" s="1"/>
  <c r="AR9" i="2"/>
  <c r="AR6" i="2"/>
  <c r="AJ9" i="2"/>
  <c r="AJ6" i="2"/>
  <c r="R9" i="2"/>
  <c r="AP6" i="2"/>
  <c r="AH9" i="2"/>
  <c r="J9" i="2"/>
</calcChain>
</file>

<file path=xl/sharedStrings.xml><?xml version="1.0" encoding="utf-8"?>
<sst xmlns="http://schemas.openxmlformats.org/spreadsheetml/2006/main" count="174" uniqueCount="59">
  <si>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</si>
  <si>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</si>
  <si>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</si>
  <si>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</si>
  <si>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</si>
  <si>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</si>
  <si>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</si>
  <si>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</si>
  <si>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</si>
  <si>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</si>
  <si>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</si>
  <si>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</si>
  <si>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</si>
  <si>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</si>
  <si>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</si>
  <si>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</si>
  <si>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</si>
  <si>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</si>
  <si>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</si>
  <si>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</si>
  <si>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</si>
  <si>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</si>
  <si>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</si>
  <si>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</si>
  <si>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</si>
  <si>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</si>
  <si>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</si>
  <si>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</si>
  <si>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</si>
  <si>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</si>
  <si>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</si>
  <si>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</si>
  <si>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</si>
  <si>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</si>
  <si>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</si>
  <si>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</si>
  <si>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</si>
  <si>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</si>
  <si>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</si>
  <si>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</si>
  <si>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</si>
  <si>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</si>
  <si>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</si>
  <si>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</si>
  <si>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</si>
  <si>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</si>
  <si>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</si>
  <si>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</si>
  <si>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</si>
  <si>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</si>
  <si>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</si>
  <si>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</si>
  <si>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</si>
  <si>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</si>
  <si>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</si>
  <si>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</si>
  <si>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</si>
  <si>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p.adj</t>
  </si>
  <si>
    <t>p.adj.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</si>
</sst>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77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6" xfId="0" applyNumberFormat="1" applyFont="1" applyFill="1" applyBorder="1" applyAlignment="1">
      <alignment horizontal="right" vertical="center" wrapText="1"/>
    </xf>
    <xf numFmtId="164" fontId="12" fillId="0" borderId="27" xfId="0" applyNumberFormat="1" applyFont="1" applyFill="1" applyBorder="1" applyAlignment="1">
      <alignment horizontal="right" vertical="center" wrapText="1"/>
    </xf>
    <xf numFmtId="164" fontId="12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2" fontId="11" fillId="0" borderId="30" xfId="0" applyNumberFormat="1" applyFont="1" applyFill="1" applyBorder="1" applyAlignment="1">
      <alignment horizontal="right" vertical="center" wrapText="1"/>
    </xf>
    <xf numFmtId="1" fontId="12" fillId="0" borderId="27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2" fontId="12" fillId="0" borderId="31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2" xfId="0" applyNumberFormat="1" applyFont="1" applyFill="1" applyBorder="1" applyAlignment="1">
      <alignment horizontal="right" vertical="center" wrapText="1"/>
    </xf>
    <xf numFmtId="2" fontId="12" fillId="0" borderId="33" xfId="0" applyNumberFormat="1" applyFont="1" applyFill="1" applyBorder="1" applyAlignment="1">
      <alignment horizontal="right" vertical="center" wrapText="1"/>
    </xf>
    <xf numFmtId="164" fontId="12" fillId="0" borderId="34" xfId="0" applyNumberFormat="1" applyFont="1" applyFill="1" applyBorder="1" applyAlignment="1">
      <alignment horizontal="right" vertical="center" wrapText="1"/>
    </xf>
    <xf numFmtId="164" fontId="12" fillId="0" borderId="35" xfId="0" applyNumberFormat="1" applyFont="1" applyFill="1" applyBorder="1" applyAlignment="1">
      <alignment horizontal="right" vertical="center" wrapText="1"/>
    </xf>
    <xf numFmtId="2" fontId="11" fillId="0" borderId="36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1" fontId="12" fillId="0" borderId="35" xfId="0" applyNumberFormat="1" applyFont="1" applyFill="1" applyBorder="1" applyAlignment="1">
      <alignment horizontal="right" vertical="center" wrapText="1"/>
    </xf>
    <xf numFmtId="2" fontId="12" fillId="0" borderId="37" xfId="0" applyNumberFormat="1" applyFont="1" applyFill="1" applyBorder="1" applyAlignment="1">
      <alignment horizontal="right" vertical="center" wrapText="1"/>
    </xf>
    <xf numFmtId="2" fontId="11" fillId="0" borderId="38" xfId="0" applyNumberFormat="1" applyFont="1" applyFill="1" applyBorder="1" applyAlignment="1">
      <alignment horizontal="right" vertical="center" wrapText="1"/>
    </xf>
    <xf numFmtId="164" fontId="12" fillId="0" borderId="39" xfId="0" applyNumberFormat="1" applyFont="1" applyFill="1" applyBorder="1" applyAlignment="1">
      <alignment horizontal="right" vertical="center" wrapText="1"/>
    </xf>
    <xf numFmtId="164" fontId="12" fillId="0" borderId="40" xfId="0" applyNumberFormat="1" applyFont="1" applyFill="1" applyBorder="1" applyAlignment="1">
      <alignment horizontal="right" vertical="center" wrapText="1"/>
    </xf>
    <xf numFmtId="164" fontId="12" fillId="0" borderId="41" xfId="0" applyNumberFormat="1" applyFont="1" applyFill="1" applyBorder="1" applyAlignment="1">
      <alignment horizontal="right" vertical="center" wrapText="1"/>
    </xf>
    <xf numFmtId="2" fontId="11" fillId="0" borderId="42" xfId="0" applyNumberFormat="1" applyFont="1" applyFill="1" applyBorder="1" applyAlignment="1">
      <alignment horizontal="right" vertical="center" wrapText="1"/>
    </xf>
    <xf numFmtId="1" fontId="12" fillId="0" borderId="39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2" fontId="12" fillId="0" borderId="43" xfId="0" applyNumberFormat="1" applyFont="1" applyFill="1" applyBorder="1" applyAlignment="1">
      <alignment horizontal="right" vertical="center" wrapText="1"/>
    </xf>
    <xf numFmtId="2" fontId="12" fillId="0" borderId="39" xfId="0" applyNumberFormat="1" applyFont="1" applyFill="1" applyBorder="1" applyAlignment="1">
      <alignment horizontal="right" vertical="center" wrapText="1"/>
    </xf>
    <xf numFmtId="2" fontId="12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5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51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50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49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54" xfId="0" applyNumberFormat="1" applyFont="1" applyFill="1" applyBorder="1" applyAlignment="1">
      <alignment horizontal="center" vertical="center" wrapText="1"/>
    </xf>
    <xf numFmtId="2" fontId="11" fillId="0" borderId="45" xfId="0" applyNumberFormat="1" applyFont="1" applyFill="1" applyBorder="1" applyAlignment="1">
      <alignment horizontal="center" vertical="center" wrapText="1"/>
    </xf>
    <xf numFmtId="2" fontId="11" fillId="0" borderId="44" xfId="0" applyNumberFormat="1" applyFont="1" applyFill="1" applyBorder="1" applyAlignment="1">
      <alignment horizontal="center" vertical="center" wrapText="1"/>
    </xf>
    <xf numFmtId="2" fontId="11" fillId="0" borderId="46" xfId="0" applyNumberFormat="1" applyFont="1" applyFill="1" applyBorder="1" applyAlignment="1">
      <alignment horizontal="center" vertical="center" wrapText="1"/>
    </xf>
    <xf numFmtId="2" fontId="11" fillId="0" borderId="47" xfId="0" applyNumberFormat="1" applyFont="1" applyFill="1" applyBorder="1" applyAlignment="1">
      <alignment horizontal="center" vertical="center" wrapText="1"/>
    </xf>
    <xf numFmtId="2" fontId="11" fillId="0" borderId="48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69"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71.423000000000002</c:v>
                </c:pt>
                <c:pt idx="1">
                  <c:v>71.816000000000003</c:v>
                </c:pt>
                <c:pt idx="2">
                  <c:v>72.772999999999996</c:v>
                </c:pt>
                <c:pt idx="3">
                  <c:v>58.216000000000001</c:v>
                </c:pt>
                <c:pt idx="4">
                  <c:v>71.423000000000002</c:v>
                </c:pt>
                <c:pt idx="5">
                  <c:v>64.706000000000003</c:v>
                </c:pt>
                <c:pt idx="6">
                  <c:v>60.84</c:v>
                </c:pt>
                <c:pt idx="7">
                  <c:v>56.542000000000002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291.964</c:v>
                </c:pt>
                <c:pt idx="1">
                  <c:v>291.59199999999998</c:v>
                </c:pt>
                <c:pt idx="2">
                  <c:v>291.41399999999999</c:v>
                </c:pt>
                <c:pt idx="3">
                  <c:v>277.86200000000002</c:v>
                </c:pt>
                <c:pt idx="4">
                  <c:v>291.964</c:v>
                </c:pt>
                <c:pt idx="5">
                  <c:v>218.447</c:v>
                </c:pt>
                <c:pt idx="6">
                  <c:v>287.41500000000002</c:v>
                </c:pt>
                <c:pt idx="7">
                  <c:v>283.05900000000003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6.0590000000000002</c:v>
                </c:pt>
                <c:pt idx="1">
                  <c:v>6.3259999999999996</c:v>
                </c:pt>
                <c:pt idx="2">
                  <c:v>5.9809999999999999</c:v>
                </c:pt>
                <c:pt idx="3">
                  <c:v>7.0460000000000003</c:v>
                </c:pt>
                <c:pt idx="4">
                  <c:v>6.0590000000000002</c:v>
                </c:pt>
                <c:pt idx="5">
                  <c:v>2.9609999999999999</c:v>
                </c:pt>
                <c:pt idx="6">
                  <c:v>9.7449999999999992</c:v>
                </c:pt>
                <c:pt idx="7">
                  <c:v>7.0380000000000003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83.245999999999995</c:v>
                </c:pt>
                <c:pt idx="1">
                  <c:v>83.394000000000005</c:v>
                </c:pt>
                <c:pt idx="2">
                  <c:v>84.593000000000004</c:v>
                </c:pt>
                <c:pt idx="3">
                  <c:v>84.938999999999993</c:v>
                </c:pt>
                <c:pt idx="4">
                  <c:v>83.245999999999995</c:v>
                </c:pt>
                <c:pt idx="5">
                  <c:v>84.834000000000003</c:v>
                </c:pt>
                <c:pt idx="6">
                  <c:v>83.539000000000001</c:v>
                </c:pt>
                <c:pt idx="7">
                  <c:v>85.710999999999999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2.632000000000005</c:v>
                  </c:pt>
                  <c:pt idx="1">
                    <c:v>2.695999999999998</c:v>
                  </c:pt>
                  <c:pt idx="2">
                    <c:v>2.9710000000000036</c:v>
                  </c:pt>
                  <c:pt idx="3">
                    <c:v>2.9299999999999926</c:v>
                  </c:pt>
                  <c:pt idx="4">
                    <c:v>3.0659999999999883</c:v>
                  </c:pt>
                  <c:pt idx="5">
                    <c:v>3.0589999999999975</c:v>
                  </c:pt>
                  <c:pt idx="6">
                    <c:v>3.9030000000000058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2.9299999999999926</c:v>
                  </c:pt>
                  <c:pt idx="1">
                    <c:v>2.632000000000005</c:v>
                  </c:pt>
                  <c:pt idx="2">
                    <c:v>2.695999999999998</c:v>
                  </c:pt>
                  <c:pt idx="3">
                    <c:v>2.9710000000000036</c:v>
                  </c:pt>
                  <c:pt idx="4">
                    <c:v>2.9299999999999926</c:v>
                  </c:pt>
                  <c:pt idx="5">
                    <c:v>3.0659999999999883</c:v>
                  </c:pt>
                  <c:pt idx="6">
                    <c:v>3.0589999999999975</c:v>
                  </c:pt>
                  <c:pt idx="7">
                    <c:v>3.9030000000000058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89.320999999999998</c:v>
                </c:pt>
                <c:pt idx="1">
                  <c:v>89.712000000000003</c:v>
                </c:pt>
                <c:pt idx="2">
                  <c:v>90.623000000000005</c:v>
                </c:pt>
                <c:pt idx="3">
                  <c:v>92.337000000000003</c:v>
                </c:pt>
                <c:pt idx="4">
                  <c:v>89.320999999999998</c:v>
                </c:pt>
                <c:pt idx="5">
                  <c:v>87.843999999999994</c:v>
                </c:pt>
                <c:pt idx="6">
                  <c:v>92.61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32.935000000000002</c:v>
                </c:pt>
                <c:pt idx="1">
                  <c:v>34.720999999999997</c:v>
                </c:pt>
                <c:pt idx="2">
                  <c:v>33.444000000000003</c:v>
                </c:pt>
                <c:pt idx="3">
                  <c:v>40.014000000000003</c:v>
                </c:pt>
                <c:pt idx="4">
                  <c:v>32.935000000000002</c:v>
                </c:pt>
                <c:pt idx="5">
                  <c:v>19.646999999999998</c:v>
                </c:pt>
                <c:pt idx="6">
                  <c:v>50.030999999999999</c:v>
                </c:pt>
                <c:pt idx="7">
                  <c:v>35.033000000000001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64.706000000000003</c:v>
                </c:pt>
                <c:pt idx="1">
                  <c:v>218.447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84.834000000000003</c:v>
                </c:pt>
                <c:pt idx="1">
                  <c:v>87.843999999999994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60.84</c:v>
                </c:pt>
                <c:pt idx="1">
                  <c:v>287.41500000000002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83.539000000000001</c:v>
                </c:pt>
                <c:pt idx="1">
                  <c:v>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56.542000000000002</c:v>
                </c:pt>
                <c:pt idx="1">
                  <c:v>283.05900000000003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85.710999999999999</c:v>
                </c:pt>
                <c:pt idx="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71.816000000000003</c:v>
                </c:pt>
                <c:pt idx="1">
                  <c:v>291.59199999999998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83.394000000000005</c:v>
                </c:pt>
                <c:pt idx="1">
                  <c:v>89.712000000000003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72.772999999999996</c:v>
                </c:pt>
                <c:pt idx="1">
                  <c:v>291.41399999999999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84.593000000000004</c:v>
                </c:pt>
                <c:pt idx="1">
                  <c:v>90.623000000000005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58.216000000000001</c:v>
                </c:pt>
                <c:pt idx="1">
                  <c:v>277.86200000000002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84.938999999999993</c:v>
                </c:pt>
                <c:pt idx="1">
                  <c:v>92.337000000000003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9202995415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p.adj. (bf=16)</v>
          </cell>
        </row>
        <row r="2">
          <cell r="A2" t="str">
            <v>modeMDC</v>
          </cell>
          <cell r="B2">
            <v>83.245999999999995</v>
          </cell>
          <cell r="C2">
            <v>1.5029999999999999</v>
          </cell>
          <cell r="D2">
            <v>80.301000000000002</v>
          </cell>
          <cell r="E2">
            <v>86.191000000000003</v>
          </cell>
          <cell r="F2">
            <v>55.402000000000001</v>
          </cell>
          <cell r="G2">
            <v>10</v>
          </cell>
          <cell r="H2">
            <v>8.8675999999999995E-14</v>
          </cell>
          <cell r="I2">
            <v>1.42E-12</v>
          </cell>
        </row>
        <row r="3">
          <cell r="A3" t="str">
            <v>modeMWH</v>
          </cell>
          <cell r="B3">
            <v>83.394000000000005</v>
          </cell>
          <cell r="C3">
            <v>1.585</v>
          </cell>
          <cell r="D3">
            <v>80.287000000000006</v>
          </cell>
          <cell r="E3">
            <v>86.501000000000005</v>
          </cell>
          <cell r="F3">
            <v>52.606999999999999</v>
          </cell>
          <cell r="G3">
            <v>10</v>
          </cell>
          <cell r="H3">
            <v>1.4942000000000001E-13</v>
          </cell>
          <cell r="I3">
            <v>2.3900000000000001E-12</v>
          </cell>
        </row>
        <row r="4">
          <cell r="A4" t="str">
            <v>modeMYN</v>
          </cell>
          <cell r="B4">
            <v>84.593000000000004</v>
          </cell>
          <cell r="C4">
            <v>1.375</v>
          </cell>
          <cell r="D4">
            <v>81.899000000000001</v>
          </cell>
          <cell r="E4">
            <v>87.287999999999997</v>
          </cell>
          <cell r="F4">
            <v>61.536000000000001</v>
          </cell>
          <cell r="G4">
            <v>9.9700000000000006</v>
          </cell>
          <cell r="H4">
            <v>3.3343000000000002E-14</v>
          </cell>
          <cell r="I4">
            <v>5.3299999999999995E-13</v>
          </cell>
        </row>
        <row r="5">
          <cell r="A5" t="str">
            <v>modeMDQ</v>
          </cell>
          <cell r="B5">
            <v>84.938999999999993</v>
          </cell>
          <cell r="C5">
            <v>1.411</v>
          </cell>
          <cell r="D5">
            <v>82.173000000000002</v>
          </cell>
          <cell r="E5">
            <v>87.704999999999998</v>
          </cell>
          <cell r="F5">
            <v>60.197000000000003</v>
          </cell>
          <cell r="G5">
            <v>9.92</v>
          </cell>
          <cell r="H5">
            <v>4.7961999999999998E-14</v>
          </cell>
          <cell r="I5">
            <v>7.6699999999999996E-13</v>
          </cell>
        </row>
        <row r="6">
          <cell r="B6">
            <v>83.245999999999995</v>
          </cell>
          <cell r="C6">
            <v>1.5029999999999999</v>
          </cell>
          <cell r="D6">
            <v>80.301000000000002</v>
          </cell>
          <cell r="E6">
            <v>86.191000000000003</v>
          </cell>
          <cell r="F6">
            <v>55.402000000000001</v>
          </cell>
          <cell r="G6">
            <v>10</v>
          </cell>
          <cell r="H6">
            <v>8.8675999999999995E-14</v>
          </cell>
          <cell r="I6">
            <v>1.42E-12</v>
          </cell>
        </row>
        <row r="7">
          <cell r="B7">
            <v>84.834000000000003</v>
          </cell>
          <cell r="C7">
            <v>1.41</v>
          </cell>
          <cell r="D7">
            <v>82.070999999999998</v>
          </cell>
          <cell r="E7">
            <v>87.597999999999999</v>
          </cell>
          <cell r="F7">
            <v>60.167000000000002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83.539000000000001</v>
          </cell>
          <cell r="C8">
            <v>1.633</v>
          </cell>
          <cell r="D8">
            <v>80.337999999999994</v>
          </cell>
          <cell r="E8">
            <v>86.74</v>
          </cell>
          <cell r="F8">
            <v>51.15</v>
          </cell>
          <cell r="G8">
            <v>10.08</v>
          </cell>
          <cell r="H8">
            <v>1.6252E-13</v>
          </cell>
          <cell r="I8">
            <v>2.5999999999999998E-12</v>
          </cell>
        </row>
        <row r="9">
          <cell r="B9">
            <v>85.710999999999999</v>
          </cell>
          <cell r="C9">
            <v>1.8360000000000001</v>
          </cell>
          <cell r="D9">
            <v>82.113</v>
          </cell>
          <cell r="E9">
            <v>89.31</v>
          </cell>
          <cell r="F9">
            <v>46.682000000000002</v>
          </cell>
          <cell r="G9">
            <v>9.82</v>
          </cell>
          <cell r="H9">
            <v>7.3137999999999996E-13</v>
          </cell>
          <cell r="I9">
            <v>1.1700000000000001E-11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0.84172260348789496</v>
          </cell>
        </row>
        <row r="3">
          <cell r="B3">
            <v>0.114226885016232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32.935000000000002</v>
          </cell>
          <cell r="C2">
            <v>4.9800000000000004</v>
          </cell>
          <cell r="D2">
            <v>23.175999999999998</v>
          </cell>
          <cell r="E2">
            <v>42.695</v>
          </cell>
          <cell r="F2">
            <v>6.6139999999999999</v>
          </cell>
          <cell r="G2">
            <v>2.98</v>
          </cell>
          <cell r="H2">
            <v>7.1999999999999998E-3</v>
          </cell>
          <cell r="I2">
            <v>0.1154</v>
          </cell>
        </row>
        <row r="3">
          <cell r="A3" t="str">
            <v>modeMWH</v>
          </cell>
          <cell r="B3">
            <v>34.720999999999997</v>
          </cell>
          <cell r="C3">
            <v>4.9790000000000001</v>
          </cell>
          <cell r="D3">
            <v>24.963000000000001</v>
          </cell>
          <cell r="E3">
            <v>44.478999999999999</v>
          </cell>
          <cell r="F3">
            <v>6.9740000000000002</v>
          </cell>
          <cell r="G3">
            <v>2.97</v>
          </cell>
          <cell r="H3">
            <v>6.1999999999999998E-3</v>
          </cell>
          <cell r="I3">
            <v>9.9500000000000005E-2</v>
          </cell>
        </row>
        <row r="4">
          <cell r="A4" t="str">
            <v>modeMYN</v>
          </cell>
          <cell r="B4">
            <v>33.444000000000003</v>
          </cell>
          <cell r="C4">
            <v>4.9889999999999999</v>
          </cell>
          <cell r="D4">
            <v>23.664999999999999</v>
          </cell>
          <cell r="E4">
            <v>43.222999999999999</v>
          </cell>
          <cell r="F4">
            <v>6.7030000000000003</v>
          </cell>
          <cell r="G4">
            <v>3</v>
          </cell>
          <cell r="H4">
            <v>6.7999999999999996E-3</v>
          </cell>
          <cell r="I4">
            <v>0.1084</v>
          </cell>
        </row>
        <row r="5">
          <cell r="A5" t="str">
            <v>modeMDQ</v>
          </cell>
          <cell r="B5">
            <v>40.014000000000003</v>
          </cell>
          <cell r="C5">
            <v>5.0449999999999999</v>
          </cell>
          <cell r="D5">
            <v>30.126000000000001</v>
          </cell>
          <cell r="E5">
            <v>49.902999999999999</v>
          </cell>
          <cell r="F5">
            <v>7.931</v>
          </cell>
          <cell r="G5">
            <v>3.14</v>
          </cell>
          <cell r="H5">
            <v>3.5999999999999999E-3</v>
          </cell>
          <cell r="I5">
            <v>5.6800000000000003E-2</v>
          </cell>
        </row>
        <row r="6">
          <cell r="B6">
            <v>32.935000000000002</v>
          </cell>
          <cell r="C6">
            <v>4.9800000000000004</v>
          </cell>
          <cell r="D6">
            <v>23.175999999999998</v>
          </cell>
          <cell r="E6">
            <v>42.695</v>
          </cell>
          <cell r="F6">
            <v>6.6139999999999999</v>
          </cell>
          <cell r="G6">
            <v>2.98</v>
          </cell>
          <cell r="H6">
            <v>7.1999999999999998E-3</v>
          </cell>
          <cell r="I6">
            <v>0.1154</v>
          </cell>
        </row>
        <row r="7">
          <cell r="B7">
            <v>19.646999999999998</v>
          </cell>
          <cell r="C7">
            <v>6.1440000000000001</v>
          </cell>
          <cell r="D7">
            <v>7.6059999999999999</v>
          </cell>
          <cell r="E7">
            <v>31.689</v>
          </cell>
          <cell r="F7">
            <v>3.198</v>
          </cell>
          <cell r="G7">
            <v>6.89</v>
          </cell>
          <cell r="H7">
            <v>1.54E-2</v>
          </cell>
          <cell r="I7">
            <v>0.2472</v>
          </cell>
        </row>
        <row r="8">
          <cell r="B8">
            <v>50.030999999999999</v>
          </cell>
          <cell r="C8">
            <v>5.2569999999999997</v>
          </cell>
          <cell r="D8">
            <v>39.726999999999997</v>
          </cell>
          <cell r="E8">
            <v>60.334000000000003</v>
          </cell>
          <cell r="F8">
            <v>9.5169999999999995</v>
          </cell>
          <cell r="G8">
            <v>3.7</v>
          </cell>
          <cell r="H8">
            <v>9.8802000000000004E-4</v>
          </cell>
          <cell r="I8">
            <v>1.5800000000000002E-2</v>
          </cell>
        </row>
        <row r="9">
          <cell r="B9">
            <v>35.033000000000001</v>
          </cell>
          <cell r="C9">
            <v>5.1029999999999998</v>
          </cell>
          <cell r="D9">
            <v>25.032</v>
          </cell>
          <cell r="E9">
            <v>45.033999999999999</v>
          </cell>
          <cell r="F9">
            <v>6.8650000000000002</v>
          </cell>
          <cell r="G9">
            <v>3.28</v>
          </cell>
          <cell r="H9">
            <v>4.7000000000000002E-3</v>
          </cell>
          <cell r="I9">
            <v>7.5399999999999995E-2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0.14799999999999999</v>
          </cell>
          <cell r="D2">
            <v>0.307</v>
          </cell>
          <cell r="E2">
            <v>-0.45400000000000001</v>
          </cell>
          <cell r="F2">
            <v>0.751</v>
          </cell>
          <cell r="G2">
            <v>0.48199999999999998</v>
          </cell>
          <cell r="H2">
            <v>10.07</v>
          </cell>
          <cell r="I2">
            <v>0.64029999999999998</v>
          </cell>
        </row>
        <row r="3">
          <cell r="C3">
            <v>1.347</v>
          </cell>
          <cell r="D3">
            <v>0.191</v>
          </cell>
          <cell r="E3">
            <v>0.97199999999999998</v>
          </cell>
          <cell r="F3">
            <v>1.722</v>
          </cell>
          <cell r="G3">
            <v>7.0449999999999999</v>
          </cell>
          <cell r="H3">
            <v>10.89</v>
          </cell>
          <cell r="I3">
            <v>2.2510999999999998E-5</v>
          </cell>
        </row>
        <row r="4">
          <cell r="C4">
            <v>1.6930000000000001</v>
          </cell>
          <cell r="D4">
            <v>0.38800000000000001</v>
          </cell>
          <cell r="E4">
            <v>0.93200000000000005</v>
          </cell>
          <cell r="F4">
            <v>2.4540000000000002</v>
          </cell>
          <cell r="G4">
            <v>4.3609999999999998</v>
          </cell>
          <cell r="H4">
            <v>10.45</v>
          </cell>
          <cell r="I4">
            <v>1.2999999999999999E-3</v>
          </cell>
        </row>
        <row r="5">
          <cell r="C5">
            <v>1.1990000000000001</v>
          </cell>
          <cell r="D5">
            <v>0.35599999999999998</v>
          </cell>
          <cell r="E5">
            <v>0.501</v>
          </cell>
          <cell r="F5">
            <v>1.897</v>
          </cell>
          <cell r="G5">
            <v>3.3660000000000001</v>
          </cell>
          <cell r="H5">
            <v>9.34</v>
          </cell>
          <cell r="I5">
            <v>7.9000000000000008E-3</v>
          </cell>
        </row>
        <row r="6">
          <cell r="C6">
            <v>1.5449999999999999</v>
          </cell>
          <cell r="D6">
            <v>0.62</v>
          </cell>
          <cell r="E6">
            <v>0.32900000000000001</v>
          </cell>
          <cell r="F6">
            <v>2.7610000000000001</v>
          </cell>
          <cell r="G6">
            <v>2.4900000000000002</v>
          </cell>
          <cell r="H6">
            <v>10</v>
          </cell>
          <cell r="I6">
            <v>3.2000000000000001E-2</v>
          </cell>
        </row>
        <row r="7">
          <cell r="C7">
            <v>0.34599999999999997</v>
          </cell>
          <cell r="D7">
            <v>0.38100000000000001</v>
          </cell>
          <cell r="E7">
            <v>-0.40200000000000002</v>
          </cell>
          <cell r="F7">
            <v>1.093</v>
          </cell>
          <cell r="G7">
            <v>0.90600000000000003</v>
          </cell>
          <cell r="H7">
            <v>9.4600000000000009</v>
          </cell>
          <cell r="I7">
            <v>0.38729999999999998</v>
          </cell>
        </row>
        <row r="8">
          <cell r="C8">
            <v>1.97</v>
          </cell>
          <cell r="D8">
            <v>1.151</v>
          </cell>
          <cell r="E8">
            <v>-0.28599999999999998</v>
          </cell>
          <cell r="F8">
            <v>4.226</v>
          </cell>
          <cell r="G8">
            <v>1.7110000000000001</v>
          </cell>
          <cell r="H8">
            <v>1.69</v>
          </cell>
          <cell r="I8">
            <v>0.25130000000000002</v>
          </cell>
        </row>
        <row r="9">
          <cell r="C9">
            <v>0.29299999999999998</v>
          </cell>
          <cell r="D9">
            <v>0.31</v>
          </cell>
          <cell r="E9">
            <v>-0.316</v>
          </cell>
          <cell r="F9">
            <v>0.90100000000000002</v>
          </cell>
          <cell r="G9">
            <v>0.94299999999999995</v>
          </cell>
          <cell r="H9">
            <v>17.190000000000001</v>
          </cell>
          <cell r="I9">
            <v>0.35859999999999997</v>
          </cell>
        </row>
        <row r="10">
          <cell r="C10">
            <v>2.4649999999999999</v>
          </cell>
          <cell r="D10">
            <v>0.497</v>
          </cell>
          <cell r="E10">
            <v>1.49</v>
          </cell>
          <cell r="F10">
            <v>3.44</v>
          </cell>
          <cell r="G10">
            <v>4.9560000000000004</v>
          </cell>
          <cell r="H10">
            <v>7.76</v>
          </cell>
          <cell r="I10">
            <v>1.1999999999999999E-3</v>
          </cell>
        </row>
        <row r="11">
          <cell r="C11">
            <v>-1.2949999999999999</v>
          </cell>
          <cell r="D11">
            <v>0.68600000000000005</v>
          </cell>
          <cell r="E11">
            <v>-2.641</v>
          </cell>
          <cell r="F11">
            <v>0.05</v>
          </cell>
          <cell r="G11">
            <v>-1.887</v>
          </cell>
          <cell r="H11">
            <v>0</v>
          </cell>
          <cell r="I11">
            <v>1</v>
          </cell>
        </row>
        <row r="12">
          <cell r="C12">
            <v>0.877</v>
          </cell>
          <cell r="D12">
            <v>0.78300000000000003</v>
          </cell>
          <cell r="E12">
            <v>-0.65700000000000003</v>
          </cell>
          <cell r="F12">
            <v>2.411</v>
          </cell>
          <cell r="G12">
            <v>1.1200000000000001</v>
          </cell>
          <cell r="H12">
            <v>0</v>
          </cell>
          <cell r="I12">
            <v>1</v>
          </cell>
        </row>
        <row r="13">
          <cell r="C13">
            <v>2.1720000000000002</v>
          </cell>
          <cell r="D13">
            <v>0.55500000000000005</v>
          </cell>
          <cell r="E13">
            <v>1.0840000000000001</v>
          </cell>
          <cell r="F13">
            <v>3.26</v>
          </cell>
          <cell r="G13">
            <v>3.9129999999999998</v>
          </cell>
          <cell r="H13">
            <v>11.67</v>
          </cell>
          <cell r="I13">
            <v>2.2000000000000001E-3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0.36399999999999999</v>
          </cell>
          <cell r="E2">
            <v>-0.32300000000000001</v>
          </cell>
          <cell r="F2">
            <v>1.1040000000000001</v>
          </cell>
          <cell r="G2">
            <v>1.073</v>
          </cell>
          <cell r="H2">
            <v>10.18</v>
          </cell>
          <cell r="I2">
            <v>0.30819999999999997</v>
          </cell>
        </row>
        <row r="3">
          <cell r="C3">
            <v>1.302</v>
          </cell>
          <cell r="D3">
            <v>0.28799999999999998</v>
          </cell>
          <cell r="E3">
            <v>0.73699999999999999</v>
          </cell>
          <cell r="F3">
            <v>1.8660000000000001</v>
          </cell>
          <cell r="G3">
            <v>4.5209999999999999</v>
          </cell>
          <cell r="H3">
            <v>9.8800000000000008</v>
          </cell>
          <cell r="I3">
            <v>1.1000000000000001E-3</v>
          </cell>
        </row>
        <row r="4">
          <cell r="C4">
            <v>3.016</v>
          </cell>
          <cell r="D4">
            <v>0.57599999999999996</v>
          </cell>
          <cell r="E4">
            <v>1.887</v>
          </cell>
          <cell r="F4">
            <v>4.1440000000000001</v>
          </cell>
          <cell r="G4">
            <v>5.2389999999999999</v>
          </cell>
          <cell r="H4">
            <v>8.41</v>
          </cell>
          <cell r="I4">
            <v>6.6662999999999998E-4</v>
          </cell>
        </row>
        <row r="5">
          <cell r="C5">
            <v>0.91100000000000003</v>
          </cell>
          <cell r="D5">
            <v>0.45900000000000002</v>
          </cell>
          <cell r="E5">
            <v>1.2E-2</v>
          </cell>
          <cell r="F5">
            <v>1.8109999999999999</v>
          </cell>
          <cell r="G5">
            <v>1.9850000000000001</v>
          </cell>
          <cell r="H5">
            <v>9.64</v>
          </cell>
          <cell r="I5">
            <v>7.6300000000000007E-2</v>
          </cell>
        </row>
        <row r="6">
          <cell r="C6">
            <v>2.625</v>
          </cell>
          <cell r="D6">
            <v>0.81</v>
          </cell>
          <cell r="E6">
            <v>1.0369999999999999</v>
          </cell>
          <cell r="F6">
            <v>4.2140000000000004</v>
          </cell>
          <cell r="G6">
            <v>3.2389999999999999</v>
          </cell>
          <cell r="H6">
            <v>8.64</v>
          </cell>
          <cell r="I6">
            <v>1.0699999999999999E-2</v>
          </cell>
        </row>
        <row r="7">
          <cell r="C7">
            <v>1.714</v>
          </cell>
          <cell r="D7">
            <v>0.52800000000000002</v>
          </cell>
          <cell r="E7">
            <v>0.67900000000000005</v>
          </cell>
          <cell r="F7">
            <v>2.7490000000000001</v>
          </cell>
          <cell r="G7">
            <v>3.246</v>
          </cell>
          <cell r="H7">
            <v>7.37</v>
          </cell>
          <cell r="I7">
            <v>1.32E-2</v>
          </cell>
        </row>
        <row r="8">
          <cell r="C8">
            <v>-1.3859999999999999</v>
          </cell>
          <cell r="D8">
            <v>1.59</v>
          </cell>
          <cell r="E8">
            <v>-4.5019999999999998</v>
          </cell>
          <cell r="F8">
            <v>1.7290000000000001</v>
          </cell>
          <cell r="G8">
            <v>-0.872</v>
          </cell>
          <cell r="H8">
            <v>0</v>
          </cell>
          <cell r="I8">
            <v>1</v>
          </cell>
        </row>
        <row r="9">
          <cell r="C9">
            <v>3.2879999999999998</v>
          </cell>
          <cell r="D9">
            <v>0.38700000000000001</v>
          </cell>
          <cell r="E9">
            <v>2.5299999999999998</v>
          </cell>
          <cell r="F9">
            <v>4.0469999999999997</v>
          </cell>
          <cell r="G9">
            <v>8.4990000000000006</v>
          </cell>
          <cell r="H9">
            <v>15.66</v>
          </cell>
          <cell r="I9">
            <v>2.9433999999999997E-7</v>
          </cell>
        </row>
        <row r="10">
          <cell r="C10">
            <v>3.6779999999999999</v>
          </cell>
          <cell r="D10">
            <v>0.80200000000000005</v>
          </cell>
          <cell r="E10">
            <v>2.1070000000000002</v>
          </cell>
          <cell r="F10">
            <v>5.25</v>
          </cell>
          <cell r="G10">
            <v>4.5869999999999997</v>
          </cell>
          <cell r="H10">
            <v>6.95</v>
          </cell>
          <cell r="I10">
            <v>2.5999999999999999E-3</v>
          </cell>
        </row>
        <row r="11">
          <cell r="C11">
            <v>4.7649999999999997</v>
          </cell>
          <cell r="D11">
            <v>0.92200000000000004</v>
          </cell>
          <cell r="E11">
            <v>2.9590000000000001</v>
          </cell>
          <cell r="F11">
            <v>6.5720000000000001</v>
          </cell>
          <cell r="G11">
            <v>5.1710000000000003</v>
          </cell>
          <cell r="H11">
            <v>58.19</v>
          </cell>
          <cell r="I11">
            <v>2.9952999999999999E-6</v>
          </cell>
        </row>
        <row r="12">
          <cell r="C12">
            <v>5.1550000000000002</v>
          </cell>
          <cell r="D12">
            <v>1.0780000000000001</v>
          </cell>
          <cell r="E12">
            <v>3.0430000000000001</v>
          </cell>
          <cell r="F12">
            <v>7.2679999999999998</v>
          </cell>
          <cell r="G12">
            <v>4.7830000000000004</v>
          </cell>
          <cell r="H12">
            <v>19.010000000000002</v>
          </cell>
          <cell r="I12">
            <v>1.2896000000000001E-4</v>
          </cell>
        </row>
        <row r="13">
          <cell r="C13">
            <v>0.39</v>
          </cell>
          <cell r="D13">
            <v>0.73399999999999999</v>
          </cell>
          <cell r="E13">
            <v>-1.0489999999999999</v>
          </cell>
          <cell r="F13">
            <v>1.829</v>
          </cell>
          <cell r="G13">
            <v>0.53100000000000003</v>
          </cell>
          <cell r="H13">
            <v>6.91</v>
          </cell>
          <cell r="I13">
            <v>0.6119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0.26700000000000002</v>
          </cell>
          <cell r="D2">
            <v>0.151</v>
          </cell>
          <cell r="E2">
            <v>-2.9000000000000001E-2</v>
          </cell>
          <cell r="F2">
            <v>0.56299999999999994</v>
          </cell>
          <cell r="G2">
            <v>1.77</v>
          </cell>
          <cell r="H2">
            <v>610.05999999999995</v>
          </cell>
          <cell r="I2">
            <v>7.7200000000000005E-2</v>
          </cell>
        </row>
        <row r="3">
          <cell r="C3">
            <v>-7.8E-2</v>
          </cell>
          <cell r="D3">
            <v>0.16700000000000001</v>
          </cell>
          <cell r="E3">
            <v>-0.40600000000000003</v>
          </cell>
          <cell r="F3">
            <v>0.25</v>
          </cell>
          <cell r="G3">
            <v>-0.46600000000000003</v>
          </cell>
          <cell r="H3">
            <v>610.84</v>
          </cell>
          <cell r="I3">
            <v>0.64139999999999997</v>
          </cell>
        </row>
        <row r="4">
          <cell r="C4">
            <v>0.98799999999999999</v>
          </cell>
          <cell r="D4">
            <v>0.24199999999999999</v>
          </cell>
          <cell r="E4">
            <v>0.51300000000000001</v>
          </cell>
          <cell r="F4">
            <v>1.462</v>
          </cell>
          <cell r="G4">
            <v>4.08</v>
          </cell>
          <cell r="H4">
            <v>612.97</v>
          </cell>
          <cell r="I4">
            <v>5.1078999999999997E-5</v>
          </cell>
        </row>
        <row r="5">
          <cell r="C5">
            <v>-0.34499999999999997</v>
          </cell>
          <cell r="D5">
            <v>0.16800000000000001</v>
          </cell>
          <cell r="E5">
            <v>-0.67400000000000004</v>
          </cell>
          <cell r="F5">
            <v>-1.6E-2</v>
          </cell>
          <cell r="G5">
            <v>-2.0579999999999998</v>
          </cell>
          <cell r="H5">
            <v>611.12</v>
          </cell>
          <cell r="I5">
            <v>0.04</v>
          </cell>
        </row>
        <row r="6">
          <cell r="C6">
            <v>0.72</v>
          </cell>
          <cell r="D6">
            <v>0.24199999999999999</v>
          </cell>
          <cell r="E6">
            <v>0.245</v>
          </cell>
          <cell r="F6">
            <v>1.1950000000000001</v>
          </cell>
          <cell r="G6">
            <v>2.9710000000000001</v>
          </cell>
          <cell r="H6">
            <v>613.11</v>
          </cell>
          <cell r="I6">
            <v>3.0999999999999999E-3</v>
          </cell>
        </row>
        <row r="7">
          <cell r="C7">
            <v>1.0660000000000001</v>
          </cell>
          <cell r="D7">
            <v>0.249</v>
          </cell>
          <cell r="E7">
            <v>0.57699999999999996</v>
          </cell>
          <cell r="F7">
            <v>1.554</v>
          </cell>
          <cell r="G7">
            <v>4.2779999999999996</v>
          </cell>
          <cell r="H7">
            <v>612.26</v>
          </cell>
          <cell r="I7">
            <v>2.1849E-5</v>
          </cell>
        </row>
        <row r="8">
          <cell r="C8">
            <v>-3.097</v>
          </cell>
          <cell r="D8">
            <v>0.84499999999999997</v>
          </cell>
          <cell r="E8">
            <v>-4.7530000000000001</v>
          </cell>
          <cell r="F8">
            <v>-1.4410000000000001</v>
          </cell>
          <cell r="G8">
            <v>-3.6659999999999999</v>
          </cell>
          <cell r="H8">
            <v>612.4</v>
          </cell>
          <cell r="I8">
            <v>2.678E-4</v>
          </cell>
        </row>
        <row r="9">
          <cell r="C9">
            <v>3.6859999999999999</v>
          </cell>
          <cell r="D9">
            <v>0.35299999999999998</v>
          </cell>
          <cell r="E9">
            <v>2.9940000000000002</v>
          </cell>
          <cell r="F9">
            <v>4.3789999999999996</v>
          </cell>
          <cell r="G9">
            <v>10.432</v>
          </cell>
          <cell r="H9">
            <v>612.6</v>
          </cell>
          <cell r="I9">
            <v>1.4524999999999999E-23</v>
          </cell>
        </row>
        <row r="10">
          <cell r="C10">
            <v>0.97899999999999998</v>
          </cell>
          <cell r="D10">
            <v>0.27200000000000002</v>
          </cell>
          <cell r="E10">
            <v>0.44500000000000001</v>
          </cell>
          <cell r="F10">
            <v>1.5129999999999999</v>
          </cell>
          <cell r="G10">
            <v>3.5950000000000002</v>
          </cell>
          <cell r="H10">
            <v>614.21</v>
          </cell>
          <cell r="I10">
            <v>3.5084E-4</v>
          </cell>
        </row>
        <row r="11">
          <cell r="C11">
            <v>6.7839999999999998</v>
          </cell>
          <cell r="D11">
            <v>0.86899999999999999</v>
          </cell>
          <cell r="E11">
            <v>5.08</v>
          </cell>
          <cell r="F11">
            <v>8.4870000000000001</v>
          </cell>
          <cell r="G11">
            <v>7.8040000000000003</v>
          </cell>
          <cell r="H11">
            <v>612.67999999999995</v>
          </cell>
          <cell r="I11">
            <v>2.6027000000000001E-14</v>
          </cell>
        </row>
        <row r="12">
          <cell r="C12">
            <v>4.077</v>
          </cell>
          <cell r="D12">
            <v>0.82899999999999996</v>
          </cell>
          <cell r="E12">
            <v>2.4510000000000001</v>
          </cell>
          <cell r="F12">
            <v>5.702</v>
          </cell>
          <cell r="G12">
            <v>4.9160000000000004</v>
          </cell>
          <cell r="H12">
            <v>612.36</v>
          </cell>
          <cell r="I12">
            <v>1.1359E-6</v>
          </cell>
        </row>
        <row r="13">
          <cell r="C13">
            <v>-2.7069999999999999</v>
          </cell>
          <cell r="D13">
            <v>0.32100000000000001</v>
          </cell>
          <cell r="E13">
            <v>-3.3359999999999999</v>
          </cell>
          <cell r="F13">
            <v>-2.0779999999999998</v>
          </cell>
          <cell r="G13">
            <v>-8.4350000000000005</v>
          </cell>
          <cell r="H13">
            <v>612.34</v>
          </cell>
          <cell r="I13">
            <v>2.377E-16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0.39400000000000002</v>
          </cell>
          <cell r="D2">
            <v>1.982</v>
          </cell>
          <cell r="E2">
            <v>-3.4910000000000001</v>
          </cell>
          <cell r="F2">
            <v>4.2779999999999996</v>
          </cell>
          <cell r="G2">
            <v>0.19900000000000001</v>
          </cell>
          <cell r="H2">
            <v>611.02</v>
          </cell>
          <cell r="I2">
            <v>0.8427</v>
          </cell>
        </row>
        <row r="3">
          <cell r="C3">
            <v>1.351</v>
          </cell>
          <cell r="D3">
            <v>2.105</v>
          </cell>
          <cell r="E3">
            <v>-2.7749999999999999</v>
          </cell>
          <cell r="F3">
            <v>5.476</v>
          </cell>
          <cell r="G3">
            <v>0.64200000000000002</v>
          </cell>
          <cell r="H3">
            <v>611.20000000000005</v>
          </cell>
          <cell r="I3">
            <v>0.52129999999999999</v>
          </cell>
        </row>
        <row r="4">
          <cell r="C4">
            <v>-13.207000000000001</v>
          </cell>
          <cell r="D4">
            <v>2.677</v>
          </cell>
          <cell r="E4">
            <v>-18.454000000000001</v>
          </cell>
          <cell r="F4">
            <v>-7.96</v>
          </cell>
          <cell r="G4">
            <v>-4.9329999999999998</v>
          </cell>
          <cell r="H4">
            <v>611.97</v>
          </cell>
          <cell r="I4">
            <v>1.0435E-6</v>
          </cell>
        </row>
        <row r="5">
          <cell r="C5">
            <v>0.95699999999999996</v>
          </cell>
          <cell r="D5">
            <v>2.101</v>
          </cell>
          <cell r="E5">
            <v>-3.16</v>
          </cell>
          <cell r="F5">
            <v>5.0739999999999998</v>
          </cell>
          <cell r="G5">
            <v>0.45600000000000002</v>
          </cell>
          <cell r="H5">
            <v>611.33000000000004</v>
          </cell>
          <cell r="I5">
            <v>0.64890000000000003</v>
          </cell>
        </row>
        <row r="6">
          <cell r="C6">
            <v>-13.6</v>
          </cell>
          <cell r="D6">
            <v>2.6749999999999998</v>
          </cell>
          <cell r="E6">
            <v>-18.844000000000001</v>
          </cell>
          <cell r="F6">
            <v>-8.3569999999999993</v>
          </cell>
          <cell r="G6">
            <v>-5.0839999999999996</v>
          </cell>
          <cell r="H6">
            <v>612.13</v>
          </cell>
          <cell r="I6">
            <v>4.9284999999999997E-7</v>
          </cell>
        </row>
        <row r="7">
          <cell r="C7">
            <v>-14.557</v>
          </cell>
          <cell r="D7">
            <v>2.2829999999999999</v>
          </cell>
          <cell r="E7">
            <v>-19.032</v>
          </cell>
          <cell r="F7">
            <v>-10.083</v>
          </cell>
          <cell r="G7">
            <v>-6.3769999999999998</v>
          </cell>
          <cell r="H7">
            <v>611.64</v>
          </cell>
          <cell r="I7">
            <v>3.5680999999999998E-10</v>
          </cell>
        </row>
        <row r="8">
          <cell r="C8">
            <v>-6.7160000000000002</v>
          </cell>
          <cell r="D8">
            <v>8.1690000000000005</v>
          </cell>
          <cell r="E8">
            <v>-22.727</v>
          </cell>
          <cell r="F8">
            <v>9.2940000000000005</v>
          </cell>
          <cell r="G8">
            <v>-0.82199999999999995</v>
          </cell>
          <cell r="H8">
            <v>613.72</v>
          </cell>
          <cell r="I8">
            <v>0.4113</v>
          </cell>
        </row>
        <row r="9">
          <cell r="C9">
            <v>-10.583</v>
          </cell>
          <cell r="D9">
            <v>3.88</v>
          </cell>
          <cell r="E9">
            <v>-18.187000000000001</v>
          </cell>
          <cell r="F9">
            <v>-2.9790000000000001</v>
          </cell>
          <cell r="G9">
            <v>-2.7280000000000002</v>
          </cell>
          <cell r="H9">
            <v>612.29999999999995</v>
          </cell>
          <cell r="I9">
            <v>6.6E-3</v>
          </cell>
        </row>
        <row r="10">
          <cell r="C10">
            <v>-14.881</v>
          </cell>
          <cell r="D10">
            <v>2.5680000000000001</v>
          </cell>
          <cell r="E10">
            <v>-19.914000000000001</v>
          </cell>
          <cell r="F10">
            <v>-9.8480000000000008</v>
          </cell>
          <cell r="G10">
            <v>-5.7949999999999999</v>
          </cell>
          <cell r="H10">
            <v>614.47</v>
          </cell>
          <cell r="I10">
            <v>1.0919E-8</v>
          </cell>
        </row>
        <row r="11">
          <cell r="C11">
            <v>-3.8660000000000001</v>
          </cell>
          <cell r="D11">
            <v>8.7729999999999997</v>
          </cell>
          <cell r="E11">
            <v>-21.062000000000001</v>
          </cell>
          <cell r="F11">
            <v>13.33</v>
          </cell>
          <cell r="G11">
            <v>-0.441</v>
          </cell>
          <cell r="H11">
            <v>613.13</v>
          </cell>
          <cell r="I11">
            <v>0.65959999999999996</v>
          </cell>
        </row>
        <row r="12">
          <cell r="C12">
            <v>-8.1639999999999997</v>
          </cell>
          <cell r="D12">
            <v>8.093</v>
          </cell>
          <cell r="E12">
            <v>-24.026</v>
          </cell>
          <cell r="F12">
            <v>7.6970000000000001</v>
          </cell>
          <cell r="G12">
            <v>-1.0089999999999999</v>
          </cell>
          <cell r="H12">
            <v>613.91999999999996</v>
          </cell>
          <cell r="I12">
            <v>0.31340000000000001</v>
          </cell>
        </row>
        <row r="13">
          <cell r="C13">
            <v>-4.298</v>
          </cell>
          <cell r="D13">
            <v>3.8159999999999998</v>
          </cell>
          <cell r="E13">
            <v>-11.778</v>
          </cell>
          <cell r="F13">
            <v>3.181</v>
          </cell>
          <cell r="G13">
            <v>-1.1259999999999999</v>
          </cell>
          <cell r="H13">
            <v>613.9</v>
          </cell>
          <cell r="I13">
            <v>0.26050000000000001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-0.373</v>
          </cell>
          <cell r="D2">
            <v>2.9540000000000002</v>
          </cell>
          <cell r="E2">
            <v>-6.1619999999999999</v>
          </cell>
          <cell r="F2">
            <v>5.4169999999999998</v>
          </cell>
          <cell r="G2">
            <v>-0.126</v>
          </cell>
          <cell r="H2">
            <v>612</v>
          </cell>
          <cell r="I2">
            <v>0.89970000000000006</v>
          </cell>
        </row>
        <row r="3">
          <cell r="C3">
            <v>-0.55100000000000005</v>
          </cell>
          <cell r="D3">
            <v>3.1389999999999998</v>
          </cell>
          <cell r="E3">
            <v>-6.702</v>
          </cell>
          <cell r="F3">
            <v>5.601</v>
          </cell>
          <cell r="G3">
            <v>-0.17499999999999999</v>
          </cell>
          <cell r="H3">
            <v>612.23</v>
          </cell>
          <cell r="I3">
            <v>0.86080000000000001</v>
          </cell>
        </row>
        <row r="4">
          <cell r="C4">
            <v>-14.102</v>
          </cell>
          <cell r="D4">
            <v>3.9940000000000002</v>
          </cell>
          <cell r="E4">
            <v>-21.931000000000001</v>
          </cell>
          <cell r="F4">
            <v>-6.2729999999999997</v>
          </cell>
          <cell r="G4">
            <v>-3.53</v>
          </cell>
          <cell r="H4">
            <v>612.95000000000005</v>
          </cell>
          <cell r="I4">
            <v>4.4612999999999999E-4</v>
          </cell>
        </row>
        <row r="5">
          <cell r="C5">
            <v>-0.17799999999999999</v>
          </cell>
          <cell r="D5">
            <v>3.1360000000000001</v>
          </cell>
          <cell r="E5">
            <v>-6.3239999999999998</v>
          </cell>
          <cell r="F5">
            <v>5.968</v>
          </cell>
          <cell r="G5">
            <v>-5.7000000000000002E-2</v>
          </cell>
          <cell r="H5">
            <v>612.32000000000005</v>
          </cell>
          <cell r="I5">
            <v>0.95469999999999999</v>
          </cell>
        </row>
        <row r="6">
          <cell r="C6">
            <v>-13.728999999999999</v>
          </cell>
          <cell r="D6">
            <v>3.9940000000000002</v>
          </cell>
          <cell r="E6">
            <v>-21.556999999999999</v>
          </cell>
          <cell r="F6">
            <v>-5.9020000000000001</v>
          </cell>
          <cell r="G6">
            <v>-3.4380000000000002</v>
          </cell>
          <cell r="H6">
            <v>613.07000000000005</v>
          </cell>
          <cell r="I6">
            <v>6.2600000000000004E-4</v>
          </cell>
        </row>
        <row r="7">
          <cell r="C7">
            <v>-13.551</v>
          </cell>
          <cell r="D7">
            <v>3.4079999999999999</v>
          </cell>
          <cell r="E7">
            <v>-20.231000000000002</v>
          </cell>
          <cell r="F7">
            <v>-6.8719999999999999</v>
          </cell>
          <cell r="G7">
            <v>-3.976</v>
          </cell>
          <cell r="H7">
            <v>612.5</v>
          </cell>
          <cell r="I7">
            <v>7.8343000000000005E-5</v>
          </cell>
        </row>
        <row r="8">
          <cell r="C8">
            <v>-73.516999999999996</v>
          </cell>
          <cell r="D8">
            <v>12.202</v>
          </cell>
          <cell r="E8">
            <v>-97.433000000000007</v>
          </cell>
          <cell r="F8">
            <v>-49.601999999999997</v>
          </cell>
          <cell r="G8">
            <v>-6.0250000000000004</v>
          </cell>
          <cell r="H8">
            <v>613.54999999999995</v>
          </cell>
          <cell r="I8">
            <v>2.9174999999999999E-9</v>
          </cell>
        </row>
        <row r="9">
          <cell r="C9">
            <v>-4.5490000000000004</v>
          </cell>
          <cell r="D9">
            <v>5.7919999999999998</v>
          </cell>
          <cell r="E9">
            <v>-15.901999999999999</v>
          </cell>
          <cell r="F9">
            <v>6.8029999999999999</v>
          </cell>
          <cell r="G9">
            <v>-0.78500000000000003</v>
          </cell>
          <cell r="H9">
            <v>613.09</v>
          </cell>
          <cell r="I9">
            <v>0.4325</v>
          </cell>
        </row>
        <row r="10">
          <cell r="C10">
            <v>-8.9060000000000006</v>
          </cell>
          <cell r="D10">
            <v>3.8370000000000002</v>
          </cell>
          <cell r="E10">
            <v>-16.425000000000001</v>
          </cell>
          <cell r="F10">
            <v>-1.3859999999999999</v>
          </cell>
          <cell r="G10">
            <v>-2.3210000000000002</v>
          </cell>
          <cell r="H10">
            <v>613.98</v>
          </cell>
          <cell r="I10">
            <v>2.06E-2</v>
          </cell>
        </row>
        <row r="11">
          <cell r="C11">
            <v>68.968000000000004</v>
          </cell>
          <cell r="D11">
            <v>13.101000000000001</v>
          </cell>
          <cell r="E11">
            <v>43.290999999999997</v>
          </cell>
          <cell r="F11">
            <v>94.644999999999996</v>
          </cell>
          <cell r="G11">
            <v>5.2640000000000002</v>
          </cell>
          <cell r="H11">
            <v>613.47</v>
          </cell>
          <cell r="I11">
            <v>1.9481999999999999E-7</v>
          </cell>
        </row>
        <row r="12">
          <cell r="C12">
            <v>64.611999999999995</v>
          </cell>
          <cell r="D12">
            <v>12.098000000000001</v>
          </cell>
          <cell r="E12">
            <v>40.899000000000001</v>
          </cell>
          <cell r="F12">
            <v>88.323999999999998</v>
          </cell>
          <cell r="G12">
            <v>5.3410000000000002</v>
          </cell>
          <cell r="H12">
            <v>613.20000000000005</v>
          </cell>
          <cell r="I12">
            <v>1.3071000000000001E-7</v>
          </cell>
        </row>
        <row r="13">
          <cell r="C13">
            <v>-4.3559999999999999</v>
          </cell>
          <cell r="D13">
            <v>5.7039999999999997</v>
          </cell>
          <cell r="E13">
            <v>-15.536</v>
          </cell>
          <cell r="F13">
            <v>6.8230000000000004</v>
          </cell>
          <cell r="G13">
            <v>-0.76400000000000001</v>
          </cell>
          <cell r="H13">
            <v>613.19000000000005</v>
          </cell>
          <cell r="I13">
            <v>0.44529999999999997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1.7849999999999999</v>
          </cell>
          <cell r="D2">
            <v>0.87</v>
          </cell>
          <cell r="E2">
            <v>8.1000000000000003E-2</v>
          </cell>
          <cell r="F2">
            <v>3.49</v>
          </cell>
          <cell r="G2">
            <v>2.0529999999999999</v>
          </cell>
          <cell r="H2">
            <v>607.03</v>
          </cell>
          <cell r="I2">
            <v>4.0500000000000001E-2</v>
          </cell>
        </row>
        <row r="3">
          <cell r="C3">
            <v>0.50900000000000001</v>
          </cell>
          <cell r="D3">
            <v>0.92100000000000004</v>
          </cell>
          <cell r="E3">
            <v>-1.296</v>
          </cell>
          <cell r="F3">
            <v>2.3130000000000002</v>
          </cell>
          <cell r="G3">
            <v>0.55300000000000005</v>
          </cell>
          <cell r="H3">
            <v>607.66999999999996</v>
          </cell>
          <cell r="I3">
            <v>0.58079999999999998</v>
          </cell>
        </row>
        <row r="4">
          <cell r="C4">
            <v>7.0789999999999997</v>
          </cell>
          <cell r="D4">
            <v>1.175</v>
          </cell>
          <cell r="E4">
            <v>4.7750000000000004</v>
          </cell>
          <cell r="F4">
            <v>9.3819999999999997</v>
          </cell>
          <cell r="G4">
            <v>6.0229999999999997</v>
          </cell>
          <cell r="H4">
            <v>609.5</v>
          </cell>
          <cell r="I4">
            <v>2.9629999999999998E-9</v>
          </cell>
        </row>
        <row r="5">
          <cell r="C5">
            <v>-1.2769999999999999</v>
          </cell>
          <cell r="D5">
            <v>0.91900000000000004</v>
          </cell>
          <cell r="E5">
            <v>-3.0779999999999998</v>
          </cell>
          <cell r="F5">
            <v>0.52400000000000002</v>
          </cell>
          <cell r="G5">
            <v>-1.389</v>
          </cell>
          <cell r="H5">
            <v>607.83000000000004</v>
          </cell>
          <cell r="I5">
            <v>0.16520000000000001</v>
          </cell>
        </row>
        <row r="6">
          <cell r="C6">
            <v>5.2930000000000001</v>
          </cell>
          <cell r="D6">
            <v>1.1739999999999999</v>
          </cell>
          <cell r="E6">
            <v>2.992</v>
          </cell>
          <cell r="F6">
            <v>7.5949999999999998</v>
          </cell>
          <cell r="G6">
            <v>4.5069999999999997</v>
          </cell>
          <cell r="H6">
            <v>609.74</v>
          </cell>
          <cell r="I6">
            <v>7.8666000000000002E-6</v>
          </cell>
        </row>
        <row r="7">
          <cell r="C7">
            <v>6.57</v>
          </cell>
          <cell r="D7">
            <v>1.0009999999999999</v>
          </cell>
          <cell r="E7">
            <v>4.6079999999999997</v>
          </cell>
          <cell r="F7">
            <v>8.532</v>
          </cell>
          <cell r="G7">
            <v>6.5620000000000003</v>
          </cell>
          <cell r="H7">
            <v>608.38</v>
          </cell>
          <cell r="I7">
            <v>1.1352999999999999E-10</v>
          </cell>
        </row>
        <row r="8">
          <cell r="C8">
            <v>-13.288</v>
          </cell>
          <cell r="D8">
            <v>3.5720000000000001</v>
          </cell>
          <cell r="E8">
            <v>-20.29</v>
          </cell>
          <cell r="F8">
            <v>-6.2869999999999999</v>
          </cell>
          <cell r="G8">
            <v>-3.72</v>
          </cell>
          <cell r="H8">
            <v>611.16</v>
          </cell>
          <cell r="I8">
            <v>2.1782E-4</v>
          </cell>
        </row>
        <row r="9">
          <cell r="C9">
            <v>17.094999999999999</v>
          </cell>
          <cell r="D9">
            <v>1.698</v>
          </cell>
          <cell r="E9">
            <v>13.766999999999999</v>
          </cell>
          <cell r="F9">
            <v>20.422999999999998</v>
          </cell>
          <cell r="G9">
            <v>10.068</v>
          </cell>
          <cell r="H9">
            <v>609.98</v>
          </cell>
          <cell r="I9">
            <v>3.6640000000000001E-22</v>
          </cell>
        </row>
        <row r="10">
          <cell r="C10">
            <v>2.097</v>
          </cell>
          <cell r="D10">
            <v>1.125</v>
          </cell>
          <cell r="E10">
            <v>-0.108</v>
          </cell>
          <cell r="F10">
            <v>4.3029999999999999</v>
          </cell>
          <cell r="G10">
            <v>1.8640000000000001</v>
          </cell>
          <cell r="H10">
            <v>611.98</v>
          </cell>
          <cell r="I10">
            <v>6.2799999999999995E-2</v>
          </cell>
        </row>
        <row r="11">
          <cell r="C11">
            <v>30.382999999999999</v>
          </cell>
          <cell r="D11">
            <v>3.8359999999999999</v>
          </cell>
          <cell r="E11">
            <v>22.864000000000001</v>
          </cell>
          <cell r="F11">
            <v>37.902999999999999</v>
          </cell>
          <cell r="G11">
            <v>7.92</v>
          </cell>
          <cell r="H11">
            <v>610.98</v>
          </cell>
          <cell r="I11">
            <v>1.1284999999999999E-14</v>
          </cell>
        </row>
        <row r="12">
          <cell r="C12">
            <v>15.385999999999999</v>
          </cell>
          <cell r="D12">
            <v>3.5409999999999999</v>
          </cell>
          <cell r="E12">
            <v>8.4459999999999997</v>
          </cell>
          <cell r="F12">
            <v>22.326000000000001</v>
          </cell>
          <cell r="G12">
            <v>4.3449999999999998</v>
          </cell>
          <cell r="H12">
            <v>610.25</v>
          </cell>
          <cell r="I12">
            <v>1.6299000000000001E-5</v>
          </cell>
        </row>
        <row r="13">
          <cell r="C13">
            <v>-14.997999999999999</v>
          </cell>
          <cell r="D13">
            <v>1.669</v>
          </cell>
          <cell r="E13">
            <v>-18.268000000000001</v>
          </cell>
          <cell r="F13">
            <v>-11.727</v>
          </cell>
          <cell r="G13">
            <v>-8.9870000000000001</v>
          </cell>
          <cell r="H13">
            <v>610.23</v>
          </cell>
          <cell r="I13">
            <v>3.1564E-18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0.963580594759613</v>
          </cell>
        </row>
        <row r="3">
          <cell r="B3">
            <v>7.7364655662846102E-2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89.320999999999998</v>
          </cell>
          <cell r="C2">
            <v>1.4950000000000001</v>
          </cell>
          <cell r="D2">
            <v>86.391000000000005</v>
          </cell>
          <cell r="E2">
            <v>92.251999999999995</v>
          </cell>
          <cell r="F2">
            <v>59.734000000000002</v>
          </cell>
          <cell r="G2">
            <v>10.01</v>
          </cell>
          <cell r="H2">
            <v>4.1473000000000002E-14</v>
          </cell>
          <cell r="I2">
            <v>6.64E-13</v>
          </cell>
        </row>
        <row r="3">
          <cell r="A3" t="str">
            <v>modeMWH</v>
          </cell>
          <cell r="B3">
            <v>89.712000000000003</v>
          </cell>
          <cell r="C3">
            <v>1.343</v>
          </cell>
          <cell r="D3">
            <v>87.08</v>
          </cell>
          <cell r="E3">
            <v>92.343000000000004</v>
          </cell>
          <cell r="F3">
            <v>66.822999999999993</v>
          </cell>
          <cell r="G3">
            <v>10</v>
          </cell>
          <cell r="H3">
            <v>1.3555E-14</v>
          </cell>
          <cell r="I3">
            <v>2.1700000000000001E-13</v>
          </cell>
        </row>
        <row r="4">
          <cell r="A4" t="str">
            <v>modeMYN</v>
          </cell>
          <cell r="B4">
            <v>90.623000000000005</v>
          </cell>
          <cell r="C4">
            <v>1.375</v>
          </cell>
          <cell r="D4">
            <v>87.927000000000007</v>
          </cell>
          <cell r="E4">
            <v>93.319000000000003</v>
          </cell>
          <cell r="F4">
            <v>65.887</v>
          </cell>
          <cell r="G4">
            <v>9.98</v>
          </cell>
          <cell r="H4">
            <v>1.6688E-14</v>
          </cell>
          <cell r="I4">
            <v>2.6700000000000002E-13</v>
          </cell>
        </row>
        <row r="5">
          <cell r="A5" t="str">
            <v>modeMDQ</v>
          </cell>
          <cell r="B5">
            <v>92.337000000000003</v>
          </cell>
          <cell r="C5">
            <v>1.516</v>
          </cell>
          <cell r="D5">
            <v>89.366</v>
          </cell>
          <cell r="E5">
            <v>95.307000000000002</v>
          </cell>
          <cell r="F5">
            <v>60.926000000000002</v>
          </cell>
          <cell r="G5">
            <v>9.73</v>
          </cell>
          <cell r="H5">
            <v>6.7788999999999998E-14</v>
          </cell>
          <cell r="I5">
            <v>1.08E-12</v>
          </cell>
        </row>
        <row r="6">
          <cell r="B6">
            <v>89.320999999999998</v>
          </cell>
          <cell r="C6">
            <v>1.4950000000000001</v>
          </cell>
          <cell r="D6">
            <v>86.391000000000005</v>
          </cell>
          <cell r="E6">
            <v>92.251999999999995</v>
          </cell>
          <cell r="F6">
            <v>59.734000000000002</v>
          </cell>
          <cell r="G6">
            <v>10.01</v>
          </cell>
          <cell r="H6">
            <v>4.1473000000000002E-14</v>
          </cell>
          <cell r="I6">
            <v>6.64E-13</v>
          </cell>
        </row>
        <row r="7">
          <cell r="B7">
            <v>87.843999999999994</v>
          </cell>
          <cell r="C7">
            <v>1.5649999999999999</v>
          </cell>
          <cell r="D7">
            <v>84.778000000000006</v>
          </cell>
          <cell r="E7">
            <v>90.911000000000001</v>
          </cell>
          <cell r="F7">
            <v>56.143999999999998</v>
          </cell>
          <cell r="G7">
            <v>19.22</v>
          </cell>
          <cell r="H7">
            <v>8.7969000000000001E-23</v>
          </cell>
          <cell r="I7">
            <v>1.4100000000000001E-21</v>
          </cell>
        </row>
        <row r="8">
          <cell r="B8">
            <v>92.61</v>
          </cell>
          <cell r="C8">
            <v>1.5609999999999999</v>
          </cell>
          <cell r="D8">
            <v>89.551000000000002</v>
          </cell>
          <cell r="E8">
            <v>95.668999999999997</v>
          </cell>
          <cell r="F8">
            <v>59.335999999999999</v>
          </cell>
          <cell r="G8">
            <v>10.27</v>
          </cell>
          <cell r="H8">
            <v>2.3215999999999999E-14</v>
          </cell>
          <cell r="I8">
            <v>3.7099999999999998E-13</v>
          </cell>
        </row>
        <row r="9">
          <cell r="B9">
            <v>93</v>
          </cell>
          <cell r="C9">
            <v>1.9910000000000001</v>
          </cell>
          <cell r="D9">
            <v>89.096999999999994</v>
          </cell>
          <cell r="E9">
            <v>96.903000000000006</v>
          </cell>
          <cell r="F9">
            <v>46.701999999999998</v>
          </cell>
          <cell r="G9">
            <v>9.61</v>
          </cell>
          <cell r="H9">
            <v>1.1703999999999999E-12</v>
          </cell>
          <cell r="I9">
            <v>1.8700000000000001E-11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0.941127033564787</v>
          </cell>
        </row>
        <row r="3">
          <cell r="B3">
            <v>0.18252779357841101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6.0590000000000002</v>
          </cell>
          <cell r="C2">
            <v>0.35499999999999998</v>
          </cell>
          <cell r="D2">
            <v>5.3620000000000001</v>
          </cell>
          <cell r="E2">
            <v>6.7549999999999999</v>
          </cell>
          <cell r="F2">
            <v>17.056000000000001</v>
          </cell>
          <cell r="G2">
            <v>11.54</v>
          </cell>
          <cell r="H2">
            <v>1.5283E-9</v>
          </cell>
          <cell r="I2">
            <v>2.4500000000000001E-8</v>
          </cell>
        </row>
        <row r="3">
          <cell r="A3" t="str">
            <v>modeMWH</v>
          </cell>
          <cell r="B3">
            <v>6.3259999999999996</v>
          </cell>
          <cell r="C3">
            <v>0.35499999999999998</v>
          </cell>
          <cell r="D3">
            <v>5.63</v>
          </cell>
          <cell r="E3">
            <v>7.0220000000000002</v>
          </cell>
          <cell r="F3">
            <v>17.818999999999999</v>
          </cell>
          <cell r="G3">
            <v>11.51</v>
          </cell>
          <cell r="H3">
            <v>9.6946000000000008E-10</v>
          </cell>
          <cell r="I3">
            <v>1.55E-8</v>
          </cell>
        </row>
        <row r="4">
          <cell r="A4" t="str">
            <v>modeMYN</v>
          </cell>
          <cell r="B4">
            <v>5.9809999999999999</v>
          </cell>
          <cell r="C4">
            <v>0.36299999999999999</v>
          </cell>
          <cell r="D4">
            <v>5.27</v>
          </cell>
          <cell r="E4">
            <v>6.6920000000000002</v>
          </cell>
          <cell r="F4">
            <v>16.484999999999999</v>
          </cell>
          <cell r="G4">
            <v>12.55</v>
          </cell>
          <cell r="H4">
            <v>7.0697999999999997E-10</v>
          </cell>
          <cell r="I4">
            <v>1.13E-8</v>
          </cell>
        </row>
        <row r="5">
          <cell r="A5" t="str">
            <v>modeMDQ</v>
          </cell>
          <cell r="B5">
            <v>7.0460000000000003</v>
          </cell>
          <cell r="C5">
            <v>0.40400000000000003</v>
          </cell>
          <cell r="D5">
            <v>6.2549999999999999</v>
          </cell>
          <cell r="E5">
            <v>7.8380000000000001</v>
          </cell>
          <cell r="F5">
            <v>17.451000000000001</v>
          </cell>
          <cell r="G5">
            <v>19.16</v>
          </cell>
          <cell r="H5">
            <v>3.2048999999999998E-13</v>
          </cell>
          <cell r="I5">
            <v>5.1300000000000002E-12</v>
          </cell>
        </row>
        <row r="6">
          <cell r="B6">
            <v>6.0590000000000002</v>
          </cell>
          <cell r="C6">
            <v>0.35499999999999998</v>
          </cell>
          <cell r="D6">
            <v>5.3620000000000001</v>
          </cell>
          <cell r="E6">
            <v>6.7549999999999999</v>
          </cell>
          <cell r="F6">
            <v>17.056000000000001</v>
          </cell>
          <cell r="G6">
            <v>11.54</v>
          </cell>
          <cell r="H6">
            <v>1.5283E-9</v>
          </cell>
          <cell r="I6">
            <v>2.4500000000000001E-8</v>
          </cell>
        </row>
        <row r="7">
          <cell r="B7">
            <v>2.9609999999999999</v>
          </cell>
          <cell r="C7">
            <v>0.91900000000000004</v>
          </cell>
          <cell r="D7">
            <v>1.1599999999999999</v>
          </cell>
          <cell r="E7">
            <v>4.7629999999999999</v>
          </cell>
          <cell r="F7">
            <v>3.2210000000000001</v>
          </cell>
          <cell r="G7">
            <v>313.32</v>
          </cell>
          <cell r="H7">
            <v>1.4E-3</v>
          </cell>
          <cell r="I7">
            <v>2.2599999999999999E-2</v>
          </cell>
        </row>
        <row r="8">
          <cell r="B8">
            <v>9.7449999999999992</v>
          </cell>
          <cell r="C8">
            <v>0.5</v>
          </cell>
          <cell r="D8">
            <v>8.7650000000000006</v>
          </cell>
          <cell r="E8">
            <v>10.725</v>
          </cell>
          <cell r="F8">
            <v>19.488</v>
          </cell>
          <cell r="G8">
            <v>44.2</v>
          </cell>
          <cell r="H8">
            <v>2.5025E-23</v>
          </cell>
          <cell r="I8">
            <v>4.0000000000000002E-22</v>
          </cell>
        </row>
        <row r="9">
          <cell r="B9">
            <v>7.0380000000000003</v>
          </cell>
          <cell r="C9">
            <v>0.44700000000000001</v>
          </cell>
          <cell r="D9">
            <v>6.1619999999999999</v>
          </cell>
          <cell r="E9">
            <v>7.9139999999999997</v>
          </cell>
          <cell r="F9">
            <v>15.747999999999999</v>
          </cell>
          <cell r="G9">
            <v>28.57</v>
          </cell>
          <cell r="H9">
            <v>1.2849E-15</v>
          </cell>
          <cell r="I9">
            <v>2.0599999999999999E-14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0.70158142523917799</v>
          </cell>
        </row>
        <row r="3">
          <cell r="B3">
            <v>0.164413606105271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71.423000000000002</v>
          </cell>
          <cell r="C2">
            <v>9.1319999999999997</v>
          </cell>
          <cell r="D2">
            <v>53.524000000000001</v>
          </cell>
          <cell r="E2">
            <v>89.322000000000003</v>
          </cell>
          <cell r="F2">
            <v>7.8209999999999997</v>
          </cell>
          <cell r="G2">
            <v>10.76</v>
          </cell>
          <cell r="H2">
            <v>9.2697000000000004E-6</v>
          </cell>
          <cell r="I2">
            <v>1.4799999999999999E-4</v>
          </cell>
        </row>
        <row r="3">
          <cell r="A3" t="str">
            <v>modeMWH</v>
          </cell>
          <cell r="B3">
            <v>71.816000000000003</v>
          </cell>
          <cell r="C3">
            <v>9.1289999999999996</v>
          </cell>
          <cell r="D3">
            <v>53.923000000000002</v>
          </cell>
          <cell r="E3">
            <v>89.71</v>
          </cell>
          <cell r="F3">
            <v>7.8659999999999997</v>
          </cell>
          <cell r="G3">
            <v>10.74</v>
          </cell>
          <cell r="H3">
            <v>8.8490999999999997E-6</v>
          </cell>
          <cell r="I3">
            <v>1.4200000000000001E-4</v>
          </cell>
        </row>
        <row r="4">
          <cell r="A4" t="str">
            <v>modeMYN</v>
          </cell>
          <cell r="B4">
            <v>72.772999999999996</v>
          </cell>
          <cell r="C4">
            <v>9.1609999999999996</v>
          </cell>
          <cell r="D4">
            <v>54.817999999999998</v>
          </cell>
          <cell r="E4">
            <v>90.727999999999994</v>
          </cell>
          <cell r="F4">
            <v>7.944</v>
          </cell>
          <cell r="G4">
            <v>10.89</v>
          </cell>
          <cell r="H4">
            <v>7.4220000000000003E-6</v>
          </cell>
          <cell r="I4">
            <v>1.1900000000000001E-4</v>
          </cell>
        </row>
        <row r="5">
          <cell r="A5" t="str">
            <v>modeMDQ</v>
          </cell>
          <cell r="B5">
            <v>58.216000000000001</v>
          </cell>
          <cell r="C5">
            <v>9.3160000000000007</v>
          </cell>
          <cell r="D5">
            <v>39.956000000000003</v>
          </cell>
          <cell r="E5">
            <v>76.475999999999999</v>
          </cell>
          <cell r="F5">
            <v>6.2489999999999997</v>
          </cell>
          <cell r="G5">
            <v>11.65</v>
          </cell>
          <cell r="H5">
            <v>4.8637999999999997E-5</v>
          </cell>
          <cell r="I5">
            <v>7.7800000000000005E-4</v>
          </cell>
        </row>
        <row r="6">
          <cell r="B6">
            <v>71.423000000000002</v>
          </cell>
          <cell r="C6">
            <v>9.1319999999999997</v>
          </cell>
          <cell r="D6">
            <v>53.524000000000001</v>
          </cell>
          <cell r="E6">
            <v>89.322000000000003</v>
          </cell>
          <cell r="F6">
            <v>7.8209999999999997</v>
          </cell>
          <cell r="G6">
            <v>10.76</v>
          </cell>
          <cell r="H6">
            <v>9.2697000000000004E-6</v>
          </cell>
          <cell r="I6">
            <v>1.4799999999999999E-4</v>
          </cell>
        </row>
        <row r="7">
          <cell r="B7">
            <v>64.706000000000003</v>
          </cell>
          <cell r="C7">
            <v>12.291</v>
          </cell>
          <cell r="D7">
            <v>40.616999999999997</v>
          </cell>
          <cell r="E7">
            <v>88.795000000000002</v>
          </cell>
          <cell r="F7">
            <v>5.2649999999999997</v>
          </cell>
          <cell r="G7">
            <v>34.81</v>
          </cell>
          <cell r="H7">
            <v>7.3066999999999999E-6</v>
          </cell>
          <cell r="I7">
            <v>1.17E-4</v>
          </cell>
        </row>
        <row r="8">
          <cell r="B8">
            <v>60.84</v>
          </cell>
          <cell r="C8">
            <v>9.9139999999999997</v>
          </cell>
          <cell r="D8">
            <v>41.41</v>
          </cell>
          <cell r="E8">
            <v>80.271000000000001</v>
          </cell>
          <cell r="F8">
            <v>6.1369999999999996</v>
          </cell>
          <cell r="G8">
            <v>14.93</v>
          </cell>
          <cell r="H8">
            <v>1.9436000000000002E-5</v>
          </cell>
          <cell r="I8">
            <v>3.1100000000000002E-4</v>
          </cell>
        </row>
        <row r="9">
          <cell r="B9">
            <v>56.542000000000002</v>
          </cell>
          <cell r="C9">
            <v>9.48</v>
          </cell>
          <cell r="D9">
            <v>37.962000000000003</v>
          </cell>
          <cell r="E9">
            <v>75.122</v>
          </cell>
          <cell r="F9">
            <v>5.9640000000000004</v>
          </cell>
          <cell r="G9">
            <v>12.49</v>
          </cell>
          <cell r="H9">
            <v>5.5705000000000003E-5</v>
          </cell>
          <cell r="I9">
            <v>8.9099999999999997E-4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0.76096721775151999</v>
          </cell>
        </row>
        <row r="3">
          <cell r="B3">
            <v>8.7289487535243293E-2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291.964</v>
          </cell>
          <cell r="C2">
            <v>26.5</v>
          </cell>
          <cell r="D2">
            <v>240.02600000000001</v>
          </cell>
          <cell r="E2">
            <v>343.90300000000002</v>
          </cell>
          <cell r="F2">
            <v>11.018000000000001</v>
          </cell>
          <cell r="G2">
            <v>3.11</v>
          </cell>
          <cell r="H2">
            <v>1.4E-3</v>
          </cell>
          <cell r="I2">
            <v>2.1899999999999999E-2</v>
          </cell>
        </row>
        <row r="3">
          <cell r="A3" t="str">
            <v>modeMWH</v>
          </cell>
          <cell r="B3">
            <v>291.59199999999998</v>
          </cell>
          <cell r="C3">
            <v>26.498000000000001</v>
          </cell>
          <cell r="D3">
            <v>239.65600000000001</v>
          </cell>
          <cell r="E3">
            <v>343.52699999999999</v>
          </cell>
          <cell r="F3">
            <v>11.004</v>
          </cell>
          <cell r="G3">
            <v>3.1</v>
          </cell>
          <cell r="H3">
            <v>1.4E-3</v>
          </cell>
          <cell r="I3">
            <v>2.1999999999999999E-2</v>
          </cell>
        </row>
        <row r="4">
          <cell r="A4" t="str">
            <v>modeMYN</v>
          </cell>
          <cell r="B4">
            <v>291.41399999999999</v>
          </cell>
          <cell r="C4">
            <v>26.521999999999998</v>
          </cell>
          <cell r="D4">
            <v>239.43100000000001</v>
          </cell>
          <cell r="E4">
            <v>343.39699999999999</v>
          </cell>
          <cell r="F4">
            <v>10.987</v>
          </cell>
          <cell r="G4">
            <v>3.12</v>
          </cell>
          <cell r="H4">
            <v>1.4E-3</v>
          </cell>
          <cell r="I4">
            <v>2.1700000000000001E-2</v>
          </cell>
        </row>
        <row r="5">
          <cell r="A5" t="str">
            <v>modeMDQ</v>
          </cell>
          <cell r="B5">
            <v>277.86200000000002</v>
          </cell>
          <cell r="C5">
            <v>26.643000000000001</v>
          </cell>
          <cell r="D5">
            <v>225.643</v>
          </cell>
          <cell r="E5">
            <v>330.08100000000002</v>
          </cell>
          <cell r="F5">
            <v>10.429</v>
          </cell>
          <cell r="G5">
            <v>3.17</v>
          </cell>
          <cell r="H5">
            <v>1.5E-3</v>
          </cell>
          <cell r="I5">
            <v>2.35E-2</v>
          </cell>
        </row>
        <row r="6">
          <cell r="A6" t="str">
            <v>acc_phonL*H</v>
          </cell>
          <cell r="B6">
            <v>291.964</v>
          </cell>
          <cell r="C6">
            <v>26.5</v>
          </cell>
          <cell r="D6">
            <v>240.02600000000001</v>
          </cell>
          <cell r="E6">
            <v>343.90300000000002</v>
          </cell>
          <cell r="F6">
            <v>11.018000000000001</v>
          </cell>
          <cell r="G6">
            <v>3.11</v>
          </cell>
          <cell r="H6">
            <v>1.4E-3</v>
          </cell>
          <cell r="I6">
            <v>2.1899999999999999E-2</v>
          </cell>
        </row>
        <row r="7">
          <cell r="A7" t="str">
            <v>acc_phon^[L*]H</v>
          </cell>
          <cell r="B7">
            <v>218.447</v>
          </cell>
          <cell r="C7">
            <v>29.21</v>
          </cell>
          <cell r="D7">
            <v>161.197</v>
          </cell>
          <cell r="E7">
            <v>275.697</v>
          </cell>
          <cell r="F7">
            <v>7.4790000000000001</v>
          </cell>
          <cell r="G7">
            <v>4.58</v>
          </cell>
          <cell r="H7">
            <v>9.8087000000000001E-4</v>
          </cell>
          <cell r="I7">
            <v>1.5699999999999999E-2</v>
          </cell>
        </row>
        <row r="8">
          <cell r="A8" t="str">
            <v>acc_phonL*^[H]</v>
          </cell>
          <cell r="B8">
            <v>287.41500000000002</v>
          </cell>
          <cell r="C8">
            <v>27.119</v>
          </cell>
          <cell r="D8">
            <v>234.26300000000001</v>
          </cell>
          <cell r="E8">
            <v>340.56700000000001</v>
          </cell>
          <cell r="F8">
            <v>10.598000000000001</v>
          </cell>
          <cell r="G8">
            <v>3.41</v>
          </cell>
          <cell r="H8">
            <v>1E-3</v>
          </cell>
          <cell r="I8">
            <v>1.6E-2</v>
          </cell>
        </row>
        <row r="9">
          <cell r="A9" t="str">
            <v>acc_phon^[L*H]</v>
          </cell>
          <cell r="B9">
            <v>283.05900000000003</v>
          </cell>
          <cell r="C9">
            <v>26.771000000000001</v>
          </cell>
          <cell r="D9">
            <v>230.58799999999999</v>
          </cell>
          <cell r="E9">
            <v>335.529</v>
          </cell>
          <cell r="F9">
            <v>10.573</v>
          </cell>
          <cell r="G9">
            <v>3.23</v>
          </cell>
          <cell r="H9">
            <v>1.2999999999999999E-3</v>
          </cell>
          <cell r="I9">
            <v>2.06E-2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268" dataDxfId="266" headerRowBorderDxfId="267" tableBorderDxfId="265" totalsRowBorderDxfId="264">
  <autoFilter ref="J2:Q10" xr:uid="{D3980010-2201-43EF-9941-5D34E4A5CF0F}"/>
  <tableColumns count="8">
    <tableColumn id="1" xr3:uid="{48EA7560-AFDA-4976-872C-A62413C27C30}" name="Predictors" dataDxfId="263"/>
    <tableColumn id="2" xr3:uid="{B74BAF5A-A8B1-41AC-AA5C-9C7F4D3C00F5}" name="Estimates" dataDxfId="262"/>
    <tableColumn id="3" xr3:uid="{692BDF21-5E37-4774-A232-65FEAC4EF62A}" name="std.error" dataDxfId="261"/>
    <tableColumn id="6" xr3:uid="{25F0D2CD-4553-4F0F-A005-7B069A4DF146}" name="2.5% CI" dataDxfId="260"/>
    <tableColumn id="5" xr3:uid="{5C65DEBD-594B-4030-A893-0F5416AC8463}" name="97.5% CI" dataDxfId="259"/>
    <tableColumn id="7" xr3:uid="{1C749EC2-7DA5-4835-AAB4-29FE5E444F42}" name="p. val." dataDxfId="258"/>
    <tableColumn id="4" xr3:uid="{0603EEF6-D289-414E-9A6C-56120260E64A}" name="p. val. adj." dataDxfId="257"/>
    <tableColumn id="8" xr3:uid="{C1996589-8716-4257-9BC3-42E65902C402}" name="|CI-delta|" dataDxfId="256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255" dataDxfId="253" headerRowBorderDxfId="254" tableBorderDxfId="252" totalsRowBorderDxfId="251">
  <autoFilter ref="J13:Q21" xr:uid="{DE40A492-BBA9-4876-8724-BC64B3994271}"/>
  <tableColumns count="8">
    <tableColumn id="1" xr3:uid="{E34199D2-D5CB-45DC-96B2-AAECCF32344B}" name="Predictors" dataDxfId="250"/>
    <tableColumn id="2" xr3:uid="{BF536D58-8825-421A-A286-3483AB4A0DBA}" name="Estimates" dataDxfId="249"/>
    <tableColumn id="3" xr3:uid="{2B81C313-1E48-4C7B-A992-DEE392DF89F2}" name="std.error" dataDxfId="248"/>
    <tableColumn id="6" xr3:uid="{51E253F3-5545-4607-87E2-3713F0C79ED0}" name="2.5% CI" dataDxfId="247"/>
    <tableColumn id="5" xr3:uid="{39D9684C-88E4-42B1-822E-8BF560658BA3}" name="97.5% CI" dataDxfId="246"/>
    <tableColumn id="7" xr3:uid="{5CF7E86F-7A72-45EB-8BFA-3C614A5C05E4}" name="p. val." dataDxfId="245"/>
    <tableColumn id="4" xr3:uid="{2C1E6FA3-F11F-4631-B0BB-23F7331F52BE}" name="p. val. adj." dataDxfId="244"/>
    <tableColumn id="8" xr3:uid="{91174BE1-7871-4821-9200-FC6E6061BBAE}" name="|CI-delta|" dataDxfId="243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242" dataDxfId="240" headerRowBorderDxfId="241" tableBorderDxfId="239" totalsRowBorderDxfId="238">
  <autoFilter ref="S2:Z10" xr:uid="{6BDDC793-1E7A-4B5C-BD08-84F047AC5B6B}"/>
  <tableColumns count="8">
    <tableColumn id="1" xr3:uid="{82A813F0-7850-4939-B6AE-4F49D1DC217D}" name="Predictors" dataDxfId="237"/>
    <tableColumn id="2" xr3:uid="{352EAC9D-A02A-4CE8-AF89-3ED3FCB5A979}" name="Estimates" dataDxfId="236"/>
    <tableColumn id="3" xr3:uid="{75C28E4F-C80D-4ABC-8F6A-8DBD2F364D4A}" name="std.error" dataDxfId="235"/>
    <tableColumn id="6" xr3:uid="{5E6CA2DC-274F-42F5-A8A5-390EFB24C110}" name="2.5% CI" dataDxfId="234"/>
    <tableColumn id="5" xr3:uid="{EAC0DAFE-B91D-4C42-BDC9-4EF8ECE68B5F}" name="97.5% CI" dataDxfId="233"/>
    <tableColumn id="7" xr3:uid="{CE2FF777-20E0-4791-8E86-42CF06A807DA}" name="p. val." dataDxfId="232"/>
    <tableColumn id="4" xr3:uid="{2A298E49-C813-4E10-81DD-DFDD19936088}" name="p. val. adj." dataDxfId="231"/>
    <tableColumn id="8" xr3:uid="{43307C70-1753-4EDD-A9F4-88C5315A288A}" name="|CI-delta|" dataDxfId="230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229" dataDxfId="227" headerRowBorderDxfId="228" tableBorderDxfId="226" totalsRowBorderDxfId="225">
  <autoFilter ref="A2:H10" xr:uid="{31E79EDA-219D-4CFA-8AA6-6A991A81B772}"/>
  <tableColumns count="8">
    <tableColumn id="1" xr3:uid="{25702B6E-B402-46EF-BB07-89FAEF761F4F}" name="Predictors" dataDxfId="224"/>
    <tableColumn id="2" xr3:uid="{55B41C0A-72EC-4198-AA0E-BDC398F9A9B6}" name="Estimates" dataDxfId="223"/>
    <tableColumn id="3" xr3:uid="{855FA9D6-FEA4-4049-9614-3F82ACEBC173}" name="std.error" dataDxfId="222"/>
    <tableColumn id="6" xr3:uid="{6F9FB966-53EF-492A-8818-43E47D6A804A}" name="2.5% CI" dataDxfId="221"/>
    <tableColumn id="5" xr3:uid="{79B4821D-DF78-4C65-827E-002BD888F3B1}" name="97.5% CI" dataDxfId="220"/>
    <tableColumn id="7" xr3:uid="{DF172C73-86B3-4FBF-A011-9108431BAED4}" name="p. val." dataDxfId="219"/>
    <tableColumn id="4" xr3:uid="{F9DC3D7D-5D08-472E-90A6-84DEB2535DEF}" name="p. val. adj." dataDxfId="218"/>
    <tableColumn id="8" xr3:uid="{E2CC2F45-52B6-411C-8857-874E710E7E9B}" name="|CI-delta|" dataDxfId="217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16" dataDxfId="214" headerRowBorderDxfId="215" tableBorderDxfId="213" totalsRowBorderDxfId="212">
  <autoFilter ref="A13:H21" xr:uid="{873E651E-364D-4C9A-AC67-F669F1DC98F7}"/>
  <tableColumns count="8">
    <tableColumn id="1" xr3:uid="{13F39383-83C5-45EF-A3DC-AB048CB47D6B}" name="Predictors" dataDxfId="211"/>
    <tableColumn id="2" xr3:uid="{FC01EC59-6FE5-4984-BD8C-56885D9A31B8}" name="Estimates" dataDxfId="210"/>
    <tableColumn id="3" xr3:uid="{497C06E4-D3C0-44F8-972B-B4ED07164CFB}" name="std.error" dataDxfId="209"/>
    <tableColumn id="6" xr3:uid="{123C5CEC-9EE4-42F1-8816-CAF425B9D6D8}" name="2.5% CI" dataDxfId="208"/>
    <tableColumn id="5" xr3:uid="{92067161-C954-46A0-8425-5016FA39924E}" name="97.5% CI" dataDxfId="207"/>
    <tableColumn id="7" xr3:uid="{D21CE710-DBC3-426C-B448-4B137AF6E93C}" name="p. val." dataDxfId="206"/>
    <tableColumn id="4" xr3:uid="{BAA21037-258C-486A-8624-D86C33B3EAD6}" name="p. val. adj." dataDxfId="205"/>
    <tableColumn id="8" xr3:uid="{017AD943-F50D-4872-8482-F88D6E168424}" name="|CI-delta|" dataDxfId="204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203" dataDxfId="201" headerRowBorderDxfId="202" tableBorderDxfId="200" totalsRowBorderDxfId="199">
  <autoFilter ref="S13:Z21" xr:uid="{16906F7D-6662-46E4-84F3-9AAF62C61242}"/>
  <tableColumns count="8">
    <tableColumn id="1" xr3:uid="{89F96BA7-E1A0-43BA-9990-4183F8DC6997}" name="Predictors" dataDxfId="198"/>
    <tableColumn id="2" xr3:uid="{7CE57966-36A6-4A00-A33D-285D0817534A}" name="Estimates" dataDxfId="197"/>
    <tableColumn id="3" xr3:uid="{712F2884-D80C-48C5-9B09-F04127F4ADDE}" name="std.error" dataDxfId="196"/>
    <tableColumn id="6" xr3:uid="{FF4061DC-ECCB-4575-BFAB-736ED74106BB}" name="2.5% CI" dataDxfId="195"/>
    <tableColumn id="5" xr3:uid="{86574847-CC7E-41F3-9B86-76D99ED48F82}" name="97.5% CI" dataDxfId="194"/>
    <tableColumn id="7" xr3:uid="{04158CC7-A1BD-4789-8783-0A5E5594F3DE}" name="p. val." dataDxfId="193"/>
    <tableColumn id="4" xr3:uid="{FBA3233F-C3C7-4DA7-A8C9-62499D701BA6}" name="p. val. adj." dataDxfId="192"/>
    <tableColumn id="8" xr3:uid="{BDAF6820-92C5-4CC2-BE97-6CFF45D70993}" name="|CI-delta|" dataDxfId="191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I10"/>
  <sheetViews>
    <sheetView showGridLines="0" zoomScale="85" zoomScaleNormal="85" zoomScaleSheetLayoutView="47" workbookViewId="0">
      <selection activeCell="I2" sqref="I2"/>
    </sheetView>
  </sheetViews>
  <sheetFormatPr defaultColWidth="13.85546875" defaultRowHeight="12.75" x14ac:dyDescent="0.2"/>
  <cols>
    <col min="1" max="1" width="10.7109375" style="107" bestFit="1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1" width="7.7109375" style="27" customWidth="1"/>
    <col min="12" max="13" width="11.42578125" style="27" customWidth="1"/>
    <col min="14" max="15" width="8.7109375" style="27" customWidth="1"/>
    <col min="16" max="16" width="11.42578125" style="27" customWidth="1"/>
    <col min="17" max="17" width="11.140625" style="29" customWidth="1"/>
    <col min="18" max="19" width="7.7109375" style="27" customWidth="1"/>
    <col min="20" max="21" width="11.42578125" style="27" customWidth="1"/>
    <col min="22" max="23" width="8.7109375" style="27" customWidth="1"/>
    <col min="24" max="24" width="11.42578125" style="27" customWidth="1"/>
    <col min="25" max="25" width="11.140625" style="29" customWidth="1"/>
    <col min="26" max="27" width="7.7109375" style="27" customWidth="1"/>
    <col min="28" max="29" width="11.42578125" style="27" customWidth="1"/>
    <col min="30" max="30" width="8.7109375" style="27" customWidth="1"/>
    <col min="31" max="32" width="11.42578125" style="27" customWidth="1"/>
    <col min="33" max="33" width="11.140625" style="29" customWidth="1"/>
    <col min="34" max="35" width="11.42578125" style="27" customWidth="1"/>
    <col min="36" max="16384" width="13.85546875" style="3"/>
  </cols>
  <sheetData>
    <row r="1" spans="1:35" s="109" customFormat="1" ht="27" customHeight="1" thickBot="1" x14ac:dyDescent="0.3">
      <c r="A1" s="108" t="s">
        <v>49</v>
      </c>
      <c r="B1" s="167" t="s">
        <v>20</v>
      </c>
      <c r="C1" s="168"/>
      <c r="D1" s="168"/>
      <c r="E1" s="168"/>
      <c r="F1" s="168"/>
      <c r="G1" s="168"/>
      <c r="H1" s="168"/>
      <c r="I1" s="168"/>
      <c r="J1" s="169" t="s">
        <v>21</v>
      </c>
      <c r="K1" s="168"/>
      <c r="L1" s="168"/>
      <c r="M1" s="168"/>
      <c r="N1" s="168"/>
      <c r="O1" s="168"/>
      <c r="P1" s="168"/>
      <c r="Q1" s="168"/>
      <c r="R1" s="170" t="s">
        <v>22</v>
      </c>
      <c r="S1" s="171"/>
      <c r="T1" s="171"/>
      <c r="U1" s="171"/>
      <c r="V1" s="171"/>
      <c r="W1" s="171"/>
      <c r="X1" s="171"/>
      <c r="Y1" s="171"/>
      <c r="Z1" s="172" t="s">
        <v>23</v>
      </c>
      <c r="AA1" s="173"/>
      <c r="AB1" s="173"/>
      <c r="AC1" s="173"/>
      <c r="AD1" s="173"/>
      <c r="AE1" s="173"/>
      <c r="AF1" s="173"/>
      <c r="AG1" s="173"/>
      <c r="AH1" s="165" t="s">
        <v>40</v>
      </c>
      <c r="AI1" s="166"/>
    </row>
    <row r="2" spans="1:35" s="4" customFormat="1" ht="33.6" customHeight="1" thickTop="1" thickBot="1" x14ac:dyDescent="0.25">
      <c r="A2" s="30" t="s">
        <v>37</v>
      </c>
      <c r="B2" s="40" t="s">
        <v>18</v>
      </c>
      <c r="C2" s="30" t="s">
        <v>2</v>
      </c>
      <c r="D2" s="30" t="s">
        <v>36</v>
      </c>
      <c r="E2" s="30" t="s">
        <v>11</v>
      </c>
      <c r="F2" s="30" t="s">
        <v>8</v>
      </c>
      <c r="G2" s="30" t="s">
        <v>12</v>
      </c>
      <c r="H2" s="31" t="s">
        <v>24</v>
      </c>
      <c r="I2" s="31" t="s">
        <v>58</v>
      </c>
      <c r="J2" s="50" t="str">
        <f>B2</f>
        <v>β0</v>
      </c>
      <c r="K2" s="30" t="str">
        <f>C2</f>
        <v xml:space="preserve">SE </v>
      </c>
      <c r="L2" s="30" t="str">
        <f>D2</f>
        <v>2.5%  CI</v>
      </c>
      <c r="M2" s="30" t="str">
        <f>E2</f>
        <v>97.5% CI</v>
      </c>
      <c r="N2" s="30" t="str">
        <f>F2</f>
        <v>t</v>
      </c>
      <c r="O2" s="32" t="str">
        <f>G2</f>
        <v>df</v>
      </c>
      <c r="P2" s="31" t="str">
        <f>H2</f>
        <v>p. val.</v>
      </c>
      <c r="Q2" s="31" t="str">
        <f>I2</f>
        <v>p.adj.</v>
      </c>
      <c r="R2" s="58" t="str">
        <f>B2</f>
        <v>β0</v>
      </c>
      <c r="S2" s="30" t="str">
        <f>C2</f>
        <v xml:space="preserve">SE </v>
      </c>
      <c r="T2" s="30" t="str">
        <f>D2</f>
        <v>2.5%  CI</v>
      </c>
      <c r="U2" s="30" t="str">
        <f>E2</f>
        <v>97.5% CI</v>
      </c>
      <c r="V2" s="30" t="str">
        <f>F2</f>
        <v>t</v>
      </c>
      <c r="W2" s="30" t="str">
        <f>G2</f>
        <v>df</v>
      </c>
      <c r="X2" s="31" t="str">
        <f>H2</f>
        <v>p. val.</v>
      </c>
      <c r="Y2" s="31" t="str">
        <f>I2</f>
        <v>p.adj.</v>
      </c>
      <c r="Z2" s="58" t="str">
        <f>B2</f>
        <v>β0</v>
      </c>
      <c r="AA2" s="30" t="str">
        <f>C2</f>
        <v xml:space="preserve">SE </v>
      </c>
      <c r="AB2" s="30" t="str">
        <f>D2</f>
        <v>2.5%  CI</v>
      </c>
      <c r="AC2" s="30" t="str">
        <f>E2</f>
        <v>97.5% CI</v>
      </c>
      <c r="AD2" s="30" t="str">
        <f>F2</f>
        <v>t</v>
      </c>
      <c r="AE2" s="30" t="str">
        <f>G2</f>
        <v>df</v>
      </c>
      <c r="AF2" s="31" t="str">
        <f>H2</f>
        <v>p. val.</v>
      </c>
      <c r="AG2" s="31" t="str">
        <f>I2</f>
        <v>p.adj.</v>
      </c>
      <c r="AH2" s="58" t="s">
        <v>38</v>
      </c>
      <c r="AI2" s="30" t="s">
        <v>39</v>
      </c>
    </row>
    <row r="3" spans="1:35" s="1" customFormat="1" ht="33.6" customHeight="1" thickTop="1" thickBot="1" x14ac:dyDescent="0.25">
      <c r="A3" s="18" t="s">
        <v>26</v>
      </c>
      <c r="B3" s="41">
        <f>[1]Mode_PA_l_f0_b0!B2</f>
        <v>83.245999999999995</v>
      </c>
      <c r="C3" s="17">
        <f>[1]Mode_PA_l_f0_b0!C2</f>
        <v>1.5029999999999999</v>
      </c>
      <c r="D3" s="17">
        <f>[1]Mode_PA_l_f0_b0!D2</f>
        <v>80.301000000000002</v>
      </c>
      <c r="E3" s="17">
        <f>[1]Mode_PA_l_f0_b0!E2</f>
        <v>86.191000000000003</v>
      </c>
      <c r="F3" s="17">
        <f>[1]Mode_PA_l_f0_b0!F2</f>
        <v>55.402000000000001</v>
      </c>
      <c r="G3" s="17">
        <f>[1]Mode_PA_l_f0_b0!G2</f>
        <v>10</v>
      </c>
      <c r="H3" s="99">
        <f>[1]Mode_PA_l_f0_b0!H2</f>
        <v>8.8675999999999995E-14</v>
      </c>
      <c r="I3" s="99">
        <f>H3*2</f>
        <v>1.7735199999999999E-13</v>
      </c>
      <c r="J3" s="51">
        <f>[1]Mode_PA_l_f0_b0!B3</f>
        <v>83.394000000000005</v>
      </c>
      <c r="K3" s="17">
        <f>[1]Mode_PA_l_f0_b0!C3</f>
        <v>1.585</v>
      </c>
      <c r="L3" s="17">
        <f>[1]Mode_PA_l_f0_b0!D3</f>
        <v>80.287000000000006</v>
      </c>
      <c r="M3" s="17">
        <f>[1]Mode_PA_l_f0_b0!E3</f>
        <v>86.501000000000005</v>
      </c>
      <c r="N3" s="17">
        <f>[1]Mode_PA_l_f0_b0!F3</f>
        <v>52.606999999999999</v>
      </c>
      <c r="O3" s="17">
        <f>[1]Mode_PA_l_f0_b0!G3</f>
        <v>10</v>
      </c>
      <c r="P3" s="99">
        <f>[1]Mode_PA_l_f0_b0!H3</f>
        <v>1.4942000000000001E-13</v>
      </c>
      <c r="Q3" s="99">
        <f t="shared" ref="Q3:Q5" si="0">P3*2</f>
        <v>2.9884000000000002E-13</v>
      </c>
      <c r="R3" s="59">
        <f>[1]Mode_PA_l_f0_b0!B4</f>
        <v>84.593000000000004</v>
      </c>
      <c r="S3" s="17">
        <f>[1]Mode_PA_l_f0_b0!C4</f>
        <v>1.375</v>
      </c>
      <c r="T3" s="17">
        <f>[1]Mode_PA_l_f0_b0!D4</f>
        <v>81.899000000000001</v>
      </c>
      <c r="U3" s="17">
        <f>[1]Mode_PA_l_f0_b0!E4</f>
        <v>87.287999999999997</v>
      </c>
      <c r="V3" s="17">
        <f>[1]Mode_PA_l_f0_b0!F4</f>
        <v>61.536000000000001</v>
      </c>
      <c r="W3" s="17">
        <f>[1]Mode_PA_l_f0_b0!G4</f>
        <v>9.9700000000000006</v>
      </c>
      <c r="X3" s="103">
        <f>[1]Mode_PA_l_f0_b0!H4</f>
        <v>3.3343000000000002E-14</v>
      </c>
      <c r="Y3" s="103">
        <f>X3*2</f>
        <v>6.6686000000000005E-14</v>
      </c>
      <c r="Z3" s="66">
        <f>[1]Mode_PA_l_f0_b0!B5</f>
        <v>84.938999999999993</v>
      </c>
      <c r="AA3" s="17">
        <f>[1]Mode_PA_l_f0_b0!C5</f>
        <v>1.411</v>
      </c>
      <c r="AB3" s="17">
        <f>[1]Mode_PA_l_f0_b0!D5</f>
        <v>82.173000000000002</v>
      </c>
      <c r="AC3" s="17">
        <f>[1]Mode_PA_l_f0_b0!E5</f>
        <v>87.704999999999998</v>
      </c>
      <c r="AD3" s="17">
        <f>[1]Mode_PA_l_f0_b0!F5</f>
        <v>60.197000000000003</v>
      </c>
      <c r="AE3" s="17">
        <f>[1]Mode_PA_l_f0_b0!G5</f>
        <v>9.92</v>
      </c>
      <c r="AF3" s="103">
        <f>[1]Mode_PA_l_f0_b0!H5</f>
        <v>4.7961999999999998E-14</v>
      </c>
      <c r="AG3" s="103">
        <f>AF3*2</f>
        <v>9.5923999999999996E-14</v>
      </c>
      <c r="AH3" s="66">
        <f>[2]Mode_PA_l_f0_r2!B3</f>
        <v>7.7364655662846102E-2</v>
      </c>
      <c r="AI3" s="17">
        <f>[2]Mode_PA_l_f0_r2!B2</f>
        <v>0.963580594759613</v>
      </c>
    </row>
    <row r="4" spans="1:35" s="1" customFormat="1" ht="33.6" customHeight="1" thickBot="1" x14ac:dyDescent="0.25">
      <c r="A4" s="20" t="s">
        <v>27</v>
      </c>
      <c r="B4" s="42">
        <f>[3]Mode_PA_h_f0_b0!B2</f>
        <v>89.320999999999998</v>
      </c>
      <c r="C4" s="19">
        <f>[3]Mode_PA_h_f0_b0!C2</f>
        <v>1.4950000000000001</v>
      </c>
      <c r="D4" s="19">
        <f>[3]Mode_PA_h_f0_b0!D2</f>
        <v>86.391000000000005</v>
      </c>
      <c r="E4" s="19">
        <f>[3]Mode_PA_h_f0_b0!E2</f>
        <v>92.251999999999995</v>
      </c>
      <c r="F4" s="19">
        <f>[3]Mode_PA_h_f0_b0!F2</f>
        <v>59.734000000000002</v>
      </c>
      <c r="G4" s="19">
        <f>[3]Mode_PA_h_f0_b0!G2</f>
        <v>10.01</v>
      </c>
      <c r="H4" s="100">
        <f>[3]Mode_PA_h_f0_b0!H2</f>
        <v>4.1473000000000002E-14</v>
      </c>
      <c r="I4" s="99">
        <f t="shared" ref="I4:I5" si="1">H4*2</f>
        <v>8.2946000000000003E-14</v>
      </c>
      <c r="J4" s="52">
        <f>[3]Mode_PA_h_f0_b0!B3</f>
        <v>89.712000000000003</v>
      </c>
      <c r="K4" s="19">
        <f>[3]Mode_PA_h_f0_b0!C3</f>
        <v>1.343</v>
      </c>
      <c r="L4" s="19">
        <f>[3]Mode_PA_h_f0_b0!D3</f>
        <v>87.08</v>
      </c>
      <c r="M4" s="19">
        <f>[3]Mode_PA_h_f0_b0!E3</f>
        <v>92.343000000000004</v>
      </c>
      <c r="N4" s="19">
        <f>[3]Mode_PA_h_f0_b0!F3</f>
        <v>66.822999999999993</v>
      </c>
      <c r="O4" s="19">
        <f>[3]Mode_PA_h_f0_b0!G3</f>
        <v>10</v>
      </c>
      <c r="P4" s="100">
        <f>[3]Mode_PA_h_f0_b0!H3</f>
        <v>1.3555E-14</v>
      </c>
      <c r="Q4" s="99">
        <f t="shared" si="0"/>
        <v>2.7110000000000001E-14</v>
      </c>
      <c r="R4" s="60">
        <f>[3]Mode_PA_h_f0_b0!B4</f>
        <v>90.623000000000005</v>
      </c>
      <c r="S4" s="19">
        <f>[3]Mode_PA_h_f0_b0!C4</f>
        <v>1.375</v>
      </c>
      <c r="T4" s="19">
        <f>[3]Mode_PA_h_f0_b0!D4</f>
        <v>87.927000000000007</v>
      </c>
      <c r="U4" s="19">
        <f>[3]Mode_PA_h_f0_b0!E4</f>
        <v>93.319000000000003</v>
      </c>
      <c r="V4" s="19">
        <f>[3]Mode_PA_h_f0_b0!F4</f>
        <v>65.887</v>
      </c>
      <c r="W4" s="19">
        <f>[3]Mode_PA_h_f0_b0!G4</f>
        <v>9.98</v>
      </c>
      <c r="X4" s="104">
        <f>[3]Mode_PA_h_f0_b0!H4</f>
        <v>1.6688E-14</v>
      </c>
      <c r="Y4" s="103">
        <f t="shared" ref="Y4:Y5" si="2">X4*2</f>
        <v>3.3376E-14</v>
      </c>
      <c r="Z4" s="67">
        <f>[3]Mode_PA_h_f0_b0!B5</f>
        <v>92.337000000000003</v>
      </c>
      <c r="AA4" s="19">
        <f>[3]Mode_PA_h_f0_b0!C5</f>
        <v>1.516</v>
      </c>
      <c r="AB4" s="19">
        <f>[3]Mode_PA_h_f0_b0!D5</f>
        <v>89.366</v>
      </c>
      <c r="AC4" s="19">
        <f>[3]Mode_PA_h_f0_b0!E5</f>
        <v>95.307000000000002</v>
      </c>
      <c r="AD4" s="19">
        <f>[3]Mode_PA_h_f0_b0!F5</f>
        <v>60.926000000000002</v>
      </c>
      <c r="AE4" s="19">
        <f>[3]Mode_PA_h_f0_b0!G5</f>
        <v>9.73</v>
      </c>
      <c r="AF4" s="104">
        <f>[3]Mode_PA_h_f0_b0!H5</f>
        <v>6.7788999999999998E-14</v>
      </c>
      <c r="AG4" s="103">
        <f t="shared" ref="AG4:AG5" si="3">AF4*2</f>
        <v>1.35578E-13</v>
      </c>
      <c r="AH4" s="67">
        <f>[4]Mode_PA_h_f0_r2!B3</f>
        <v>0.18252779357841101</v>
      </c>
      <c r="AI4" s="19">
        <f>[4]Mode_PA_h_f0_r2!B2</f>
        <v>0.941127033564787</v>
      </c>
    </row>
    <row r="5" spans="1:35" s="1" customFormat="1" ht="33.6" customHeight="1" thickBot="1" x14ac:dyDescent="0.25">
      <c r="A5" s="21" t="s">
        <v>5</v>
      </c>
      <c r="B5" s="43">
        <f>[5]Mode_PA_f0_exc_b0!B2</f>
        <v>6.0590000000000002</v>
      </c>
      <c r="C5" s="21">
        <f>[5]Mode_PA_f0_exc_b0!C2</f>
        <v>0.35499999999999998</v>
      </c>
      <c r="D5" s="22">
        <f>[5]Mode_PA_f0_exc_b0!D2</f>
        <v>5.3620000000000001</v>
      </c>
      <c r="E5" s="22">
        <f>[5]Mode_PA_f0_exc_b0!E2</f>
        <v>6.7549999999999999</v>
      </c>
      <c r="F5" s="22">
        <f>[5]Mode_PA_f0_exc_b0!F2</f>
        <v>17.056000000000001</v>
      </c>
      <c r="G5" s="22">
        <f>[5]Mode_PA_f0_exc_b0!G2</f>
        <v>11.54</v>
      </c>
      <c r="H5" s="101">
        <f>[5]Mode_PA_f0_exc_b0!H2</f>
        <v>1.5283E-9</v>
      </c>
      <c r="I5" s="99">
        <f t="shared" si="1"/>
        <v>3.0566E-9</v>
      </c>
      <c r="J5" s="53">
        <f>[5]Mode_PA_f0_exc_b0!B3</f>
        <v>6.3259999999999996</v>
      </c>
      <c r="K5" s="22">
        <f>[5]Mode_PA_f0_exc_b0!C3</f>
        <v>0.35499999999999998</v>
      </c>
      <c r="L5" s="22">
        <f>[5]Mode_PA_f0_exc_b0!D3</f>
        <v>5.63</v>
      </c>
      <c r="M5" s="22">
        <f>[5]Mode_PA_f0_exc_b0!E3</f>
        <v>7.0220000000000002</v>
      </c>
      <c r="N5" s="22">
        <f>[5]Mode_PA_f0_exc_b0!F3</f>
        <v>17.818999999999999</v>
      </c>
      <c r="O5" s="22">
        <f>[5]Mode_PA_f0_exc_b0!G3</f>
        <v>11.51</v>
      </c>
      <c r="P5" s="101">
        <f>[5]Mode_PA_f0_exc_b0!H3</f>
        <v>9.6946000000000008E-10</v>
      </c>
      <c r="Q5" s="99">
        <f t="shared" si="0"/>
        <v>1.9389200000000002E-9</v>
      </c>
      <c r="R5" s="61">
        <f>[5]Mode_PA_f0_exc_b0!B4</f>
        <v>5.9809999999999999</v>
      </c>
      <c r="S5" s="22">
        <f>[5]Mode_PA_f0_exc_b0!C4</f>
        <v>0.36299999999999999</v>
      </c>
      <c r="T5" s="22">
        <f>[5]Mode_PA_f0_exc_b0!D4</f>
        <v>5.27</v>
      </c>
      <c r="U5" s="22">
        <f>[5]Mode_PA_f0_exc_b0!E4</f>
        <v>6.6920000000000002</v>
      </c>
      <c r="V5" s="22">
        <f>[5]Mode_PA_f0_exc_b0!F4</f>
        <v>16.484999999999999</v>
      </c>
      <c r="W5" s="22">
        <f>[5]Mode_PA_f0_exc_b0!G4</f>
        <v>12.55</v>
      </c>
      <c r="X5" s="105">
        <f>[5]Mode_PA_f0_exc_b0!H4</f>
        <v>7.0697999999999997E-10</v>
      </c>
      <c r="Y5" s="103">
        <f t="shared" si="2"/>
        <v>1.4139599999999999E-9</v>
      </c>
      <c r="Z5" s="68">
        <f>[5]Mode_PA_f0_exc_b0!B5</f>
        <v>7.0460000000000003</v>
      </c>
      <c r="AA5" s="22">
        <f>[5]Mode_PA_f0_exc_b0!C5</f>
        <v>0.40400000000000003</v>
      </c>
      <c r="AB5" s="22">
        <f>[5]Mode_PA_f0_exc_b0!D5</f>
        <v>6.2549999999999999</v>
      </c>
      <c r="AC5" s="22">
        <f>[5]Mode_PA_f0_exc_b0!E5</f>
        <v>7.8380000000000001</v>
      </c>
      <c r="AD5" s="22">
        <f>[5]Mode_PA_f0_exc_b0!F5</f>
        <v>17.451000000000001</v>
      </c>
      <c r="AE5" s="22">
        <f>[5]Mode_PA_f0_exc_b0!G5</f>
        <v>19.16</v>
      </c>
      <c r="AF5" s="105">
        <f>[5]Mode_PA_f0_exc_b0!H5</f>
        <v>3.2048999999999998E-13</v>
      </c>
      <c r="AG5" s="103">
        <f t="shared" si="3"/>
        <v>6.4097999999999996E-13</v>
      </c>
      <c r="AH5" s="68">
        <f>[6]Mode_PA_lh_slope_r2!B3</f>
        <v>0.164413606105271</v>
      </c>
      <c r="AI5" s="22">
        <f>[6]Mode_PA_lh_slope_r2!B2</f>
        <v>0.70158142523917799</v>
      </c>
    </row>
    <row r="6" spans="1:35" s="4" customFormat="1" ht="33.6" customHeight="1" thickTop="1" thickBot="1" x14ac:dyDescent="0.25">
      <c r="A6" s="33" t="s">
        <v>6</v>
      </c>
      <c r="B6" s="44" t="str">
        <f t="shared" ref="B6:Z6" si="4">B2</f>
        <v>β0</v>
      </c>
      <c r="C6" s="33" t="str">
        <f t="shared" si="4"/>
        <v xml:space="preserve">SE </v>
      </c>
      <c r="D6" s="33" t="str">
        <f t="shared" si="4"/>
        <v>2.5%  CI</v>
      </c>
      <c r="E6" s="33" t="str">
        <f t="shared" si="4"/>
        <v>97.5% CI</v>
      </c>
      <c r="F6" s="33" t="str">
        <f t="shared" si="4"/>
        <v>t</v>
      </c>
      <c r="G6" s="33" t="str">
        <f t="shared" si="4"/>
        <v>df</v>
      </c>
      <c r="H6" s="34" t="str">
        <f t="shared" si="4"/>
        <v>p. val.</v>
      </c>
      <c r="I6" s="34" t="str">
        <f t="shared" si="4"/>
        <v>p.adj.</v>
      </c>
      <c r="J6" s="54" t="str">
        <f t="shared" si="4"/>
        <v>β0</v>
      </c>
      <c r="K6" s="33" t="str">
        <f t="shared" si="4"/>
        <v xml:space="preserve">SE </v>
      </c>
      <c r="L6" s="33" t="str">
        <f t="shared" si="4"/>
        <v>2.5%  CI</v>
      </c>
      <c r="M6" s="33" t="str">
        <f t="shared" si="4"/>
        <v>97.5% CI</v>
      </c>
      <c r="N6" s="33" t="str">
        <f t="shared" si="4"/>
        <v>t</v>
      </c>
      <c r="O6" s="33" t="str">
        <f t="shared" si="4"/>
        <v>df</v>
      </c>
      <c r="P6" s="34" t="str">
        <f t="shared" si="4"/>
        <v>p. val.</v>
      </c>
      <c r="Q6" s="34" t="str">
        <f t="shared" si="4"/>
        <v>p.adj.</v>
      </c>
      <c r="R6" s="62" t="str">
        <f t="shared" si="4"/>
        <v>β0</v>
      </c>
      <c r="S6" s="33" t="str">
        <f t="shared" ref="S6:Y6" si="5">S2</f>
        <v xml:space="preserve">SE </v>
      </c>
      <c r="T6" s="33" t="str">
        <f t="shared" si="5"/>
        <v>2.5%  CI</v>
      </c>
      <c r="U6" s="33" t="str">
        <f t="shared" si="5"/>
        <v>97.5% CI</v>
      </c>
      <c r="V6" s="33" t="str">
        <f t="shared" si="5"/>
        <v>t</v>
      </c>
      <c r="W6" s="33" t="str">
        <f t="shared" si="5"/>
        <v>df</v>
      </c>
      <c r="X6" s="34" t="str">
        <f t="shared" si="5"/>
        <v>p. val.</v>
      </c>
      <c r="Y6" s="34" t="str">
        <f t="shared" si="5"/>
        <v>p.adj.</v>
      </c>
      <c r="Z6" s="62" t="str">
        <f t="shared" si="4"/>
        <v>β0</v>
      </c>
      <c r="AA6" s="33" t="str">
        <f t="shared" ref="AA6:AG6" si="6">AA2</f>
        <v xml:space="preserve">SE </v>
      </c>
      <c r="AB6" s="33" t="str">
        <f t="shared" si="6"/>
        <v>2.5%  CI</v>
      </c>
      <c r="AC6" s="33" t="str">
        <f t="shared" si="6"/>
        <v>97.5% CI</v>
      </c>
      <c r="AD6" s="33" t="str">
        <f t="shared" si="6"/>
        <v>t</v>
      </c>
      <c r="AE6" s="33" t="str">
        <f t="shared" si="6"/>
        <v>df</v>
      </c>
      <c r="AF6" s="34" t="str">
        <f t="shared" si="6"/>
        <v>p. val.</v>
      </c>
      <c r="AG6" s="34" t="str">
        <f t="shared" si="6"/>
        <v>p.adj.</v>
      </c>
      <c r="AH6" s="62" t="s">
        <v>38</v>
      </c>
      <c r="AI6" s="33" t="s">
        <v>39</v>
      </c>
    </row>
    <row r="7" spans="1:35" s="2" customFormat="1" ht="33.6" customHeight="1" thickTop="1" thickBot="1" x14ac:dyDescent="0.25">
      <c r="A7" s="23" t="s">
        <v>4</v>
      </c>
      <c r="B7" s="45">
        <f>[7]Mode_PA_l_t_b0!B2</f>
        <v>71.423000000000002</v>
      </c>
      <c r="C7" s="18">
        <f>[7]Mode_PA_l_t_b0!C2</f>
        <v>9.1319999999999997</v>
      </c>
      <c r="D7" s="18">
        <f>[7]Mode_PA_l_t_b0!D2</f>
        <v>53.524000000000001</v>
      </c>
      <c r="E7" s="18">
        <f>[7]Mode_PA_l_t_b0!E2</f>
        <v>89.322000000000003</v>
      </c>
      <c r="F7" s="17">
        <f>[7]Mode_PA_l_t_b0!F2</f>
        <v>7.8209999999999997</v>
      </c>
      <c r="G7" s="17">
        <f>[7]Mode_PA_l_t_b0!G2</f>
        <v>10.76</v>
      </c>
      <c r="H7" s="99">
        <f>[7]Mode_PA_l_t_b0!H2</f>
        <v>9.2697000000000004E-6</v>
      </c>
      <c r="I7" s="99">
        <f t="shared" ref="I7:I8" si="7">H7*2</f>
        <v>1.8539400000000001E-5</v>
      </c>
      <c r="J7" s="55">
        <f>[7]Mode_PA_l_t_b0!B3</f>
        <v>71.816000000000003</v>
      </c>
      <c r="K7" s="17">
        <f>[7]Mode_PA_l_t_b0!C3</f>
        <v>9.1289999999999996</v>
      </c>
      <c r="L7" s="17">
        <f>[7]Mode_PA_l_t_b0!D3</f>
        <v>53.923000000000002</v>
      </c>
      <c r="M7" s="17">
        <f>[7]Mode_PA_l_t_b0!E3</f>
        <v>89.71</v>
      </c>
      <c r="N7" s="17">
        <f>[7]Mode_PA_l_t_b0!F3</f>
        <v>7.8659999999999997</v>
      </c>
      <c r="O7" s="17">
        <f>[7]Mode_PA_l_t_b0!G3</f>
        <v>10.74</v>
      </c>
      <c r="P7" s="99">
        <f>[7]Mode_PA_l_t_b0!H3</f>
        <v>8.8490999999999997E-6</v>
      </c>
      <c r="Q7" s="99">
        <f t="shared" ref="Q7:Q8" si="8">P7*2</f>
        <v>1.7698199999999999E-5</v>
      </c>
      <c r="R7" s="63">
        <f>[7]Mode_PA_l_t_b0!B4</f>
        <v>72.772999999999996</v>
      </c>
      <c r="S7" s="17">
        <f>[7]Mode_PA_l_t_b0!C4</f>
        <v>9.1609999999999996</v>
      </c>
      <c r="T7" s="17">
        <f>[7]Mode_PA_l_t_b0!D4</f>
        <v>54.817999999999998</v>
      </c>
      <c r="U7" s="17">
        <f>[7]Mode_PA_l_t_b0!E4</f>
        <v>90.727999999999994</v>
      </c>
      <c r="V7" s="17">
        <f>[7]Mode_PA_l_t_b0!F4</f>
        <v>7.944</v>
      </c>
      <c r="W7" s="17">
        <f>[7]Mode_PA_l_t_b0!G4</f>
        <v>10.89</v>
      </c>
      <c r="X7" s="103">
        <f>[7]Mode_PA_l_t_b0!H4</f>
        <v>7.4220000000000003E-6</v>
      </c>
      <c r="Y7" s="103">
        <f t="shared" ref="Y7:Y8" si="9">X7*2</f>
        <v>1.4844000000000001E-5</v>
      </c>
      <c r="Z7" s="66">
        <f>[7]Mode_PA_l_t_b0!B5</f>
        <v>58.216000000000001</v>
      </c>
      <c r="AA7" s="17">
        <f>[7]Mode_PA_l_t_b0!C5</f>
        <v>9.3160000000000007</v>
      </c>
      <c r="AB7" s="17">
        <f>[7]Mode_PA_l_t_b0!D5</f>
        <v>39.956000000000003</v>
      </c>
      <c r="AC7" s="17">
        <f>[7]Mode_PA_l_t_b0!E5</f>
        <v>76.475999999999999</v>
      </c>
      <c r="AD7" s="17">
        <f>[7]Mode_PA_l_t_b0!F5</f>
        <v>6.2489999999999997</v>
      </c>
      <c r="AE7" s="17">
        <f>[7]Mode_PA_l_t_b0!G5</f>
        <v>11.65</v>
      </c>
      <c r="AF7" s="103">
        <f>[7]Mode_PA_l_t_b0!H5</f>
        <v>4.8637999999999997E-5</v>
      </c>
      <c r="AG7" s="103">
        <f t="shared" ref="AG7:AG8" si="10">AF7*2</f>
        <v>9.7275999999999995E-5</v>
      </c>
      <c r="AH7" s="66">
        <f>[8]Mode_PA_l_t_r2!B3</f>
        <v>8.7289487535243293E-2</v>
      </c>
      <c r="AI7" s="17">
        <f>[8]Mode_PA_l_t_r2!B2</f>
        <v>0.76096721775151999</v>
      </c>
    </row>
    <row r="8" spans="1:35" s="2" customFormat="1" ht="33.6" customHeight="1" thickBot="1" x14ac:dyDescent="0.25">
      <c r="A8" s="24" t="s">
        <v>3</v>
      </c>
      <c r="B8" s="46">
        <f>[9]Mode_PA_h_t_b0!B2</f>
        <v>291.964</v>
      </c>
      <c r="C8" s="21">
        <f>[9]Mode_PA_h_t_b0!C2</f>
        <v>26.5</v>
      </c>
      <c r="D8" s="21">
        <f>[9]Mode_PA_h_t_b0!D2</f>
        <v>240.02600000000001</v>
      </c>
      <c r="E8" s="21">
        <f>[9]Mode_PA_h_t_b0!E2</f>
        <v>343.90300000000002</v>
      </c>
      <c r="F8" s="22">
        <f>[9]Mode_PA_h_t_b0!F2</f>
        <v>11.018000000000001</v>
      </c>
      <c r="G8" s="22">
        <f>[9]Mode_PA_h_t_b0!G2</f>
        <v>3.11</v>
      </c>
      <c r="H8" s="101">
        <f>[9]Mode_PA_h_t_b0!H2</f>
        <v>1.4E-3</v>
      </c>
      <c r="I8" s="99">
        <f t="shared" si="7"/>
        <v>2.8E-3</v>
      </c>
      <c r="J8" s="56">
        <f>[9]Mode_PA_h_t_b0!B3</f>
        <v>291.59199999999998</v>
      </c>
      <c r="K8" s="22">
        <f>[9]Mode_PA_h_t_b0!C3</f>
        <v>26.498000000000001</v>
      </c>
      <c r="L8" s="22">
        <f>[9]Mode_PA_h_t_b0!D3</f>
        <v>239.65600000000001</v>
      </c>
      <c r="M8" s="22">
        <f>[9]Mode_PA_h_t_b0!E3</f>
        <v>343.52699999999999</v>
      </c>
      <c r="N8" s="22">
        <f>[9]Mode_PA_h_t_b0!F3</f>
        <v>11.004</v>
      </c>
      <c r="O8" s="22">
        <f>[9]Mode_PA_h_t_b0!G3</f>
        <v>3.1</v>
      </c>
      <c r="P8" s="101">
        <f>[9]Mode_PA_h_t_b0!H3</f>
        <v>1.4E-3</v>
      </c>
      <c r="Q8" s="99">
        <f t="shared" si="8"/>
        <v>2.8E-3</v>
      </c>
      <c r="R8" s="64">
        <f>[9]Mode_PA_h_t_b0!B4</f>
        <v>291.41399999999999</v>
      </c>
      <c r="S8" s="22">
        <f>[9]Mode_PA_h_t_b0!C4</f>
        <v>26.521999999999998</v>
      </c>
      <c r="T8" s="22">
        <f>[9]Mode_PA_h_t_b0!D4</f>
        <v>239.43100000000001</v>
      </c>
      <c r="U8" s="22">
        <f>[9]Mode_PA_h_t_b0!E4</f>
        <v>343.39699999999999</v>
      </c>
      <c r="V8" s="22">
        <f>[9]Mode_PA_h_t_b0!F4</f>
        <v>10.987</v>
      </c>
      <c r="W8" s="22">
        <f>[9]Mode_PA_h_t_b0!G4</f>
        <v>3.12</v>
      </c>
      <c r="X8" s="105">
        <f>[9]Mode_PA_h_t_b0!H4</f>
        <v>1.4E-3</v>
      </c>
      <c r="Y8" s="103">
        <f t="shared" si="9"/>
        <v>2.8E-3</v>
      </c>
      <c r="Z8" s="68">
        <f>[9]Mode_PA_h_t_b0!B5</f>
        <v>277.86200000000002</v>
      </c>
      <c r="AA8" s="22">
        <f>[9]Mode_PA_h_t_b0!C5</f>
        <v>26.643000000000001</v>
      </c>
      <c r="AB8" s="22">
        <f>[9]Mode_PA_h_t_b0!D5</f>
        <v>225.643</v>
      </c>
      <c r="AC8" s="22">
        <f>[9]Mode_PA_h_t_b0!E5</f>
        <v>330.08100000000002</v>
      </c>
      <c r="AD8" s="22">
        <f>[9]Mode_PA_h_t_b0!F5</f>
        <v>10.429</v>
      </c>
      <c r="AE8" s="22">
        <f>[9]Mode_PA_h_t_b0!G5</f>
        <v>3.17</v>
      </c>
      <c r="AF8" s="105">
        <f>[9]Mode_PA_h_t_b0!H5</f>
        <v>1.5E-3</v>
      </c>
      <c r="AG8" s="103">
        <f t="shared" si="10"/>
        <v>3.0000000000000001E-3</v>
      </c>
      <c r="AH8" s="68">
        <f>[10]Mode_PA_h_t_r2!B3</f>
        <v>0.114226885016232</v>
      </c>
      <c r="AI8" s="22">
        <f>[10]Mode_PA_h_t_r2!B2</f>
        <v>0.84172260348789496</v>
      </c>
    </row>
    <row r="9" spans="1:35" s="4" customFormat="1" ht="33.6" customHeight="1" thickTop="1" thickBot="1" x14ac:dyDescent="0.25">
      <c r="A9" s="33" t="s">
        <v>17</v>
      </c>
      <c r="B9" s="44" t="str">
        <f t="shared" ref="B9:Z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</v>
      </c>
      <c r="J9" s="54" t="str">
        <f>J2</f>
        <v>β0</v>
      </c>
      <c r="K9" s="33" t="str">
        <f t="shared" si="11"/>
        <v xml:space="preserve">SE </v>
      </c>
      <c r="L9" s="33" t="str">
        <f t="shared" si="11"/>
        <v>2.5%  CI</v>
      </c>
      <c r="M9" s="33" t="str">
        <f t="shared" si="11"/>
        <v>97.5% CI</v>
      </c>
      <c r="N9" s="33" t="str">
        <f t="shared" si="11"/>
        <v>t</v>
      </c>
      <c r="O9" s="33" t="str">
        <f t="shared" si="11"/>
        <v>df</v>
      </c>
      <c r="P9" s="34" t="str">
        <f t="shared" si="11"/>
        <v>p. val.</v>
      </c>
      <c r="Q9" s="34" t="str">
        <f t="shared" si="11"/>
        <v>p.adj.</v>
      </c>
      <c r="R9" s="62" t="str">
        <f t="shared" si="11"/>
        <v>β0</v>
      </c>
      <c r="S9" s="33" t="str">
        <f t="shared" ref="S9:Y9" si="12">S2</f>
        <v xml:space="preserve">SE </v>
      </c>
      <c r="T9" s="33" t="str">
        <f t="shared" si="12"/>
        <v>2.5%  CI</v>
      </c>
      <c r="U9" s="33" t="str">
        <f t="shared" si="12"/>
        <v>97.5% CI</v>
      </c>
      <c r="V9" s="33" t="str">
        <f t="shared" si="12"/>
        <v>t</v>
      </c>
      <c r="W9" s="33" t="str">
        <f t="shared" si="12"/>
        <v>df</v>
      </c>
      <c r="X9" s="34" t="str">
        <f t="shared" si="12"/>
        <v>p. val.</v>
      </c>
      <c r="Y9" s="34" t="str">
        <f t="shared" si="12"/>
        <v>p.adj.</v>
      </c>
      <c r="Z9" s="62" t="str">
        <f t="shared" si="11"/>
        <v>β0</v>
      </c>
      <c r="AA9" s="33" t="str">
        <f t="shared" ref="AA9:AG9" si="13">AA2</f>
        <v xml:space="preserve">SE </v>
      </c>
      <c r="AB9" s="33" t="str">
        <f t="shared" si="13"/>
        <v>2.5%  CI</v>
      </c>
      <c r="AC9" s="33" t="str">
        <f t="shared" si="13"/>
        <v>97.5% CI</v>
      </c>
      <c r="AD9" s="33" t="str">
        <f t="shared" si="13"/>
        <v>t</v>
      </c>
      <c r="AE9" s="33" t="str">
        <f t="shared" si="13"/>
        <v>df</v>
      </c>
      <c r="AF9" s="34" t="str">
        <f t="shared" si="13"/>
        <v>p. val.</v>
      </c>
      <c r="AG9" s="34" t="str">
        <f t="shared" si="13"/>
        <v>p.adj.</v>
      </c>
      <c r="AH9" s="62" t="s">
        <v>38</v>
      </c>
      <c r="AI9" s="33" t="s">
        <v>39</v>
      </c>
    </row>
    <row r="10" spans="1:35" s="1" customFormat="1" ht="33.6" customHeight="1" thickTop="1" thickBot="1" x14ac:dyDescent="0.25">
      <c r="A10" s="49" t="s">
        <v>35</v>
      </c>
      <c r="B10" s="47">
        <f>[11]Mode_PA_lh_slope_b0!B2</f>
        <v>32.935000000000002</v>
      </c>
      <c r="C10" s="48">
        <f>[11]Mode_PA_lh_slope_b0!C2</f>
        <v>4.9800000000000004</v>
      </c>
      <c r="D10" s="49">
        <f>[11]Mode_PA_lh_slope_b0!D2</f>
        <v>23.175999999999998</v>
      </c>
      <c r="E10" s="49">
        <f>[11]Mode_PA_lh_slope_b0!E2</f>
        <v>42.695</v>
      </c>
      <c r="F10" s="48">
        <f>[11]Mode_PA_lh_slope_b0!F2</f>
        <v>6.6139999999999999</v>
      </c>
      <c r="G10" s="48">
        <f>[11]Mode_PA_lh_slope_b0!G2</f>
        <v>2.98</v>
      </c>
      <c r="H10" s="102">
        <f>[11]Mode_PA_lh_slope_b0!H2</f>
        <v>7.1999999999999998E-3</v>
      </c>
      <c r="I10" s="99">
        <f>H10*2</f>
        <v>1.44E-2</v>
      </c>
      <c r="J10" s="57">
        <f>[11]Mode_PA_lh_slope_b0!B3</f>
        <v>34.720999999999997</v>
      </c>
      <c r="K10" s="25">
        <f>[11]Mode_PA_lh_slope_b0!C3</f>
        <v>4.9790000000000001</v>
      </c>
      <c r="L10" s="25">
        <f>[11]Mode_PA_lh_slope_b0!D3</f>
        <v>24.963000000000001</v>
      </c>
      <c r="M10" s="25">
        <f>[11]Mode_PA_lh_slope_b0!E3</f>
        <v>44.478999999999999</v>
      </c>
      <c r="N10" s="25">
        <f>[11]Mode_PA_lh_slope_b0!F3</f>
        <v>6.9740000000000002</v>
      </c>
      <c r="O10" s="25">
        <f>[11]Mode_PA_lh_slope_b0!G3</f>
        <v>2.97</v>
      </c>
      <c r="P10" s="90">
        <f>[11]Mode_PA_lh_slope_b0!H3</f>
        <v>6.1999999999999998E-3</v>
      </c>
      <c r="Q10" s="99">
        <f>P10*2</f>
        <v>1.24E-2</v>
      </c>
      <c r="R10" s="65">
        <f>[11]Mode_PA_lh_slope_b0!B4</f>
        <v>33.444000000000003</v>
      </c>
      <c r="S10" s="25">
        <f>[11]Mode_PA_lh_slope_b0!C4</f>
        <v>4.9889999999999999</v>
      </c>
      <c r="T10" s="25">
        <f>[11]Mode_PA_lh_slope_b0!D4</f>
        <v>23.664999999999999</v>
      </c>
      <c r="U10" s="25">
        <f>[11]Mode_PA_lh_slope_b0!E4</f>
        <v>43.222999999999999</v>
      </c>
      <c r="V10" s="25">
        <f>[11]Mode_PA_lh_slope_b0!F4</f>
        <v>6.7030000000000003</v>
      </c>
      <c r="W10" s="25">
        <f>[11]Mode_PA_lh_slope_b0!G4</f>
        <v>3</v>
      </c>
      <c r="X10" s="106">
        <f>[11]Mode_PA_lh_slope_b0!H4</f>
        <v>6.7999999999999996E-3</v>
      </c>
      <c r="Y10" s="103">
        <f>X10*2</f>
        <v>1.3599999999999999E-2</v>
      </c>
      <c r="Z10" s="65">
        <f>[11]Mode_PA_lh_slope_b0!B5</f>
        <v>40.014000000000003</v>
      </c>
      <c r="AA10" s="25">
        <f>[11]Mode_PA_lh_slope_b0!C5</f>
        <v>5.0449999999999999</v>
      </c>
      <c r="AB10" s="25">
        <f>[11]Mode_PA_lh_slope_b0!D5</f>
        <v>30.126000000000001</v>
      </c>
      <c r="AC10" s="25">
        <f>[11]Mode_PA_lh_slope_b0!E5</f>
        <v>49.902999999999999</v>
      </c>
      <c r="AD10" s="25">
        <f>[11]Mode_PA_lh_slope_b0!F5</f>
        <v>7.931</v>
      </c>
      <c r="AE10" s="25">
        <f>[11]Mode_PA_lh_slope_b0!G5</f>
        <v>3.14</v>
      </c>
      <c r="AF10" s="106">
        <f>[11]Mode_PA_lh_slope_b0!H5</f>
        <v>3.5999999999999999E-3</v>
      </c>
      <c r="AG10" s="103">
        <f>AF10*2</f>
        <v>7.1999999999999998E-3</v>
      </c>
      <c r="AH10" s="65">
        <f>[6]Mode_PA_lh_slope_r2!B3</f>
        <v>0.164413606105271</v>
      </c>
      <c r="AI10" s="25">
        <f>[6]Mode_PA_lh_slope_r2!B2</f>
        <v>0.70158142523917799</v>
      </c>
    </row>
  </sheetData>
  <mergeCells count="5">
    <mergeCell ref="AH1:AI1"/>
    <mergeCell ref="B1:I1"/>
    <mergeCell ref="J1:Q1"/>
    <mergeCell ref="R1:Y1"/>
    <mergeCell ref="Z1:AG1"/>
  </mergeCells>
  <conditionalFormatting sqref="P7 H3:I5 H7:I8 H10:I10 P3:Q5 P10:Q10 X3:Y5 X7:Y8 X10:Y10 AF3:AG5 AF7:AG8 AF10:AG10">
    <cfRule type="cellIs" dxfId="154" priority="13" stopIfTrue="1" operator="lessThan">
      <formula>0.0001</formula>
    </cfRule>
    <cfRule type="cellIs" dxfId="153" priority="14" stopIfTrue="1" operator="lessThan">
      <formula>0.001</formula>
    </cfRule>
    <cfRule type="cellIs" dxfId="152" priority="15" stopIfTrue="1" operator="lessThan">
      <formula>0.05</formula>
    </cfRule>
    <cfRule type="cellIs" dxfId="151" priority="16" stopIfTrue="1" operator="lessThan">
      <formula>0.1</formula>
    </cfRule>
  </conditionalFormatting>
  <conditionalFormatting sqref="Q7:Q8">
    <cfRule type="cellIs" dxfId="150" priority="1" stopIfTrue="1" operator="lessThan">
      <formula>0.0001</formula>
    </cfRule>
    <cfRule type="cellIs" dxfId="149" priority="2" stopIfTrue="1" operator="lessThan">
      <formula>0.001</formula>
    </cfRule>
    <cfRule type="cellIs" dxfId="148" priority="3" stopIfTrue="1" operator="lessThan">
      <formula>0.05</formula>
    </cfRule>
    <cfRule type="cellIs" dxfId="14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Y10"/>
  <sheetViews>
    <sheetView showGridLines="0" tabSelected="1" zoomScale="85" zoomScaleNormal="85" zoomScaleSheetLayoutView="55" workbookViewId="0">
      <selection activeCell="B14" sqref="B14:I23"/>
    </sheetView>
  </sheetViews>
  <sheetFormatPr defaultColWidth="13.85546875" defaultRowHeight="12.75" x14ac:dyDescent="0.2"/>
  <cols>
    <col min="1" max="1" width="12.28515625" style="37" customWidth="1"/>
    <col min="2" max="3" width="7.7109375" style="36" customWidth="1"/>
    <col min="4" max="5" width="11.42578125" style="36" customWidth="1"/>
    <col min="6" max="7" width="8.7109375" style="36" customWidth="1"/>
    <col min="8" max="8" width="11.42578125" style="36" customWidth="1"/>
    <col min="9" max="9" width="9.7109375" style="38" customWidth="1"/>
    <col min="10" max="11" width="7.7109375" style="36" customWidth="1"/>
    <col min="12" max="13" width="11.42578125" style="36" customWidth="1"/>
    <col min="14" max="15" width="8.7109375" style="36" customWidth="1"/>
    <col min="16" max="16" width="11.42578125" style="39" customWidth="1"/>
    <col min="17" max="17" width="9.7109375" style="39" customWidth="1"/>
    <col min="18" max="19" width="7.7109375" style="36" customWidth="1"/>
    <col min="20" max="21" width="11.42578125" style="36" customWidth="1"/>
    <col min="22" max="23" width="8.7109375" style="36" customWidth="1"/>
    <col min="24" max="24" width="11.42578125" style="39" customWidth="1"/>
    <col min="25" max="25" width="9.7109375" style="39" customWidth="1"/>
    <col min="26" max="27" width="7.7109375" style="36" customWidth="1"/>
    <col min="28" max="29" width="11.42578125" style="36" customWidth="1"/>
    <col min="30" max="31" width="8.7109375" style="36" customWidth="1"/>
    <col min="32" max="32" width="11.42578125" style="39" customWidth="1"/>
    <col min="33" max="33" width="9.7109375" style="39" customWidth="1"/>
    <col min="34" max="35" width="7.7109375" style="36" customWidth="1"/>
    <col min="36" max="37" width="11.42578125" style="36" customWidth="1"/>
    <col min="38" max="39" width="8.7109375" style="36" customWidth="1"/>
    <col min="40" max="40" width="11.42578125" style="39" customWidth="1"/>
    <col min="41" max="41" width="9.7109375" style="39" customWidth="1"/>
    <col min="42" max="43" width="7.7109375" style="36" customWidth="1"/>
    <col min="44" max="45" width="11.42578125" style="36" customWidth="1"/>
    <col min="46" max="47" width="8.7109375" style="36" customWidth="1"/>
    <col min="48" max="48" width="11.42578125" style="39" customWidth="1"/>
    <col min="49" max="49" width="9.7109375" style="39" customWidth="1"/>
    <col min="50" max="51" width="11.42578125" style="36" customWidth="1"/>
    <col min="52" max="16384" width="13.85546875" style="36"/>
  </cols>
  <sheetData>
    <row r="1" spans="1:51" s="35" customFormat="1" ht="33.6" customHeight="1" thickBot="1" x14ac:dyDescent="0.3">
      <c r="A1" s="108" t="s">
        <v>49</v>
      </c>
      <c r="B1" s="176" t="s">
        <v>28</v>
      </c>
      <c r="C1" s="175"/>
      <c r="D1" s="175"/>
      <c r="E1" s="175"/>
      <c r="F1" s="175"/>
      <c r="G1" s="175"/>
      <c r="H1" s="175"/>
      <c r="I1" s="175"/>
      <c r="J1" s="174" t="s">
        <v>29</v>
      </c>
      <c r="K1" s="175"/>
      <c r="L1" s="175"/>
      <c r="M1" s="175"/>
      <c r="N1" s="175"/>
      <c r="O1" s="175"/>
      <c r="P1" s="175"/>
      <c r="Q1" s="175"/>
      <c r="R1" s="174" t="s">
        <v>30</v>
      </c>
      <c r="S1" s="175"/>
      <c r="T1" s="175"/>
      <c r="U1" s="175"/>
      <c r="V1" s="175"/>
      <c r="W1" s="175"/>
      <c r="X1" s="175"/>
      <c r="Y1" s="175"/>
      <c r="Z1" s="175" t="s">
        <v>31</v>
      </c>
      <c r="AA1" s="175"/>
      <c r="AB1" s="175"/>
      <c r="AC1" s="175"/>
      <c r="AD1" s="175"/>
      <c r="AE1" s="175"/>
      <c r="AF1" s="175"/>
      <c r="AG1" s="175"/>
      <c r="AH1" s="174" t="s">
        <v>32</v>
      </c>
      <c r="AI1" s="175"/>
      <c r="AJ1" s="175"/>
      <c r="AK1" s="175"/>
      <c r="AL1" s="175"/>
      <c r="AM1" s="175"/>
      <c r="AN1" s="175"/>
      <c r="AO1" s="175"/>
      <c r="AP1" s="174" t="s">
        <v>33</v>
      </c>
      <c r="AQ1" s="175"/>
      <c r="AR1" s="175"/>
      <c r="AS1" s="175"/>
      <c r="AT1" s="175"/>
      <c r="AU1" s="175"/>
      <c r="AV1" s="175"/>
      <c r="AW1" s="175"/>
      <c r="AX1" s="165" t="s">
        <v>40</v>
      </c>
      <c r="AY1" s="166"/>
    </row>
    <row r="2" spans="1:51" s="97" customFormat="1" ht="33.6" customHeight="1" thickTop="1" thickBot="1" x14ac:dyDescent="0.25">
      <c r="A2" s="91" t="s">
        <v>37</v>
      </c>
      <c r="B2" s="92" t="s">
        <v>42</v>
      </c>
      <c r="C2" s="91" t="s">
        <v>2</v>
      </c>
      <c r="D2" s="91" t="s">
        <v>10</v>
      </c>
      <c r="E2" s="91" t="s">
        <v>11</v>
      </c>
      <c r="F2" s="91" t="s">
        <v>8</v>
      </c>
      <c r="G2" s="91" t="s">
        <v>12</v>
      </c>
      <c r="H2" s="91" t="s">
        <v>24</v>
      </c>
      <c r="I2" s="93" t="s">
        <v>57</v>
      </c>
      <c r="J2" s="94" t="str">
        <f>B2</f>
        <v>β1</v>
      </c>
      <c r="K2" s="91" t="str">
        <f>C2</f>
        <v xml:space="preserve">SE </v>
      </c>
      <c r="L2" s="91" t="str">
        <f>D2</f>
        <v>2.5% CI</v>
      </c>
      <c r="M2" s="91" t="str">
        <f>E2</f>
        <v>97.5% CI</v>
      </c>
      <c r="N2" s="91" t="str">
        <f>F2</f>
        <v>t</v>
      </c>
      <c r="O2" s="91" t="str">
        <f>G2</f>
        <v>df</v>
      </c>
      <c r="P2" s="95" t="str">
        <f>H2</f>
        <v>p. val.</v>
      </c>
      <c r="Q2" s="93" t="s">
        <v>57</v>
      </c>
      <c r="R2" s="94" t="str">
        <f>B2</f>
        <v>β1</v>
      </c>
      <c r="S2" s="91" t="str">
        <f>C2</f>
        <v xml:space="preserve">SE </v>
      </c>
      <c r="T2" s="91" t="str">
        <f>D2</f>
        <v>2.5% CI</v>
      </c>
      <c r="U2" s="91" t="str">
        <f>E2</f>
        <v>97.5% CI</v>
      </c>
      <c r="V2" s="91" t="str">
        <f>F2</f>
        <v>t</v>
      </c>
      <c r="W2" s="91" t="str">
        <f>G2</f>
        <v>df</v>
      </c>
      <c r="X2" s="95" t="str">
        <f>H2</f>
        <v>p. val.</v>
      </c>
      <c r="Y2" s="93" t="s">
        <v>57</v>
      </c>
      <c r="Z2" s="91" t="str">
        <f>B2</f>
        <v>β1</v>
      </c>
      <c r="AA2" s="91" t="str">
        <f>C2</f>
        <v xml:space="preserve">SE </v>
      </c>
      <c r="AB2" s="91" t="str">
        <f>D2</f>
        <v>2.5% CI</v>
      </c>
      <c r="AC2" s="91" t="str">
        <f>E2</f>
        <v>97.5% CI</v>
      </c>
      <c r="AD2" s="91" t="str">
        <f>F2</f>
        <v>t</v>
      </c>
      <c r="AE2" s="91" t="str">
        <f>G2</f>
        <v>df</v>
      </c>
      <c r="AF2" s="95" t="str">
        <f>H2</f>
        <v>p. val.</v>
      </c>
      <c r="AG2" s="93" t="s">
        <v>57</v>
      </c>
      <c r="AH2" s="94" t="str">
        <f>B2</f>
        <v>β1</v>
      </c>
      <c r="AI2" s="91" t="str">
        <f>C2</f>
        <v xml:space="preserve">SE </v>
      </c>
      <c r="AJ2" s="91" t="str">
        <f>D2</f>
        <v>2.5% CI</v>
      </c>
      <c r="AK2" s="91" t="str">
        <f>E2</f>
        <v>97.5% CI</v>
      </c>
      <c r="AL2" s="91" t="str">
        <f>F2</f>
        <v>t</v>
      </c>
      <c r="AM2" s="91" t="str">
        <f>G2</f>
        <v>df</v>
      </c>
      <c r="AN2" s="95" t="str">
        <f>H2</f>
        <v>p. val.</v>
      </c>
      <c r="AO2" s="93" t="s">
        <v>57</v>
      </c>
      <c r="AP2" s="94" t="str">
        <f>B2</f>
        <v>β1</v>
      </c>
      <c r="AQ2" s="91" t="str">
        <f>C2</f>
        <v xml:space="preserve">SE </v>
      </c>
      <c r="AR2" s="91" t="str">
        <f>D2</f>
        <v>2.5% CI</v>
      </c>
      <c r="AS2" s="91" t="str">
        <f>E2</f>
        <v>97.5% CI</v>
      </c>
      <c r="AT2" s="91" t="str">
        <f>F2</f>
        <v>t</v>
      </c>
      <c r="AU2" s="91" t="str">
        <f>G2</f>
        <v>df</v>
      </c>
      <c r="AV2" s="95" t="str">
        <f>H2</f>
        <v>p. val.</v>
      </c>
      <c r="AW2" s="93" t="s">
        <v>57</v>
      </c>
      <c r="AX2" s="91" t="s">
        <v>38</v>
      </c>
      <c r="AY2" s="96" t="s">
        <v>39</v>
      </c>
    </row>
    <row r="3" spans="1:51" s="74" customFormat="1" ht="33.6" customHeight="1" thickTop="1" thickBot="1" x14ac:dyDescent="0.25">
      <c r="A3" s="70" t="s">
        <v>26</v>
      </c>
      <c r="B3" s="71">
        <f>[12]Mode_PA_l_f0_b1!C2</f>
        <v>0.14799999999999999</v>
      </c>
      <c r="C3" s="72">
        <f>[12]Mode_PA_l_f0_b1!D2</f>
        <v>0.307</v>
      </c>
      <c r="D3" s="72">
        <f>[12]Mode_PA_l_f0_b1!E2</f>
        <v>-0.45400000000000001</v>
      </c>
      <c r="E3" s="72">
        <f>[12]Mode_PA_l_f0_b1!F2</f>
        <v>0.751</v>
      </c>
      <c r="F3" s="72">
        <f>[12]Mode_PA_l_f0_b1!G2</f>
        <v>0.48199999999999998</v>
      </c>
      <c r="G3" s="72">
        <f>[12]Mode_PA_l_f0_b1!H2</f>
        <v>10.07</v>
      </c>
      <c r="H3" s="99">
        <f>[12]Mode_PA_l_f0_b1!I2</f>
        <v>0.64029999999999998</v>
      </c>
      <c r="I3" s="99">
        <f>IF(H3*16&gt;1, 1, H3*16)</f>
        <v>1</v>
      </c>
      <c r="J3" s="73">
        <f>[12]Mode_PA_l_f0_b1!C3</f>
        <v>1.347</v>
      </c>
      <c r="K3" s="72">
        <f>[12]Mode_PA_l_f0_b1!D3</f>
        <v>0.191</v>
      </c>
      <c r="L3" s="72">
        <f>[12]Mode_PA_l_f0_b1!E3</f>
        <v>0.97199999999999998</v>
      </c>
      <c r="M3" s="72">
        <f>[12]Mode_PA_l_f0_b1!F3</f>
        <v>1.722</v>
      </c>
      <c r="N3" s="72">
        <f>[12]Mode_PA_l_f0_b1!G3</f>
        <v>7.0449999999999999</v>
      </c>
      <c r="O3" s="72">
        <f>[12]Mode_PA_l_f0_b1!H3</f>
        <v>10.89</v>
      </c>
      <c r="P3" s="99">
        <f>[12]Mode_PA_l_f0_b1!I3</f>
        <v>2.2510999999999998E-5</v>
      </c>
      <c r="Q3" s="99">
        <f>IF(P3*16&gt;1, 1, P3*16)</f>
        <v>3.6017599999999997E-4</v>
      </c>
      <c r="R3" s="73">
        <f>[12]Mode_PA_l_f0_b1!C4</f>
        <v>1.6930000000000001</v>
      </c>
      <c r="S3" s="72">
        <f>[12]Mode_PA_l_f0_b1!D4</f>
        <v>0.38800000000000001</v>
      </c>
      <c r="T3" s="72">
        <f>[12]Mode_PA_l_f0_b1!E4</f>
        <v>0.93200000000000005</v>
      </c>
      <c r="U3" s="72">
        <f>[12]Mode_PA_l_f0_b1!F4</f>
        <v>2.4540000000000002</v>
      </c>
      <c r="V3" s="72">
        <f>[12]Mode_PA_l_f0_b1!G4</f>
        <v>4.3609999999999998</v>
      </c>
      <c r="W3" s="72">
        <f>[12]Mode_PA_l_f0_b1!H4</f>
        <v>10.45</v>
      </c>
      <c r="X3" s="99">
        <f>[12]Mode_PA_l_f0_b1!I4</f>
        <v>1.2999999999999999E-3</v>
      </c>
      <c r="Y3" s="99">
        <f>IF(X3*16&gt;1, 1, X3*16)</f>
        <v>2.0799999999999999E-2</v>
      </c>
      <c r="Z3" s="72">
        <f>[12]Mode_PA_l_f0_b1!C5</f>
        <v>1.1990000000000001</v>
      </c>
      <c r="AA3" s="72">
        <f>[12]Mode_PA_l_f0_b1!D5</f>
        <v>0.35599999999999998</v>
      </c>
      <c r="AB3" s="72">
        <f>[12]Mode_PA_l_f0_b1!E5</f>
        <v>0.501</v>
      </c>
      <c r="AC3" s="72">
        <f>[12]Mode_PA_l_f0_b1!F5</f>
        <v>1.897</v>
      </c>
      <c r="AD3" s="72">
        <f>[12]Mode_PA_l_f0_b1!G5</f>
        <v>3.3660000000000001</v>
      </c>
      <c r="AE3" s="72">
        <f>[12]Mode_PA_l_f0_b1!H5</f>
        <v>9.34</v>
      </c>
      <c r="AF3" s="99">
        <f>[12]Mode_PA_l_f0_b1!I5</f>
        <v>7.9000000000000008E-3</v>
      </c>
      <c r="AG3" s="99">
        <f>IF(AF3*16&gt;1, 1, AF3*16)</f>
        <v>0.12640000000000001</v>
      </c>
      <c r="AH3" s="73">
        <f>[12]Mode_PA_l_f0_b1!C6</f>
        <v>1.5449999999999999</v>
      </c>
      <c r="AI3" s="72">
        <f>[12]Mode_PA_l_f0_b1!D6</f>
        <v>0.62</v>
      </c>
      <c r="AJ3" s="72">
        <f>[12]Mode_PA_l_f0_b1!E6</f>
        <v>0.32900000000000001</v>
      </c>
      <c r="AK3" s="72">
        <f>[12]Mode_PA_l_f0_b1!F6</f>
        <v>2.7610000000000001</v>
      </c>
      <c r="AL3" s="72">
        <f>[12]Mode_PA_l_f0_b1!G6</f>
        <v>2.4900000000000002</v>
      </c>
      <c r="AM3" s="72">
        <f>[12]Mode_PA_l_f0_b1!H6</f>
        <v>10</v>
      </c>
      <c r="AN3" s="99">
        <f>[12]Mode_PA_l_f0_b1!I6</f>
        <v>3.2000000000000001E-2</v>
      </c>
      <c r="AO3" s="99">
        <f>IF(AN3*16&gt;1, 1, AN3*16)</f>
        <v>0.51200000000000001</v>
      </c>
      <c r="AP3" s="73">
        <f>[12]Mode_PA_l_f0_b1!C7</f>
        <v>0.34599999999999997</v>
      </c>
      <c r="AQ3" s="72">
        <f>[12]Mode_PA_l_f0_b1!D7</f>
        <v>0.38100000000000001</v>
      </c>
      <c r="AR3" s="72">
        <f>[12]Mode_PA_l_f0_b1!E7</f>
        <v>-0.40200000000000002</v>
      </c>
      <c r="AS3" s="72">
        <f>[12]Mode_PA_l_f0_b1!F7</f>
        <v>1.093</v>
      </c>
      <c r="AT3" s="72">
        <f>[12]Mode_PA_l_f0_b1!G7</f>
        <v>0.90600000000000003</v>
      </c>
      <c r="AU3" s="72">
        <f>[12]Mode_PA_l_f0_b1!H7</f>
        <v>9.4600000000000009</v>
      </c>
      <c r="AV3" s="99">
        <f>[12]Mode_PA_l_f0_b1!I7</f>
        <v>0.38729999999999998</v>
      </c>
      <c r="AW3" s="99">
        <f>IF(AV3*16&gt;1, 1, AV3*16)</f>
        <v>1</v>
      </c>
      <c r="AX3" s="72">
        <f>'B0 Mode'!AH3</f>
        <v>7.7364655662846102E-2</v>
      </c>
      <c r="AY3" s="69">
        <f>'B0 Mode'!AI3</f>
        <v>0.963580594759613</v>
      </c>
    </row>
    <row r="4" spans="1:51" s="74" customFormat="1" ht="33.6" customHeight="1" thickBot="1" x14ac:dyDescent="0.25">
      <c r="A4" s="75" t="s">
        <v>27</v>
      </c>
      <c r="B4" s="76">
        <f>[13]Mode_PA_h_f0_b1!C2</f>
        <v>0.39</v>
      </c>
      <c r="C4" s="69">
        <f>[13]Mode_PA_h_f0_b1!D2</f>
        <v>0.36399999999999999</v>
      </c>
      <c r="D4" s="69">
        <f>[13]Mode_PA_h_f0_b1!E2</f>
        <v>-0.32300000000000001</v>
      </c>
      <c r="E4" s="69">
        <f>[13]Mode_PA_h_f0_b1!F2</f>
        <v>1.1040000000000001</v>
      </c>
      <c r="F4" s="69">
        <f>[13]Mode_PA_h_f0_b1!G2</f>
        <v>1.073</v>
      </c>
      <c r="G4" s="69">
        <f>[13]Mode_PA_h_f0_b1!H2</f>
        <v>10.18</v>
      </c>
      <c r="H4" s="99">
        <f>[13]Mode_PA_h_f0_b1!I2</f>
        <v>0.30819999999999997</v>
      </c>
      <c r="I4" s="99">
        <f t="shared" ref="I4:I5" si="0">IF(H4*16&gt;1, 1, H4*16)</f>
        <v>1</v>
      </c>
      <c r="J4" s="77">
        <f>[13]Mode_PA_h_f0_b1!C3</f>
        <v>1.302</v>
      </c>
      <c r="K4" s="69">
        <f>[13]Mode_PA_h_f0_b1!D3</f>
        <v>0.28799999999999998</v>
      </c>
      <c r="L4" s="69">
        <f>[13]Mode_PA_h_f0_b1!E3</f>
        <v>0.73699999999999999</v>
      </c>
      <c r="M4" s="69">
        <f>[13]Mode_PA_h_f0_b1!F3</f>
        <v>1.8660000000000001</v>
      </c>
      <c r="N4" s="69">
        <f>[13]Mode_PA_h_f0_b1!G3</f>
        <v>4.5209999999999999</v>
      </c>
      <c r="O4" s="69">
        <f>[13]Mode_PA_h_f0_b1!H3</f>
        <v>9.8800000000000008</v>
      </c>
      <c r="P4" s="99">
        <f>[13]Mode_PA_h_f0_b1!I3</f>
        <v>1.1000000000000001E-3</v>
      </c>
      <c r="Q4" s="99">
        <f t="shared" ref="Q4:Q5" si="1">IF(P4*16&gt;1, 1, P4*16)</f>
        <v>1.7600000000000001E-2</v>
      </c>
      <c r="R4" s="77">
        <f>[13]Mode_PA_h_f0_b1!C4</f>
        <v>3.016</v>
      </c>
      <c r="S4" s="69">
        <f>[13]Mode_PA_h_f0_b1!D4</f>
        <v>0.57599999999999996</v>
      </c>
      <c r="T4" s="69">
        <f>[13]Mode_PA_h_f0_b1!E4</f>
        <v>1.887</v>
      </c>
      <c r="U4" s="69">
        <f>[13]Mode_PA_h_f0_b1!F4</f>
        <v>4.1440000000000001</v>
      </c>
      <c r="V4" s="69">
        <f>[13]Mode_PA_h_f0_b1!G4</f>
        <v>5.2389999999999999</v>
      </c>
      <c r="W4" s="69">
        <f>[13]Mode_PA_h_f0_b1!H4</f>
        <v>8.41</v>
      </c>
      <c r="X4" s="99">
        <f>[13]Mode_PA_h_f0_b1!I4</f>
        <v>6.6662999999999998E-4</v>
      </c>
      <c r="Y4" s="99">
        <f t="shared" ref="Y4:Y5" si="2">IF(X4*16&gt;1, 1, X4*16)</f>
        <v>1.066608E-2</v>
      </c>
      <c r="Z4" s="69">
        <f>[13]Mode_PA_h_f0_b1!C5</f>
        <v>0.91100000000000003</v>
      </c>
      <c r="AA4" s="69">
        <f>[13]Mode_PA_h_f0_b1!D5</f>
        <v>0.45900000000000002</v>
      </c>
      <c r="AB4" s="69">
        <f>[13]Mode_PA_h_f0_b1!E5</f>
        <v>1.2E-2</v>
      </c>
      <c r="AC4" s="69">
        <f>[13]Mode_PA_h_f0_b1!F5</f>
        <v>1.8109999999999999</v>
      </c>
      <c r="AD4" s="69">
        <f>[13]Mode_PA_h_f0_b1!G5</f>
        <v>1.9850000000000001</v>
      </c>
      <c r="AE4" s="69">
        <f>[13]Mode_PA_h_f0_b1!H5</f>
        <v>9.64</v>
      </c>
      <c r="AF4" s="99">
        <f>[13]Mode_PA_h_f0_b1!I5</f>
        <v>7.6300000000000007E-2</v>
      </c>
      <c r="AG4" s="99">
        <f t="shared" ref="AG4:AG5" si="3">IF(AF4*16&gt;1, 1, AF4*16)</f>
        <v>1</v>
      </c>
      <c r="AH4" s="77">
        <f>[13]Mode_PA_h_f0_b1!C6</f>
        <v>2.625</v>
      </c>
      <c r="AI4" s="69">
        <f>[13]Mode_PA_h_f0_b1!D6</f>
        <v>0.81</v>
      </c>
      <c r="AJ4" s="69">
        <f>[13]Mode_PA_h_f0_b1!E6</f>
        <v>1.0369999999999999</v>
      </c>
      <c r="AK4" s="69">
        <f>[13]Mode_PA_h_f0_b1!F6</f>
        <v>4.2140000000000004</v>
      </c>
      <c r="AL4" s="69">
        <f>[13]Mode_PA_h_f0_b1!G6</f>
        <v>3.2389999999999999</v>
      </c>
      <c r="AM4" s="69">
        <f>[13]Mode_PA_h_f0_b1!H6</f>
        <v>8.64</v>
      </c>
      <c r="AN4" s="99">
        <f>[13]Mode_PA_h_f0_b1!I6</f>
        <v>1.0699999999999999E-2</v>
      </c>
      <c r="AO4" s="99">
        <f t="shared" ref="AO4:AO5" si="4">IF(AN4*16&gt;1, 1, AN4*16)</f>
        <v>0.17119999999999999</v>
      </c>
      <c r="AP4" s="77">
        <f>[13]Mode_PA_h_f0_b1!C7</f>
        <v>1.714</v>
      </c>
      <c r="AQ4" s="69">
        <f>[13]Mode_PA_h_f0_b1!D7</f>
        <v>0.52800000000000002</v>
      </c>
      <c r="AR4" s="69">
        <f>[13]Mode_PA_h_f0_b1!E7</f>
        <v>0.67900000000000005</v>
      </c>
      <c r="AS4" s="69">
        <f>[13]Mode_PA_h_f0_b1!F7</f>
        <v>2.7490000000000001</v>
      </c>
      <c r="AT4" s="69">
        <f>[13]Mode_PA_h_f0_b1!G7</f>
        <v>3.246</v>
      </c>
      <c r="AU4" s="69">
        <f>[13]Mode_PA_h_f0_b1!H7</f>
        <v>7.37</v>
      </c>
      <c r="AV4" s="99">
        <f>[13]Mode_PA_h_f0_b1!I7</f>
        <v>1.32E-2</v>
      </c>
      <c r="AW4" s="99">
        <f t="shared" ref="AW4:AW5" si="5">IF(AV4*16&gt;1, 1, AV4*16)</f>
        <v>0.2112</v>
      </c>
      <c r="AX4" s="69">
        <f>'B0 Mode'!AH4</f>
        <v>0.18252779357841101</v>
      </c>
      <c r="AY4" s="69">
        <f>'B0 Mode'!AI4</f>
        <v>0.941127033564787</v>
      </c>
    </row>
    <row r="5" spans="1:51" s="74" customFormat="1" ht="33.6" customHeight="1" thickBot="1" x14ac:dyDescent="0.25">
      <c r="A5" s="78" t="s">
        <v>5</v>
      </c>
      <c r="B5" s="79">
        <f>[14]Mode_PA_f0_exc_b1!C2</f>
        <v>0.26700000000000002</v>
      </c>
      <c r="C5" s="80">
        <f>[14]Mode_PA_f0_exc_b1!D2</f>
        <v>0.151</v>
      </c>
      <c r="D5" s="80">
        <f>[14]Mode_PA_f0_exc_b1!E2</f>
        <v>-2.9000000000000001E-2</v>
      </c>
      <c r="E5" s="80">
        <f>[14]Mode_PA_f0_exc_b1!F2</f>
        <v>0.56299999999999994</v>
      </c>
      <c r="F5" s="80">
        <f>[14]Mode_PA_f0_exc_b1!G2</f>
        <v>1.77</v>
      </c>
      <c r="G5" s="80">
        <f>[14]Mode_PA_f0_exc_b1!H2</f>
        <v>610.05999999999995</v>
      </c>
      <c r="H5" s="99">
        <f>[14]Mode_PA_f0_exc_b1!I2</f>
        <v>7.7200000000000005E-2</v>
      </c>
      <c r="I5" s="99">
        <f t="shared" si="0"/>
        <v>1</v>
      </c>
      <c r="J5" s="81">
        <f>[14]Mode_PA_f0_exc_b1!C3</f>
        <v>-7.8E-2</v>
      </c>
      <c r="K5" s="80">
        <f>[14]Mode_PA_f0_exc_b1!D3</f>
        <v>0.16700000000000001</v>
      </c>
      <c r="L5" s="80">
        <f>[14]Mode_PA_f0_exc_b1!E3</f>
        <v>-0.40600000000000003</v>
      </c>
      <c r="M5" s="80">
        <f>[14]Mode_PA_f0_exc_b1!F3</f>
        <v>0.25</v>
      </c>
      <c r="N5" s="80">
        <f>[14]Mode_PA_f0_exc_b1!G3</f>
        <v>-0.46600000000000003</v>
      </c>
      <c r="O5" s="80">
        <f>[14]Mode_PA_f0_exc_b1!H3</f>
        <v>610.84</v>
      </c>
      <c r="P5" s="99">
        <f>[14]Mode_PA_f0_exc_b1!I3</f>
        <v>0.64139999999999997</v>
      </c>
      <c r="Q5" s="99">
        <f t="shared" si="1"/>
        <v>1</v>
      </c>
      <c r="R5" s="81">
        <f>[14]Mode_PA_f0_exc_b1!C4</f>
        <v>0.98799999999999999</v>
      </c>
      <c r="S5" s="80">
        <f>[14]Mode_PA_f0_exc_b1!D4</f>
        <v>0.24199999999999999</v>
      </c>
      <c r="T5" s="80">
        <f>[14]Mode_PA_f0_exc_b1!E4</f>
        <v>0.51300000000000001</v>
      </c>
      <c r="U5" s="80">
        <f>[14]Mode_PA_f0_exc_b1!F4</f>
        <v>1.462</v>
      </c>
      <c r="V5" s="80">
        <f>[14]Mode_PA_f0_exc_b1!G4</f>
        <v>4.08</v>
      </c>
      <c r="W5" s="80">
        <f>[14]Mode_PA_f0_exc_b1!H4</f>
        <v>612.97</v>
      </c>
      <c r="X5" s="99">
        <f>[14]Mode_PA_f0_exc_b1!I4</f>
        <v>5.1078999999999997E-5</v>
      </c>
      <c r="Y5" s="99">
        <f t="shared" si="2"/>
        <v>8.1726399999999995E-4</v>
      </c>
      <c r="Z5" s="80">
        <f>[14]Mode_PA_f0_exc_b1!C5</f>
        <v>-0.34499999999999997</v>
      </c>
      <c r="AA5" s="80">
        <f>[14]Mode_PA_f0_exc_b1!D5</f>
        <v>0.16800000000000001</v>
      </c>
      <c r="AB5" s="80">
        <f>[14]Mode_PA_f0_exc_b1!E5</f>
        <v>-0.67400000000000004</v>
      </c>
      <c r="AC5" s="80">
        <f>[14]Mode_PA_f0_exc_b1!F5</f>
        <v>-1.6E-2</v>
      </c>
      <c r="AD5" s="80">
        <f>[14]Mode_PA_f0_exc_b1!G5</f>
        <v>-2.0579999999999998</v>
      </c>
      <c r="AE5" s="80">
        <f>[14]Mode_PA_f0_exc_b1!H5</f>
        <v>611.12</v>
      </c>
      <c r="AF5" s="99">
        <f>[14]Mode_PA_f0_exc_b1!I5</f>
        <v>0.04</v>
      </c>
      <c r="AG5" s="99">
        <f t="shared" si="3"/>
        <v>0.64</v>
      </c>
      <c r="AH5" s="81">
        <f>[14]Mode_PA_f0_exc_b1!C6</f>
        <v>0.72</v>
      </c>
      <c r="AI5" s="80">
        <f>[14]Mode_PA_f0_exc_b1!D6</f>
        <v>0.24199999999999999</v>
      </c>
      <c r="AJ5" s="80">
        <f>[14]Mode_PA_f0_exc_b1!E6</f>
        <v>0.245</v>
      </c>
      <c r="AK5" s="80">
        <f>[14]Mode_PA_f0_exc_b1!F6</f>
        <v>1.1950000000000001</v>
      </c>
      <c r="AL5" s="80">
        <f>[14]Mode_PA_f0_exc_b1!G6</f>
        <v>2.9710000000000001</v>
      </c>
      <c r="AM5" s="80">
        <f>[14]Mode_PA_f0_exc_b1!H6</f>
        <v>613.11</v>
      </c>
      <c r="AN5" s="99">
        <f>[14]Mode_PA_f0_exc_b1!I6</f>
        <v>3.0999999999999999E-3</v>
      </c>
      <c r="AO5" s="99">
        <f t="shared" si="4"/>
        <v>4.9599999999999998E-2</v>
      </c>
      <c r="AP5" s="81">
        <f>[14]Mode_PA_f0_exc_b1!C7</f>
        <v>1.0660000000000001</v>
      </c>
      <c r="AQ5" s="80">
        <f>[14]Mode_PA_f0_exc_b1!D7</f>
        <v>0.249</v>
      </c>
      <c r="AR5" s="80">
        <f>[14]Mode_PA_f0_exc_b1!E7</f>
        <v>0.57699999999999996</v>
      </c>
      <c r="AS5" s="80">
        <f>[14]Mode_PA_f0_exc_b1!F7</f>
        <v>1.554</v>
      </c>
      <c r="AT5" s="80">
        <f>[14]Mode_PA_f0_exc_b1!G7</f>
        <v>4.2779999999999996</v>
      </c>
      <c r="AU5" s="80">
        <f>[14]Mode_PA_f0_exc_b1!H7</f>
        <v>612.26</v>
      </c>
      <c r="AV5" s="99">
        <f>[14]Mode_PA_f0_exc_b1!I7</f>
        <v>2.1849E-5</v>
      </c>
      <c r="AW5" s="99">
        <f t="shared" si="5"/>
        <v>3.4958400000000001E-4</v>
      </c>
      <c r="AX5" s="80">
        <f>'B0 Mode'!AH5</f>
        <v>0.164413606105271</v>
      </c>
      <c r="AY5" s="80">
        <f>'B0 Mode'!AI5</f>
        <v>0.70158142523917799</v>
      </c>
    </row>
    <row r="6" spans="1:51" s="97" customFormat="1" ht="33.6" customHeight="1" thickTop="1" thickBot="1" x14ac:dyDescent="0.25">
      <c r="A6" s="91" t="s">
        <v>6</v>
      </c>
      <c r="B6" s="92" t="str">
        <f>B2</f>
        <v>β1</v>
      </c>
      <c r="C6" s="91" t="str">
        <f t="shared" ref="C6:I6" si="6">C2</f>
        <v xml:space="preserve">SE </v>
      </c>
      <c r="D6" s="91" t="str">
        <f t="shared" si="6"/>
        <v>2.5% CI</v>
      </c>
      <c r="E6" s="91" t="str">
        <f t="shared" si="6"/>
        <v>97.5% CI</v>
      </c>
      <c r="F6" s="91" t="str">
        <f t="shared" si="6"/>
        <v>t</v>
      </c>
      <c r="G6" s="91" t="str">
        <f t="shared" si="6"/>
        <v>df</v>
      </c>
      <c r="H6" s="91" t="str">
        <f t="shared" si="6"/>
        <v>p. val.</v>
      </c>
      <c r="I6" s="93" t="str">
        <f t="shared" si="6"/>
        <v>p.adj</v>
      </c>
      <c r="J6" s="94" t="str">
        <f t="shared" ref="J6:AP6" si="7">J2</f>
        <v>β1</v>
      </c>
      <c r="K6" s="91" t="str">
        <f t="shared" ref="K6:Q6" si="8">K2</f>
        <v xml:space="preserve">SE </v>
      </c>
      <c r="L6" s="91" t="str">
        <f t="shared" si="8"/>
        <v>2.5% CI</v>
      </c>
      <c r="M6" s="91" t="str">
        <f t="shared" si="8"/>
        <v>97.5% CI</v>
      </c>
      <c r="N6" s="91" t="str">
        <f t="shared" si="8"/>
        <v>t</v>
      </c>
      <c r="O6" s="91" t="str">
        <f t="shared" si="8"/>
        <v>df</v>
      </c>
      <c r="P6" s="95" t="str">
        <f t="shared" si="8"/>
        <v>p. val.</v>
      </c>
      <c r="Q6" s="93" t="str">
        <f t="shared" si="8"/>
        <v>p.adj</v>
      </c>
      <c r="R6" s="94" t="str">
        <f t="shared" si="7"/>
        <v>β1</v>
      </c>
      <c r="S6" s="91" t="str">
        <f t="shared" ref="S6:Y6" si="9">S2</f>
        <v xml:space="preserve">SE </v>
      </c>
      <c r="T6" s="91" t="str">
        <f t="shared" si="9"/>
        <v>2.5% CI</v>
      </c>
      <c r="U6" s="91" t="str">
        <f t="shared" si="9"/>
        <v>97.5% CI</v>
      </c>
      <c r="V6" s="91" t="str">
        <f t="shared" si="9"/>
        <v>t</v>
      </c>
      <c r="W6" s="91" t="str">
        <f t="shared" si="9"/>
        <v>df</v>
      </c>
      <c r="X6" s="95" t="str">
        <f t="shared" si="9"/>
        <v>p. val.</v>
      </c>
      <c r="Y6" s="93" t="str">
        <f t="shared" si="9"/>
        <v>p.adj</v>
      </c>
      <c r="Z6" s="91" t="str">
        <f>R6</f>
        <v>β1</v>
      </c>
      <c r="AA6" s="91" t="str">
        <f>S6</f>
        <v xml:space="preserve">SE </v>
      </c>
      <c r="AB6" s="91" t="str">
        <f>T6</f>
        <v>2.5% CI</v>
      </c>
      <c r="AC6" s="91" t="str">
        <f>U6</f>
        <v>97.5% CI</v>
      </c>
      <c r="AD6" s="91" t="str">
        <f>V6</f>
        <v>t</v>
      </c>
      <c r="AE6" s="91" t="str">
        <f>W6</f>
        <v>df</v>
      </c>
      <c r="AF6" s="91" t="str">
        <f>X6</f>
        <v>p. val.</v>
      </c>
      <c r="AG6" s="93" t="str">
        <f t="shared" ref="AG6" si="10">AG2</f>
        <v>p.adj</v>
      </c>
      <c r="AH6" s="94" t="str">
        <f t="shared" si="7"/>
        <v>β1</v>
      </c>
      <c r="AI6" s="91" t="str">
        <f t="shared" ref="AI6:AO6" si="11">AI2</f>
        <v xml:space="preserve">SE </v>
      </c>
      <c r="AJ6" s="91" t="str">
        <f t="shared" si="11"/>
        <v>2.5% CI</v>
      </c>
      <c r="AK6" s="91" t="str">
        <f t="shared" si="11"/>
        <v>97.5% CI</v>
      </c>
      <c r="AL6" s="91" t="str">
        <f t="shared" si="11"/>
        <v>t</v>
      </c>
      <c r="AM6" s="91" t="str">
        <f t="shared" si="11"/>
        <v>df</v>
      </c>
      <c r="AN6" s="95" t="str">
        <f t="shared" si="11"/>
        <v>p. val.</v>
      </c>
      <c r="AO6" s="93" t="str">
        <f t="shared" si="11"/>
        <v>p.adj</v>
      </c>
      <c r="AP6" s="94" t="str">
        <f t="shared" si="7"/>
        <v>β1</v>
      </c>
      <c r="AQ6" s="91" t="str">
        <f t="shared" ref="AQ6:AW6" si="12">AQ2</f>
        <v xml:space="preserve">SE </v>
      </c>
      <c r="AR6" s="91" t="str">
        <f t="shared" si="12"/>
        <v>2.5% CI</v>
      </c>
      <c r="AS6" s="91" t="str">
        <f t="shared" si="12"/>
        <v>97.5% CI</v>
      </c>
      <c r="AT6" s="91" t="str">
        <f t="shared" si="12"/>
        <v>t</v>
      </c>
      <c r="AU6" s="91" t="str">
        <f t="shared" si="12"/>
        <v>df</v>
      </c>
      <c r="AV6" s="95" t="str">
        <f t="shared" si="12"/>
        <v>p. val.</v>
      </c>
      <c r="AW6" s="93" t="str">
        <f t="shared" si="12"/>
        <v>p.adj</v>
      </c>
      <c r="AX6" s="91" t="s">
        <v>38</v>
      </c>
      <c r="AY6" s="91" t="s">
        <v>39</v>
      </c>
    </row>
    <row r="7" spans="1:51" s="85" customFormat="1" ht="33.6" customHeight="1" thickTop="1" thickBot="1" x14ac:dyDescent="0.25">
      <c r="A7" s="82" t="s">
        <v>4</v>
      </c>
      <c r="B7" s="83">
        <f>[15]Mode_PA_l_t_b1!C2</f>
        <v>0.39400000000000002</v>
      </c>
      <c r="C7" s="70">
        <f>[15]Mode_PA_l_t_b1!D2</f>
        <v>1.982</v>
      </c>
      <c r="D7" s="70">
        <f>[15]Mode_PA_l_t_b1!E2</f>
        <v>-3.4910000000000001</v>
      </c>
      <c r="E7" s="70">
        <f>[15]Mode_PA_l_t_b1!F2</f>
        <v>4.2779999999999996</v>
      </c>
      <c r="F7" s="72">
        <f>[15]Mode_PA_l_t_b1!G2</f>
        <v>0.19900000000000001</v>
      </c>
      <c r="G7" s="72">
        <f>[15]Mode_PA_l_t_b1!H2</f>
        <v>611.02</v>
      </c>
      <c r="H7" s="99">
        <f>[15]Mode_PA_l_t_b1!I2</f>
        <v>0.8427</v>
      </c>
      <c r="I7" s="99">
        <f t="shared" ref="I7:I8" si="13">IF(H7*16&gt;1, 1, H7*16)</f>
        <v>1</v>
      </c>
      <c r="J7" s="84">
        <f>[15]Mode_PA_l_t_b1!C3</f>
        <v>1.351</v>
      </c>
      <c r="K7" s="72">
        <f>[15]Mode_PA_l_t_b1!D3</f>
        <v>2.105</v>
      </c>
      <c r="L7" s="72">
        <f>[15]Mode_PA_l_t_b1!E3</f>
        <v>-2.7749999999999999</v>
      </c>
      <c r="M7" s="72">
        <f>[15]Mode_PA_l_t_b1!F3</f>
        <v>5.476</v>
      </c>
      <c r="N7" s="72">
        <f>[15]Mode_PA_l_t_b1!G3</f>
        <v>0.64200000000000002</v>
      </c>
      <c r="O7" s="72">
        <f>[15]Mode_PA_l_t_b1!H3</f>
        <v>611.20000000000005</v>
      </c>
      <c r="P7" s="99">
        <f>[15]Mode_PA_l_t_b1!I3</f>
        <v>0.52129999999999999</v>
      </c>
      <c r="Q7" s="99">
        <f t="shared" ref="Q7:Q8" si="14">IF(P7*16&gt;1, 1, P7*16)</f>
        <v>1</v>
      </c>
      <c r="R7" s="84">
        <f>[15]Mode_PA_l_t_b1!C4</f>
        <v>-13.207000000000001</v>
      </c>
      <c r="S7" s="72">
        <f>[15]Mode_PA_l_t_b1!D4</f>
        <v>2.677</v>
      </c>
      <c r="T7" s="72">
        <f>[15]Mode_PA_l_t_b1!E4</f>
        <v>-18.454000000000001</v>
      </c>
      <c r="U7" s="72">
        <f>[15]Mode_PA_l_t_b1!F4</f>
        <v>-7.96</v>
      </c>
      <c r="V7" s="72">
        <f>[15]Mode_PA_l_t_b1!G4</f>
        <v>-4.9329999999999998</v>
      </c>
      <c r="W7" s="72">
        <f>[15]Mode_PA_l_t_b1!H4</f>
        <v>611.97</v>
      </c>
      <c r="X7" s="99">
        <f>[15]Mode_PA_l_t_b1!I4</f>
        <v>1.0435E-6</v>
      </c>
      <c r="Y7" s="99">
        <f t="shared" ref="Y7:Y8" si="15">IF(X7*16&gt;1, 1, X7*16)</f>
        <v>1.6696000000000001E-5</v>
      </c>
      <c r="Z7" s="70">
        <f>[15]Mode_PA_l_t_b1!C5</f>
        <v>0.95699999999999996</v>
      </c>
      <c r="AA7" s="72">
        <f>[15]Mode_PA_l_t_b1!D5</f>
        <v>2.101</v>
      </c>
      <c r="AB7" s="72">
        <f>[15]Mode_PA_l_t_b1!E5</f>
        <v>-3.16</v>
      </c>
      <c r="AC7" s="72">
        <f>[15]Mode_PA_l_t_b1!F5</f>
        <v>5.0739999999999998</v>
      </c>
      <c r="AD7" s="72">
        <f>[15]Mode_PA_l_t_b1!G5</f>
        <v>0.45600000000000002</v>
      </c>
      <c r="AE7" s="72">
        <f>[15]Mode_PA_l_t_b1!H5</f>
        <v>611.33000000000004</v>
      </c>
      <c r="AF7" s="99">
        <f>[15]Mode_PA_l_t_b1!I5</f>
        <v>0.64890000000000003</v>
      </c>
      <c r="AG7" s="99">
        <f t="shared" ref="AG7:AG8" si="16">IF(AF7*16&gt;1, 1, AF7*16)</f>
        <v>1</v>
      </c>
      <c r="AH7" s="84">
        <f>[15]Mode_PA_l_t_b1!C6</f>
        <v>-13.6</v>
      </c>
      <c r="AI7" s="72">
        <f>[15]Mode_PA_l_t_b1!D6</f>
        <v>2.6749999999999998</v>
      </c>
      <c r="AJ7" s="72">
        <f>[15]Mode_PA_l_t_b1!E6</f>
        <v>-18.844000000000001</v>
      </c>
      <c r="AK7" s="72">
        <f>[15]Mode_PA_l_t_b1!F6</f>
        <v>-8.3569999999999993</v>
      </c>
      <c r="AL7" s="72">
        <f>[15]Mode_PA_l_t_b1!G6</f>
        <v>-5.0839999999999996</v>
      </c>
      <c r="AM7" s="72">
        <f>[15]Mode_PA_l_t_b1!H6</f>
        <v>612.13</v>
      </c>
      <c r="AN7" s="99">
        <f>[15]Mode_PA_l_t_b1!I6</f>
        <v>4.9284999999999997E-7</v>
      </c>
      <c r="AO7" s="99">
        <f t="shared" ref="AO7:AO8" si="17">IF(AN7*16&gt;1, 1, AN7*16)</f>
        <v>7.8855999999999995E-6</v>
      </c>
      <c r="AP7" s="84">
        <f>[15]Mode_PA_l_t_b1!C7</f>
        <v>-14.557</v>
      </c>
      <c r="AQ7" s="72">
        <f>[15]Mode_PA_l_t_b1!D7</f>
        <v>2.2829999999999999</v>
      </c>
      <c r="AR7" s="72">
        <f>[15]Mode_PA_l_t_b1!E7</f>
        <v>-19.032</v>
      </c>
      <c r="AS7" s="72">
        <f>[15]Mode_PA_l_t_b1!F7</f>
        <v>-10.083</v>
      </c>
      <c r="AT7" s="72">
        <f>[15]Mode_PA_l_t_b1!G7</f>
        <v>-6.3769999999999998</v>
      </c>
      <c r="AU7" s="72">
        <f>[15]Mode_PA_l_t_b1!H7</f>
        <v>611.64</v>
      </c>
      <c r="AV7" s="99">
        <f>[15]Mode_PA_l_t_b1!I7</f>
        <v>3.5680999999999998E-10</v>
      </c>
      <c r="AW7" s="99">
        <f t="shared" ref="AW7:AW8" si="18">IF(AV7*16&gt;1, 1, AV7*16)</f>
        <v>5.7089599999999997E-9</v>
      </c>
      <c r="AX7" s="72">
        <f>'B0 Mode'!AH7</f>
        <v>8.7289487535243293E-2</v>
      </c>
      <c r="AY7" s="72">
        <f>'B0 Mode'!AI7</f>
        <v>0.76096721775151999</v>
      </c>
    </row>
    <row r="8" spans="1:51" s="85" customFormat="1" ht="33.6" customHeight="1" thickBot="1" x14ac:dyDescent="0.25">
      <c r="A8" s="86" t="s">
        <v>3</v>
      </c>
      <c r="B8" s="87">
        <f>[16]Mode_PA_h_t_b1!C2</f>
        <v>-0.373</v>
      </c>
      <c r="C8" s="78">
        <f>[16]Mode_PA_h_t_b1!D2</f>
        <v>2.9540000000000002</v>
      </c>
      <c r="D8" s="78">
        <f>[16]Mode_PA_h_t_b1!E2</f>
        <v>-6.1619999999999999</v>
      </c>
      <c r="E8" s="78">
        <f>[16]Mode_PA_h_t_b1!F2</f>
        <v>5.4169999999999998</v>
      </c>
      <c r="F8" s="80">
        <f>[16]Mode_PA_h_t_b1!G2</f>
        <v>-0.126</v>
      </c>
      <c r="G8" s="80">
        <f>[16]Mode_PA_h_t_b1!H2</f>
        <v>612</v>
      </c>
      <c r="H8" s="99">
        <f>[16]Mode_PA_h_t_b1!I2</f>
        <v>0.89970000000000006</v>
      </c>
      <c r="I8" s="99">
        <f t="shared" si="13"/>
        <v>1</v>
      </c>
      <c r="J8" s="88">
        <f>[16]Mode_PA_h_t_b1!C3</f>
        <v>-0.55100000000000005</v>
      </c>
      <c r="K8" s="80">
        <f>[16]Mode_PA_h_t_b1!D3</f>
        <v>3.1389999999999998</v>
      </c>
      <c r="L8" s="80">
        <f>[16]Mode_PA_h_t_b1!E3</f>
        <v>-6.702</v>
      </c>
      <c r="M8" s="80">
        <f>[16]Mode_PA_h_t_b1!F3</f>
        <v>5.601</v>
      </c>
      <c r="N8" s="80">
        <f>[16]Mode_PA_h_t_b1!G3</f>
        <v>-0.17499999999999999</v>
      </c>
      <c r="O8" s="80">
        <f>[16]Mode_PA_h_t_b1!H3</f>
        <v>612.23</v>
      </c>
      <c r="P8" s="99">
        <f>[16]Mode_PA_h_t_b1!I3</f>
        <v>0.86080000000000001</v>
      </c>
      <c r="Q8" s="99">
        <f t="shared" si="14"/>
        <v>1</v>
      </c>
      <c r="R8" s="88">
        <f>[16]Mode_PA_h_t_b1!C4</f>
        <v>-14.102</v>
      </c>
      <c r="S8" s="80">
        <f>[16]Mode_PA_h_t_b1!D4</f>
        <v>3.9940000000000002</v>
      </c>
      <c r="T8" s="80">
        <f>[16]Mode_PA_h_t_b1!E4</f>
        <v>-21.931000000000001</v>
      </c>
      <c r="U8" s="80">
        <f>[16]Mode_PA_h_t_b1!F4</f>
        <v>-6.2729999999999997</v>
      </c>
      <c r="V8" s="80">
        <f>[16]Mode_PA_h_t_b1!G4</f>
        <v>-3.53</v>
      </c>
      <c r="W8" s="80">
        <f>[16]Mode_PA_h_t_b1!H4</f>
        <v>612.95000000000005</v>
      </c>
      <c r="X8" s="99">
        <f>[16]Mode_PA_h_t_b1!I4</f>
        <v>4.4612999999999999E-4</v>
      </c>
      <c r="Y8" s="99">
        <f t="shared" si="15"/>
        <v>7.1380799999999998E-3</v>
      </c>
      <c r="Z8" s="78">
        <f>[16]Mode_PA_h_t_b1!C5</f>
        <v>-0.17799999999999999</v>
      </c>
      <c r="AA8" s="80">
        <f>[16]Mode_PA_h_t_b1!D5</f>
        <v>3.1360000000000001</v>
      </c>
      <c r="AB8" s="80">
        <f>[16]Mode_PA_h_t_b1!E5</f>
        <v>-6.3239999999999998</v>
      </c>
      <c r="AC8" s="80">
        <f>[16]Mode_PA_h_t_b1!F5</f>
        <v>5.968</v>
      </c>
      <c r="AD8" s="80">
        <f>[16]Mode_PA_h_t_b1!G5</f>
        <v>-5.7000000000000002E-2</v>
      </c>
      <c r="AE8" s="80">
        <f>[16]Mode_PA_h_t_b1!H5</f>
        <v>612.32000000000005</v>
      </c>
      <c r="AF8" s="99">
        <f>[16]Mode_PA_h_t_b1!I5</f>
        <v>0.95469999999999999</v>
      </c>
      <c r="AG8" s="99">
        <f t="shared" si="16"/>
        <v>1</v>
      </c>
      <c r="AH8" s="88">
        <f>[16]Mode_PA_h_t_b1!C6</f>
        <v>-13.728999999999999</v>
      </c>
      <c r="AI8" s="80">
        <f>[16]Mode_PA_h_t_b1!D6</f>
        <v>3.9940000000000002</v>
      </c>
      <c r="AJ8" s="80">
        <f>[16]Mode_PA_h_t_b1!E6</f>
        <v>-21.556999999999999</v>
      </c>
      <c r="AK8" s="80">
        <f>[16]Mode_PA_h_t_b1!F6</f>
        <v>-5.9020000000000001</v>
      </c>
      <c r="AL8" s="80">
        <f>[16]Mode_PA_h_t_b1!G6</f>
        <v>-3.4380000000000002</v>
      </c>
      <c r="AM8" s="80">
        <f>[16]Mode_PA_h_t_b1!H6</f>
        <v>613.07000000000005</v>
      </c>
      <c r="AN8" s="99">
        <f>[16]Mode_PA_h_t_b1!I6</f>
        <v>6.2600000000000004E-4</v>
      </c>
      <c r="AO8" s="99">
        <f t="shared" si="17"/>
        <v>1.0016000000000001E-2</v>
      </c>
      <c r="AP8" s="88">
        <f>[16]Mode_PA_h_t_b1!C7</f>
        <v>-13.551</v>
      </c>
      <c r="AQ8" s="80">
        <f>[16]Mode_PA_h_t_b1!D7</f>
        <v>3.4079999999999999</v>
      </c>
      <c r="AR8" s="80">
        <f>[16]Mode_PA_h_t_b1!E7</f>
        <v>-20.231000000000002</v>
      </c>
      <c r="AS8" s="80">
        <f>[16]Mode_PA_h_t_b1!F7</f>
        <v>-6.8719999999999999</v>
      </c>
      <c r="AT8" s="80">
        <f>[16]Mode_PA_h_t_b1!G7</f>
        <v>-3.976</v>
      </c>
      <c r="AU8" s="80">
        <f>[16]Mode_PA_h_t_b1!H7</f>
        <v>612.5</v>
      </c>
      <c r="AV8" s="99">
        <f>[16]Mode_PA_h_t_b1!I7</f>
        <v>7.8343000000000005E-5</v>
      </c>
      <c r="AW8" s="99">
        <f t="shared" si="18"/>
        <v>1.2534880000000001E-3</v>
      </c>
      <c r="AX8" s="80">
        <f>'B0 Mode'!AH8</f>
        <v>0.114226885016232</v>
      </c>
      <c r="AY8" s="80">
        <f>'B0 Mode'!AI8</f>
        <v>0.84172260348789496</v>
      </c>
    </row>
    <row r="9" spans="1:51" s="97" customFormat="1" ht="33.6" customHeight="1" thickTop="1" thickBot="1" x14ac:dyDescent="0.25">
      <c r="A9" s="91" t="s">
        <v>41</v>
      </c>
      <c r="B9" s="92" t="str">
        <f>B2</f>
        <v>β1</v>
      </c>
      <c r="C9" s="91" t="str">
        <f t="shared" ref="C9:I9" si="19">C2</f>
        <v xml:space="preserve">SE </v>
      </c>
      <c r="D9" s="91" t="str">
        <f t="shared" si="19"/>
        <v>2.5% CI</v>
      </c>
      <c r="E9" s="91" t="str">
        <f t="shared" si="19"/>
        <v>97.5% CI</v>
      </c>
      <c r="F9" s="91" t="str">
        <f t="shared" si="19"/>
        <v>t</v>
      </c>
      <c r="G9" s="91" t="str">
        <f t="shared" si="19"/>
        <v>df</v>
      </c>
      <c r="H9" s="91" t="str">
        <f t="shared" si="19"/>
        <v>p. val.</v>
      </c>
      <c r="I9" s="93" t="str">
        <f t="shared" si="19"/>
        <v>p.adj</v>
      </c>
      <c r="J9" s="94" t="str">
        <f t="shared" ref="J9:AP9" si="20">J2</f>
        <v>β1</v>
      </c>
      <c r="K9" s="91" t="str">
        <f t="shared" ref="K9:Q9" si="21">K2</f>
        <v xml:space="preserve">SE </v>
      </c>
      <c r="L9" s="91" t="str">
        <f t="shared" si="21"/>
        <v>2.5% CI</v>
      </c>
      <c r="M9" s="91" t="str">
        <f t="shared" si="21"/>
        <v>97.5% CI</v>
      </c>
      <c r="N9" s="91" t="str">
        <f t="shared" si="21"/>
        <v>t</v>
      </c>
      <c r="O9" s="91" t="str">
        <f t="shared" si="21"/>
        <v>df</v>
      </c>
      <c r="P9" s="95" t="str">
        <f t="shared" si="21"/>
        <v>p. val.</v>
      </c>
      <c r="Q9" s="93" t="str">
        <f t="shared" si="21"/>
        <v>p.adj</v>
      </c>
      <c r="R9" s="94" t="str">
        <f t="shared" si="20"/>
        <v>β1</v>
      </c>
      <c r="S9" s="91" t="str">
        <f t="shared" ref="S9:Y9" si="22">S2</f>
        <v xml:space="preserve">SE </v>
      </c>
      <c r="T9" s="91" t="str">
        <f t="shared" si="22"/>
        <v>2.5% CI</v>
      </c>
      <c r="U9" s="91" t="str">
        <f t="shared" si="22"/>
        <v>97.5% CI</v>
      </c>
      <c r="V9" s="91" t="str">
        <f t="shared" si="22"/>
        <v>t</v>
      </c>
      <c r="W9" s="91" t="str">
        <f t="shared" si="22"/>
        <v>df</v>
      </c>
      <c r="X9" s="95" t="str">
        <f t="shared" si="22"/>
        <v>p. val.</v>
      </c>
      <c r="Y9" s="93" t="str">
        <f t="shared" si="22"/>
        <v>p.adj</v>
      </c>
      <c r="Z9" s="91">
        <f>Z5</f>
        <v>-0.34499999999999997</v>
      </c>
      <c r="AA9" s="91">
        <f t="shared" ref="AA9:AF9" si="23">AA5</f>
        <v>0.16800000000000001</v>
      </c>
      <c r="AB9" s="91">
        <f t="shared" si="23"/>
        <v>-0.67400000000000004</v>
      </c>
      <c r="AC9" s="91">
        <f t="shared" si="23"/>
        <v>-1.6E-2</v>
      </c>
      <c r="AD9" s="91">
        <f t="shared" si="23"/>
        <v>-2.0579999999999998</v>
      </c>
      <c r="AE9" s="91">
        <f t="shared" si="23"/>
        <v>611.12</v>
      </c>
      <c r="AF9" s="95">
        <f t="shared" si="23"/>
        <v>0.04</v>
      </c>
      <c r="AG9" s="93" t="str">
        <f t="shared" ref="AG9" si="24">AG2</f>
        <v>p.adj</v>
      </c>
      <c r="AH9" s="94" t="str">
        <f t="shared" si="20"/>
        <v>β1</v>
      </c>
      <c r="AI9" s="91" t="str">
        <f t="shared" ref="AI9:AO9" si="25">AI2</f>
        <v xml:space="preserve">SE </v>
      </c>
      <c r="AJ9" s="91" t="str">
        <f t="shared" si="25"/>
        <v>2.5% CI</v>
      </c>
      <c r="AK9" s="91" t="str">
        <f t="shared" si="25"/>
        <v>97.5% CI</v>
      </c>
      <c r="AL9" s="91" t="str">
        <f t="shared" si="25"/>
        <v>t</v>
      </c>
      <c r="AM9" s="91" t="str">
        <f t="shared" si="25"/>
        <v>df</v>
      </c>
      <c r="AN9" s="95" t="str">
        <f t="shared" si="25"/>
        <v>p. val.</v>
      </c>
      <c r="AO9" s="93" t="str">
        <f t="shared" si="25"/>
        <v>p.adj</v>
      </c>
      <c r="AP9" s="94" t="str">
        <f t="shared" si="20"/>
        <v>β1</v>
      </c>
      <c r="AQ9" s="91" t="str">
        <f t="shared" ref="AQ9:AW9" si="26">AQ2</f>
        <v xml:space="preserve">SE </v>
      </c>
      <c r="AR9" s="91" t="str">
        <f t="shared" si="26"/>
        <v>2.5% CI</v>
      </c>
      <c r="AS9" s="91" t="str">
        <f t="shared" si="26"/>
        <v>97.5% CI</v>
      </c>
      <c r="AT9" s="91" t="str">
        <f t="shared" si="26"/>
        <v>t</v>
      </c>
      <c r="AU9" s="91" t="str">
        <f t="shared" si="26"/>
        <v>df</v>
      </c>
      <c r="AV9" s="95" t="str">
        <f t="shared" si="26"/>
        <v>p. val.</v>
      </c>
      <c r="AW9" s="93" t="str">
        <f t="shared" si="26"/>
        <v>p.adj</v>
      </c>
      <c r="AX9" s="91" t="s">
        <v>38</v>
      </c>
      <c r="AY9" s="91" t="s">
        <v>39</v>
      </c>
    </row>
    <row r="10" spans="1:51" s="98" customFormat="1" ht="33.6" customHeight="1" thickTop="1" x14ac:dyDescent="0.2">
      <c r="A10" s="26" t="s">
        <v>35</v>
      </c>
      <c r="B10" s="25">
        <f>[17]Mode_PA_lh_slope_b1!C2</f>
        <v>1.7849999999999999</v>
      </c>
      <c r="C10" s="26">
        <f>[17]Mode_PA_lh_slope_b1!D2</f>
        <v>0.87</v>
      </c>
      <c r="D10" s="26">
        <f>[17]Mode_PA_lh_slope_b1!E2</f>
        <v>8.1000000000000003E-2</v>
      </c>
      <c r="E10" s="26">
        <f>[17]Mode_PA_lh_slope_b1!F2</f>
        <v>3.49</v>
      </c>
      <c r="F10" s="25">
        <f>[17]Mode_PA_lh_slope_b1!G2</f>
        <v>2.0529999999999999</v>
      </c>
      <c r="G10" s="25">
        <f>[17]Mode_PA_lh_slope_b1!H2</f>
        <v>607.03</v>
      </c>
      <c r="H10" s="90">
        <f>[17]Mode_PA_lh_slope_b1!I2</f>
        <v>4.0500000000000001E-2</v>
      </c>
      <c r="I10" s="90">
        <f>IF(H10*16&gt;1, 1, H10*16)</f>
        <v>0.64800000000000002</v>
      </c>
      <c r="J10" s="89">
        <f>[17]Mode_PA_lh_slope_b1!C3</f>
        <v>0.50900000000000001</v>
      </c>
      <c r="K10" s="25">
        <f>[17]Mode_PA_lh_slope_b1!D3</f>
        <v>0.92100000000000004</v>
      </c>
      <c r="L10" s="25">
        <f>[17]Mode_PA_lh_slope_b1!E3</f>
        <v>-1.296</v>
      </c>
      <c r="M10" s="25">
        <f>[17]Mode_PA_lh_slope_b1!F3</f>
        <v>2.3130000000000002</v>
      </c>
      <c r="N10" s="25">
        <f>[17]Mode_PA_lh_slope_b1!G3</f>
        <v>0.55300000000000005</v>
      </c>
      <c r="O10" s="25">
        <f>[17]Mode_PA_lh_slope_b1!H3</f>
        <v>607.66999999999996</v>
      </c>
      <c r="P10" s="90">
        <f>[17]Mode_PA_lh_slope_b1!I3</f>
        <v>0.58079999999999998</v>
      </c>
      <c r="Q10" s="90">
        <f>IF(P10*16&gt;1, 1, P10*16)</f>
        <v>1</v>
      </c>
      <c r="R10" s="89">
        <f>[17]Mode_PA_lh_slope_b1!C4</f>
        <v>7.0789999999999997</v>
      </c>
      <c r="S10" s="25">
        <f>[17]Mode_PA_lh_slope_b1!D4</f>
        <v>1.175</v>
      </c>
      <c r="T10" s="25">
        <f>[17]Mode_PA_lh_slope_b1!E4</f>
        <v>4.7750000000000004</v>
      </c>
      <c r="U10" s="25">
        <f>[17]Mode_PA_lh_slope_b1!F4</f>
        <v>9.3819999999999997</v>
      </c>
      <c r="V10" s="25">
        <f>[17]Mode_PA_lh_slope_b1!G4</f>
        <v>6.0229999999999997</v>
      </c>
      <c r="W10" s="25">
        <f>[17]Mode_PA_lh_slope_b1!H4</f>
        <v>609.5</v>
      </c>
      <c r="X10" s="90">
        <f>[17]Mode_PA_lh_slope_b1!I4</f>
        <v>2.9629999999999998E-9</v>
      </c>
      <c r="Y10" s="90">
        <f>IF(X10*16&gt;1, 1, X10*16)</f>
        <v>4.7407999999999997E-8</v>
      </c>
      <c r="Z10" s="25">
        <f>[17]Mode_PA_lh_slope_b1!C5</f>
        <v>-1.2769999999999999</v>
      </c>
      <c r="AA10" s="25">
        <f>[17]Mode_PA_lh_slope_b1!D5</f>
        <v>0.91900000000000004</v>
      </c>
      <c r="AB10" s="25">
        <f>[17]Mode_PA_lh_slope_b1!E5</f>
        <v>-3.0779999999999998</v>
      </c>
      <c r="AC10" s="25">
        <f>[17]Mode_PA_lh_slope_b1!F5</f>
        <v>0.52400000000000002</v>
      </c>
      <c r="AD10" s="25">
        <f>[17]Mode_PA_lh_slope_b1!G5</f>
        <v>-1.389</v>
      </c>
      <c r="AE10" s="25">
        <f>[17]Mode_PA_lh_slope_b1!H5</f>
        <v>607.83000000000004</v>
      </c>
      <c r="AF10" s="90">
        <f>[17]Mode_PA_lh_slope_b1!I5</f>
        <v>0.16520000000000001</v>
      </c>
      <c r="AG10" s="90">
        <f>IF(AF10*16&gt;1, 1, AF10*16)</f>
        <v>1</v>
      </c>
      <c r="AH10" s="89">
        <f>[17]Mode_PA_lh_slope_b1!C6</f>
        <v>5.2930000000000001</v>
      </c>
      <c r="AI10" s="25">
        <f>[17]Mode_PA_lh_slope_b1!D6</f>
        <v>1.1739999999999999</v>
      </c>
      <c r="AJ10" s="25">
        <f>[17]Mode_PA_lh_slope_b1!E6</f>
        <v>2.992</v>
      </c>
      <c r="AK10" s="25">
        <f>[17]Mode_PA_lh_slope_b1!F6</f>
        <v>7.5949999999999998</v>
      </c>
      <c r="AL10" s="25">
        <f>[17]Mode_PA_lh_slope_b1!G6</f>
        <v>4.5069999999999997</v>
      </c>
      <c r="AM10" s="25">
        <f>[17]Mode_PA_lh_slope_b1!H6</f>
        <v>609.74</v>
      </c>
      <c r="AN10" s="90">
        <f>[17]Mode_PA_lh_slope_b1!I6</f>
        <v>7.8666000000000002E-6</v>
      </c>
      <c r="AO10" s="90">
        <f>IF(AN10*16&gt;1, 1, AN10*16)</f>
        <v>1.258656E-4</v>
      </c>
      <c r="AP10" s="89">
        <f>[17]Mode_PA_lh_slope_b1!C7</f>
        <v>6.57</v>
      </c>
      <c r="AQ10" s="25">
        <f>[17]Mode_PA_lh_slope_b1!D7</f>
        <v>1.0009999999999999</v>
      </c>
      <c r="AR10" s="25">
        <f>[17]Mode_PA_lh_slope_b1!E7</f>
        <v>4.6079999999999997</v>
      </c>
      <c r="AS10" s="25">
        <f>[17]Mode_PA_lh_slope_b1!F7</f>
        <v>8.532</v>
      </c>
      <c r="AT10" s="25">
        <f>[17]Mode_PA_lh_slope_b1!G7</f>
        <v>6.5620000000000003</v>
      </c>
      <c r="AU10" s="25">
        <f>[17]Mode_PA_lh_slope_b1!H7</f>
        <v>608.38</v>
      </c>
      <c r="AV10" s="90">
        <f>[17]Mode_PA_lh_slope_b1!I7</f>
        <v>1.1352999999999999E-10</v>
      </c>
      <c r="AW10" s="90">
        <f>IF(AV10*16&gt;1, 1, AV10*16)</f>
        <v>1.8164799999999999E-9</v>
      </c>
      <c r="AX10" s="25">
        <f>'B0 Mode'!AH10</f>
        <v>0.164413606105271</v>
      </c>
      <c r="AY10" s="25">
        <f>'B0 Mode'!AI10</f>
        <v>0.70158142523917799</v>
      </c>
    </row>
  </sheetData>
  <mergeCells count="7">
    <mergeCell ref="AP1:AW1"/>
    <mergeCell ref="AX1:AY1"/>
    <mergeCell ref="B1:I1"/>
    <mergeCell ref="J1:Q1"/>
    <mergeCell ref="R1:Y1"/>
    <mergeCell ref="Z1:AG1"/>
    <mergeCell ref="AH1:AO1"/>
  </mergeCells>
  <conditionalFormatting sqref="Y10 Y3:Y8">
    <cfRule type="cellIs" dxfId="142" priority="21" stopIfTrue="1" operator="lessThan">
      <formula>0.0001</formula>
    </cfRule>
    <cfRule type="cellIs" dxfId="141" priority="22" stopIfTrue="1" operator="lessThan">
      <formula>0.001</formula>
    </cfRule>
    <cfRule type="cellIs" dxfId="140" priority="23" stopIfTrue="1" operator="lessThan">
      <formula>0.05</formula>
    </cfRule>
    <cfRule type="cellIs" dxfId="139" priority="24" stopIfTrue="1" operator="lessThan">
      <formula>0.1</formula>
    </cfRule>
  </conditionalFormatting>
  <conditionalFormatting sqref="AG10 AG3:AG8">
    <cfRule type="cellIs" dxfId="138" priority="17" stopIfTrue="1" operator="lessThan">
      <formula>0.0001</formula>
    </cfRule>
    <cfRule type="cellIs" dxfId="137" priority="18" stopIfTrue="1" operator="lessThan">
      <formula>0.001</formula>
    </cfRule>
    <cfRule type="cellIs" dxfId="136" priority="19" stopIfTrue="1" operator="lessThan">
      <formula>0.05</formula>
    </cfRule>
    <cfRule type="cellIs" dxfId="135" priority="20" stopIfTrue="1" operator="lessThan">
      <formula>0.1</formula>
    </cfRule>
  </conditionalFormatting>
  <conditionalFormatting sqref="AO10 AO3:AO8">
    <cfRule type="cellIs" dxfId="134" priority="13" stopIfTrue="1" operator="lessThan">
      <formula>0.0001</formula>
    </cfRule>
    <cfRule type="cellIs" dxfId="133" priority="14" stopIfTrue="1" operator="lessThan">
      <formula>0.001</formula>
    </cfRule>
    <cfRule type="cellIs" dxfId="132" priority="15" stopIfTrue="1" operator="lessThan">
      <formula>0.05</formula>
    </cfRule>
    <cfRule type="cellIs" dxfId="131" priority="16" stopIfTrue="1" operator="lessThan">
      <formula>0.1</formula>
    </cfRule>
  </conditionalFormatting>
  <conditionalFormatting sqref="AW10 AW3:AW8">
    <cfRule type="cellIs" dxfId="130" priority="9" stopIfTrue="1" operator="lessThan">
      <formula>0.0001</formula>
    </cfRule>
    <cfRule type="cellIs" dxfId="129" priority="10" stopIfTrue="1" operator="lessThan">
      <formula>0.001</formula>
    </cfRule>
    <cfRule type="cellIs" dxfId="128" priority="11" stopIfTrue="1" operator="lessThan">
      <formula>0.05</formula>
    </cfRule>
    <cfRule type="cellIs" dxfId="127" priority="12" stopIfTrue="1" operator="lessThan">
      <formula>0.1</formula>
    </cfRule>
  </conditionalFormatting>
  <conditionalFormatting sqref="I10 I3:I8">
    <cfRule type="cellIs" dxfId="126" priority="5" stopIfTrue="1" operator="lessThan">
      <formula>0.0001</formula>
    </cfRule>
    <cfRule type="cellIs" dxfId="125" priority="6" stopIfTrue="1" operator="lessThan">
      <formula>0.001</formula>
    </cfRule>
    <cfRule type="cellIs" dxfId="124" priority="7" stopIfTrue="1" operator="lessThan">
      <formula>0.05</formula>
    </cfRule>
    <cfRule type="cellIs" dxfId="123" priority="8" stopIfTrue="1" operator="lessThan">
      <formula>0.1</formula>
    </cfRule>
  </conditionalFormatting>
  <conditionalFormatting sqref="Q10 Q3:Q8">
    <cfRule type="cellIs" dxfId="122" priority="1" stopIfTrue="1" operator="lessThan">
      <formula>0.0001</formula>
    </cfRule>
    <cfRule type="cellIs" dxfId="121" priority="2" stopIfTrue="1" operator="lessThan">
      <formula>0.001</formula>
    </cfRule>
    <cfRule type="cellIs" dxfId="120" priority="3" stopIfTrue="1" operator="lessThan">
      <formula>0.05</formula>
    </cfRule>
    <cfRule type="cellIs" dxfId="119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I10"/>
  <sheetViews>
    <sheetView showGridLines="0" topLeftCell="H1" zoomScale="70" zoomScaleNormal="70" zoomScaleSheetLayoutView="47" workbookViewId="0">
      <selection activeCell="AG2" sqref="AG2"/>
    </sheetView>
  </sheetViews>
  <sheetFormatPr defaultColWidth="13.85546875" defaultRowHeight="12.75" x14ac:dyDescent="0.2"/>
  <cols>
    <col min="1" max="1" width="10.7109375" style="107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1" width="7.7109375" style="27" customWidth="1"/>
    <col min="12" max="13" width="11.42578125" style="27" customWidth="1"/>
    <col min="14" max="15" width="8.7109375" style="27" customWidth="1"/>
    <col min="16" max="16" width="11.42578125" style="27" customWidth="1"/>
    <col min="17" max="17" width="11.140625" style="29" customWidth="1"/>
    <col min="18" max="19" width="7.7109375" style="27" customWidth="1"/>
    <col min="20" max="21" width="11.42578125" style="27" customWidth="1"/>
    <col min="22" max="23" width="8.7109375" style="27" customWidth="1"/>
    <col min="24" max="24" width="11.42578125" style="27" customWidth="1"/>
    <col min="25" max="25" width="11.140625" style="29" customWidth="1"/>
    <col min="26" max="27" width="7.7109375" style="27" customWidth="1"/>
    <col min="28" max="29" width="11.42578125" style="27" customWidth="1"/>
    <col min="30" max="30" width="8.7109375" style="27" customWidth="1"/>
    <col min="31" max="32" width="11.42578125" style="27" customWidth="1"/>
    <col min="33" max="33" width="11.140625" style="29" customWidth="1"/>
    <col min="34" max="35" width="11.42578125" style="27" customWidth="1"/>
    <col min="36" max="16384" width="13.85546875" style="3"/>
  </cols>
  <sheetData>
    <row r="1" spans="1:35" s="1" customFormat="1" ht="33.6" customHeight="1" thickBot="1" x14ac:dyDescent="0.25">
      <c r="A1" s="108" t="s">
        <v>48</v>
      </c>
      <c r="B1" s="167" t="s">
        <v>44</v>
      </c>
      <c r="C1" s="168"/>
      <c r="D1" s="168"/>
      <c r="E1" s="168"/>
      <c r="F1" s="168"/>
      <c r="G1" s="168"/>
      <c r="H1" s="168"/>
      <c r="I1" s="168"/>
      <c r="J1" s="169" t="s">
        <v>45</v>
      </c>
      <c r="K1" s="168"/>
      <c r="L1" s="168"/>
      <c r="M1" s="168"/>
      <c r="N1" s="168"/>
      <c r="O1" s="168"/>
      <c r="P1" s="168"/>
      <c r="Q1" s="168"/>
      <c r="R1" s="170" t="s">
        <v>46</v>
      </c>
      <c r="S1" s="171"/>
      <c r="T1" s="171"/>
      <c r="U1" s="171"/>
      <c r="V1" s="171"/>
      <c r="W1" s="171"/>
      <c r="X1" s="171"/>
      <c r="Y1" s="171"/>
      <c r="Z1" s="172" t="s">
        <v>47</v>
      </c>
      <c r="AA1" s="173"/>
      <c r="AB1" s="173"/>
      <c r="AC1" s="173"/>
      <c r="AD1" s="173"/>
      <c r="AE1" s="173"/>
      <c r="AF1" s="173"/>
      <c r="AG1" s="173"/>
      <c r="AH1" s="165" t="s">
        <v>40</v>
      </c>
      <c r="AI1" s="166"/>
    </row>
    <row r="2" spans="1:35" s="4" customFormat="1" ht="33.6" customHeight="1" thickTop="1" thickBot="1" x14ac:dyDescent="0.25">
      <c r="A2" s="30" t="s">
        <v>37</v>
      </c>
      <c r="B2" s="40" t="s">
        <v>18</v>
      </c>
      <c r="C2" s="30" t="s">
        <v>2</v>
      </c>
      <c r="D2" s="30" t="s">
        <v>36</v>
      </c>
      <c r="E2" s="30" t="s">
        <v>11</v>
      </c>
      <c r="F2" s="30" t="s">
        <v>8</v>
      </c>
      <c r="G2" s="30" t="s">
        <v>12</v>
      </c>
      <c r="H2" s="31" t="s">
        <v>24</v>
      </c>
      <c r="I2" s="158" t="s">
        <v>57</v>
      </c>
      <c r="J2" s="50" t="str">
        <f>B2</f>
        <v>β0</v>
      </c>
      <c r="K2" s="30" t="str">
        <f>C2</f>
        <v xml:space="preserve">SE </v>
      </c>
      <c r="L2" s="30" t="str">
        <f>D2</f>
        <v>2.5%  CI</v>
      </c>
      <c r="M2" s="30" t="str">
        <f>E2</f>
        <v>97.5% CI</v>
      </c>
      <c r="N2" s="30" t="str">
        <f>F2</f>
        <v>t</v>
      </c>
      <c r="O2" s="32" t="str">
        <f>G2</f>
        <v>df</v>
      </c>
      <c r="P2" s="31" t="str">
        <f>H2</f>
        <v>p. val.</v>
      </c>
      <c r="Q2" s="31" t="str">
        <f>I2</f>
        <v>p.adj</v>
      </c>
      <c r="R2" s="58" t="str">
        <f>B2</f>
        <v>β0</v>
      </c>
      <c r="S2" s="30" t="str">
        <f>C2</f>
        <v xml:space="preserve">SE </v>
      </c>
      <c r="T2" s="30" t="str">
        <f>D2</f>
        <v>2.5%  CI</v>
      </c>
      <c r="U2" s="30" t="str">
        <f>E2</f>
        <v>97.5% CI</v>
      </c>
      <c r="V2" s="30" t="str">
        <f>F2</f>
        <v>t</v>
      </c>
      <c r="W2" s="30" t="str">
        <f>G2</f>
        <v>df</v>
      </c>
      <c r="X2" s="31" t="str">
        <f>H2</f>
        <v>p. val.</v>
      </c>
      <c r="Y2" s="31" t="str">
        <f>I2</f>
        <v>p.adj</v>
      </c>
      <c r="Z2" s="58" t="str">
        <f>B2</f>
        <v>β0</v>
      </c>
      <c r="AA2" s="30" t="str">
        <f>C2</f>
        <v xml:space="preserve">SE </v>
      </c>
      <c r="AB2" s="30" t="str">
        <f>D2</f>
        <v>2.5%  CI</v>
      </c>
      <c r="AC2" s="30" t="str">
        <f>E2</f>
        <v>97.5% CI</v>
      </c>
      <c r="AD2" s="30" t="str">
        <f>F2</f>
        <v>t</v>
      </c>
      <c r="AE2" s="30" t="str">
        <f>G2</f>
        <v>df</v>
      </c>
      <c r="AF2" s="31" t="str">
        <f>H2</f>
        <v>p. val.</v>
      </c>
      <c r="AG2" s="31" t="str">
        <f>I2</f>
        <v>p.adj</v>
      </c>
      <c r="AH2" s="58" t="str">
        <f>'B0 Mode'!AH2</f>
        <v xml:space="preserve">R2m </v>
      </c>
      <c r="AI2" s="30" t="str">
        <f>'B0 Mode'!AI2</f>
        <v xml:space="preserve">R2c </v>
      </c>
    </row>
    <row r="3" spans="1:35" s="2" customFormat="1" ht="33.6" customHeight="1" thickTop="1" thickBot="1" x14ac:dyDescent="0.25">
      <c r="A3" s="18" t="s">
        <v>26</v>
      </c>
      <c r="B3" s="41">
        <f>[1]Mode_PA_l_f0_b0!B6</f>
        <v>83.245999999999995</v>
      </c>
      <c r="C3" s="17">
        <f>[1]Mode_PA_l_f0_b0!C6</f>
        <v>1.5029999999999999</v>
      </c>
      <c r="D3" s="17">
        <f>[1]Mode_PA_l_f0_b0!D6</f>
        <v>80.301000000000002</v>
      </c>
      <c r="E3" s="17">
        <f>[1]Mode_PA_l_f0_b0!E6</f>
        <v>86.191000000000003</v>
      </c>
      <c r="F3" s="17">
        <f>[1]Mode_PA_l_f0_b0!F6</f>
        <v>55.402000000000001</v>
      </c>
      <c r="G3" s="17">
        <f>[1]Mode_PA_l_f0_b0!G6</f>
        <v>10</v>
      </c>
      <c r="H3" s="99">
        <f>[1]Mode_PA_l_f0_b0!H6</f>
        <v>8.8675999999999995E-14</v>
      </c>
      <c r="I3" s="99">
        <f>H3*2</f>
        <v>1.7735199999999999E-13</v>
      </c>
      <c r="J3" s="51">
        <f>[1]Mode_PA_l_f0_b0!B7</f>
        <v>84.834000000000003</v>
      </c>
      <c r="K3" s="17">
        <f>[1]Mode_PA_l_f0_b0!C7</f>
        <v>1.41</v>
      </c>
      <c r="L3" s="17">
        <f>[1]Mode_PA_l_f0_b0!D7</f>
        <v>82.070999999999998</v>
      </c>
      <c r="M3" s="17">
        <f>[1]Mode_PA_l_f0_b0!E7</f>
        <v>87.597999999999999</v>
      </c>
      <c r="N3" s="17">
        <f>[1]Mode_PA_l_f0_b0!F7</f>
        <v>60.167000000000002</v>
      </c>
      <c r="O3" s="17">
        <f>[1]Mode_PA_l_f0_b0!G7</f>
        <v>0</v>
      </c>
      <c r="P3" s="99">
        <f>[1]Mode_PA_l_f0_b0!H7</f>
        <v>1</v>
      </c>
      <c r="Q3" s="99">
        <v>1</v>
      </c>
      <c r="R3" s="59">
        <f>[1]Mode_PA_l_f0_b0!B8</f>
        <v>83.539000000000001</v>
      </c>
      <c r="S3" s="17">
        <f>[1]Mode_PA_l_f0_b0!C8</f>
        <v>1.633</v>
      </c>
      <c r="T3" s="17">
        <f>[1]Mode_PA_l_f0_b0!D8</f>
        <v>80.337999999999994</v>
      </c>
      <c r="U3" s="17">
        <f>[1]Mode_PA_l_f0_b0!E8</f>
        <v>86.74</v>
      </c>
      <c r="V3" s="17">
        <f>[1]Mode_PA_l_f0_b0!F8</f>
        <v>51.15</v>
      </c>
      <c r="W3" s="17">
        <f>[1]Mode_PA_l_f0_b0!G8</f>
        <v>10.08</v>
      </c>
      <c r="X3" s="103">
        <f>[1]Mode_PA_l_f0_b0!H8</f>
        <v>1.6252E-13</v>
      </c>
      <c r="Y3" s="99">
        <f>X3*2</f>
        <v>3.2504E-13</v>
      </c>
      <c r="Z3" s="66">
        <f>[1]Mode_PA_l_f0_b0!B9</f>
        <v>85.710999999999999</v>
      </c>
      <c r="AA3" s="17">
        <f>[1]Mode_PA_l_f0_b0!C9</f>
        <v>1.8360000000000001</v>
      </c>
      <c r="AB3" s="17">
        <f>[1]Mode_PA_l_f0_b0!D9</f>
        <v>82.113</v>
      </c>
      <c r="AC3" s="17">
        <f>[1]Mode_PA_l_f0_b0!E9</f>
        <v>89.31</v>
      </c>
      <c r="AD3" s="17">
        <f>[1]Mode_PA_l_f0_b0!F9</f>
        <v>46.682000000000002</v>
      </c>
      <c r="AE3" s="17">
        <f>[1]Mode_PA_l_f0_b0!G9</f>
        <v>9.82</v>
      </c>
      <c r="AF3" s="103">
        <f>[1]Mode_PA_l_f0_b0!H9</f>
        <v>7.3137999999999996E-13</v>
      </c>
      <c r="AG3" s="99">
        <f>AF3*2</f>
        <v>1.4627599999999999E-12</v>
      </c>
      <c r="AH3" s="66">
        <f>'B0 Mode'!AH3</f>
        <v>7.7364655662846102E-2</v>
      </c>
      <c r="AI3" s="17">
        <f>'B0 Mode'!AI3</f>
        <v>0.963580594759613</v>
      </c>
    </row>
    <row r="4" spans="1:35" s="2" customFormat="1" ht="33.6" customHeight="1" thickBot="1" x14ac:dyDescent="0.25">
      <c r="A4" s="20" t="s">
        <v>27</v>
      </c>
      <c r="B4" s="42">
        <f>[3]Mode_PA_h_f0_b0!B6</f>
        <v>89.320999999999998</v>
      </c>
      <c r="C4" s="19">
        <f>[3]Mode_PA_h_f0_b0!C6</f>
        <v>1.4950000000000001</v>
      </c>
      <c r="D4" s="19">
        <f>[3]Mode_PA_h_f0_b0!D6</f>
        <v>86.391000000000005</v>
      </c>
      <c r="E4" s="19">
        <f>[3]Mode_PA_h_f0_b0!E6</f>
        <v>92.251999999999995</v>
      </c>
      <c r="F4" s="19">
        <f>[3]Mode_PA_h_f0_b0!F6</f>
        <v>59.734000000000002</v>
      </c>
      <c r="G4" s="19">
        <f>[3]Mode_PA_h_f0_b0!G6</f>
        <v>10.01</v>
      </c>
      <c r="H4" s="100">
        <f>[3]Mode_PA_h_f0_b0!H6</f>
        <v>4.1473000000000002E-14</v>
      </c>
      <c r="I4" s="99">
        <f t="shared" ref="I4:I5" si="0">H4*2</f>
        <v>8.2946000000000003E-14</v>
      </c>
      <c r="J4" s="52">
        <f>[3]Mode_PA_h_f0_b0!B7</f>
        <v>87.843999999999994</v>
      </c>
      <c r="K4" s="19">
        <f>[3]Mode_PA_h_f0_b0!C7</f>
        <v>1.5649999999999999</v>
      </c>
      <c r="L4" s="19">
        <f>[3]Mode_PA_h_f0_b0!D7</f>
        <v>84.778000000000006</v>
      </c>
      <c r="M4" s="19">
        <f>[3]Mode_PA_h_f0_b0!E7</f>
        <v>90.911000000000001</v>
      </c>
      <c r="N4" s="19">
        <f>[3]Mode_PA_h_f0_b0!F7</f>
        <v>56.143999999999998</v>
      </c>
      <c r="O4" s="19">
        <f>[3]Mode_PA_h_f0_b0!G7</f>
        <v>19.22</v>
      </c>
      <c r="P4" s="100">
        <f>[3]Mode_PA_h_f0_b0!H7</f>
        <v>8.7969000000000001E-23</v>
      </c>
      <c r="Q4" s="99">
        <f t="shared" ref="Q4:Q5" si="1">P4*2</f>
        <v>1.75938E-22</v>
      </c>
      <c r="R4" s="60">
        <f>[3]Mode_PA_h_f0_b0!B8</f>
        <v>92.61</v>
      </c>
      <c r="S4" s="19">
        <f>[3]Mode_PA_h_f0_b0!C8</f>
        <v>1.5609999999999999</v>
      </c>
      <c r="T4" s="19">
        <f>[3]Mode_PA_h_f0_b0!D8</f>
        <v>89.551000000000002</v>
      </c>
      <c r="U4" s="19">
        <f>[3]Mode_PA_h_f0_b0!E8</f>
        <v>95.668999999999997</v>
      </c>
      <c r="V4" s="19">
        <f>[3]Mode_PA_h_f0_b0!F8</f>
        <v>59.335999999999999</v>
      </c>
      <c r="W4" s="19">
        <f>[3]Mode_PA_h_f0_b0!G8</f>
        <v>10.27</v>
      </c>
      <c r="X4" s="104">
        <f>[3]Mode_PA_h_f0_b0!H8</f>
        <v>2.3215999999999999E-14</v>
      </c>
      <c r="Y4" s="99">
        <f t="shared" ref="Y4:Y5" si="2">X4*2</f>
        <v>4.6431999999999997E-14</v>
      </c>
      <c r="Z4" s="67">
        <f>[3]Mode_PA_h_f0_b0!B9</f>
        <v>93</v>
      </c>
      <c r="AA4" s="19">
        <f>[3]Mode_PA_h_f0_b0!C9</f>
        <v>1.9910000000000001</v>
      </c>
      <c r="AB4" s="19">
        <f>[3]Mode_PA_h_f0_b0!D9</f>
        <v>89.096999999999994</v>
      </c>
      <c r="AC4" s="19">
        <f>[3]Mode_PA_h_f0_b0!E9</f>
        <v>96.903000000000006</v>
      </c>
      <c r="AD4" s="19">
        <f>[3]Mode_PA_h_f0_b0!F9</f>
        <v>46.701999999999998</v>
      </c>
      <c r="AE4" s="19">
        <f>[3]Mode_PA_h_f0_b0!G9</f>
        <v>9.61</v>
      </c>
      <c r="AF4" s="104">
        <f>[3]Mode_PA_h_f0_b0!H9</f>
        <v>1.1703999999999999E-12</v>
      </c>
      <c r="AG4" s="99">
        <f t="shared" ref="AG4:AG5" si="3">AF4*2</f>
        <v>2.3407999999999999E-12</v>
      </c>
      <c r="AH4" s="67">
        <f>'B0 Mode'!AH4</f>
        <v>0.18252779357841101</v>
      </c>
      <c r="AI4" s="19">
        <f>'B0 Mode'!AI4</f>
        <v>0.941127033564787</v>
      </c>
    </row>
    <row r="5" spans="1:35" s="4" customFormat="1" ht="33.6" customHeight="1" thickBot="1" x14ac:dyDescent="0.25">
      <c r="A5" s="21" t="s">
        <v>5</v>
      </c>
      <c r="B5" s="43">
        <f>[5]Mode_PA_f0_exc_b0!B6</f>
        <v>6.0590000000000002</v>
      </c>
      <c r="C5" s="21">
        <f>[5]Mode_PA_f0_exc_b0!C6</f>
        <v>0.35499999999999998</v>
      </c>
      <c r="D5" s="22">
        <f>[5]Mode_PA_f0_exc_b0!D6</f>
        <v>5.3620000000000001</v>
      </c>
      <c r="E5" s="22">
        <f>[5]Mode_PA_f0_exc_b0!E6</f>
        <v>6.7549999999999999</v>
      </c>
      <c r="F5" s="22">
        <f>[5]Mode_PA_f0_exc_b0!F6</f>
        <v>17.056000000000001</v>
      </c>
      <c r="G5" s="22">
        <f>[5]Mode_PA_f0_exc_b0!G6</f>
        <v>11.54</v>
      </c>
      <c r="H5" s="101">
        <f>[5]Mode_PA_f0_exc_b0!H6</f>
        <v>1.5283E-9</v>
      </c>
      <c r="I5" s="99">
        <f t="shared" si="0"/>
        <v>3.0566E-9</v>
      </c>
      <c r="J5" s="53">
        <f>[5]Mode_PA_f0_exc_b0!B7</f>
        <v>2.9609999999999999</v>
      </c>
      <c r="K5" s="22">
        <f>[5]Mode_PA_f0_exc_b0!C7</f>
        <v>0.91900000000000004</v>
      </c>
      <c r="L5" s="22">
        <f>[5]Mode_PA_f0_exc_b0!D7</f>
        <v>1.1599999999999999</v>
      </c>
      <c r="M5" s="22">
        <f>[5]Mode_PA_f0_exc_b0!E7</f>
        <v>4.7629999999999999</v>
      </c>
      <c r="N5" s="22">
        <f>[5]Mode_PA_f0_exc_b0!F7</f>
        <v>3.2210000000000001</v>
      </c>
      <c r="O5" s="22">
        <f>[5]Mode_PA_f0_exc_b0!G7</f>
        <v>313.32</v>
      </c>
      <c r="P5" s="101">
        <f>[5]Mode_PA_f0_exc_b0!H7</f>
        <v>1.4E-3</v>
      </c>
      <c r="Q5" s="99">
        <f t="shared" si="1"/>
        <v>2.8E-3</v>
      </c>
      <c r="R5" s="61">
        <f>[5]Mode_PA_f0_exc_b0!B8</f>
        <v>9.7449999999999992</v>
      </c>
      <c r="S5" s="22">
        <f>[5]Mode_PA_f0_exc_b0!C8</f>
        <v>0.5</v>
      </c>
      <c r="T5" s="22">
        <f>[5]Mode_PA_f0_exc_b0!D8</f>
        <v>8.7650000000000006</v>
      </c>
      <c r="U5" s="22">
        <f>[5]Mode_PA_f0_exc_b0!E8</f>
        <v>10.725</v>
      </c>
      <c r="V5" s="22">
        <f>[5]Mode_PA_f0_exc_b0!F8</f>
        <v>19.488</v>
      </c>
      <c r="W5" s="22">
        <f>[5]Mode_PA_f0_exc_b0!G8</f>
        <v>44.2</v>
      </c>
      <c r="X5" s="105">
        <f>[5]Mode_PA_f0_exc_b0!H8</f>
        <v>2.5025E-23</v>
      </c>
      <c r="Y5" s="99">
        <f t="shared" si="2"/>
        <v>5.005E-23</v>
      </c>
      <c r="Z5" s="68">
        <f>[5]Mode_PA_f0_exc_b0!B9</f>
        <v>7.0380000000000003</v>
      </c>
      <c r="AA5" s="22">
        <f>[5]Mode_PA_f0_exc_b0!C9</f>
        <v>0.44700000000000001</v>
      </c>
      <c r="AB5" s="22">
        <f>[5]Mode_PA_f0_exc_b0!D9</f>
        <v>6.1619999999999999</v>
      </c>
      <c r="AC5" s="22">
        <f>[5]Mode_PA_f0_exc_b0!E9</f>
        <v>7.9139999999999997</v>
      </c>
      <c r="AD5" s="22">
        <f>[5]Mode_PA_f0_exc_b0!F9</f>
        <v>15.747999999999999</v>
      </c>
      <c r="AE5" s="22">
        <f>[5]Mode_PA_f0_exc_b0!G9</f>
        <v>28.57</v>
      </c>
      <c r="AF5" s="105">
        <f>[5]Mode_PA_f0_exc_b0!H9</f>
        <v>1.2849E-15</v>
      </c>
      <c r="AG5" s="99">
        <f t="shared" si="3"/>
        <v>2.5698000000000001E-15</v>
      </c>
      <c r="AH5" s="68">
        <f>'B0 Mode'!AH5</f>
        <v>0.164413606105271</v>
      </c>
      <c r="AI5" s="22">
        <f>'B0 Mode'!AI5</f>
        <v>0.70158142523917799</v>
      </c>
    </row>
    <row r="6" spans="1:35" s="1" customFormat="1" ht="33.6" customHeight="1" thickTop="1" thickBot="1" x14ac:dyDescent="0.25">
      <c r="A6" s="33" t="s">
        <v>6</v>
      </c>
      <c r="B6" s="44" t="str">
        <f t="shared" ref="B6:I6" si="4">B2</f>
        <v>β0</v>
      </c>
      <c r="C6" s="33" t="str">
        <f t="shared" si="4"/>
        <v xml:space="preserve">SE </v>
      </c>
      <c r="D6" s="33" t="str">
        <f t="shared" si="4"/>
        <v>2.5%  CI</v>
      </c>
      <c r="E6" s="33" t="str">
        <f t="shared" si="4"/>
        <v>97.5% CI</v>
      </c>
      <c r="F6" s="33" t="str">
        <f t="shared" si="4"/>
        <v>t</v>
      </c>
      <c r="G6" s="33" t="str">
        <f t="shared" si="4"/>
        <v>df</v>
      </c>
      <c r="H6" s="34" t="str">
        <f t="shared" si="4"/>
        <v>p. val.</v>
      </c>
      <c r="I6" s="34" t="str">
        <f t="shared" si="4"/>
        <v>p.adj</v>
      </c>
      <c r="J6" s="54" t="str">
        <f t="shared" ref="J6:Q6" si="5">J2</f>
        <v>β0</v>
      </c>
      <c r="K6" s="33" t="str">
        <f t="shared" si="5"/>
        <v xml:space="preserve">SE </v>
      </c>
      <c r="L6" s="33" t="str">
        <f t="shared" si="5"/>
        <v>2.5%  CI</v>
      </c>
      <c r="M6" s="33" t="str">
        <f t="shared" si="5"/>
        <v>97.5% CI</v>
      </c>
      <c r="N6" s="33" t="str">
        <f t="shared" si="5"/>
        <v>t</v>
      </c>
      <c r="O6" s="33" t="str">
        <f t="shared" si="5"/>
        <v>df</v>
      </c>
      <c r="P6" s="34" t="str">
        <f t="shared" si="5"/>
        <v>p. val.</v>
      </c>
      <c r="Q6" s="34" t="str">
        <f t="shared" si="5"/>
        <v>p.adj</v>
      </c>
      <c r="R6" s="62" t="str">
        <f t="shared" ref="R6:Y6" si="6">R2</f>
        <v>β0</v>
      </c>
      <c r="S6" s="33" t="str">
        <f t="shared" si="6"/>
        <v xml:space="preserve">SE </v>
      </c>
      <c r="T6" s="33" t="str">
        <f t="shared" si="6"/>
        <v>2.5%  CI</v>
      </c>
      <c r="U6" s="33" t="str">
        <f t="shared" si="6"/>
        <v>97.5% CI</v>
      </c>
      <c r="V6" s="33" t="str">
        <f t="shared" si="6"/>
        <v>t</v>
      </c>
      <c r="W6" s="33" t="str">
        <f t="shared" si="6"/>
        <v>df</v>
      </c>
      <c r="X6" s="34" t="str">
        <f t="shared" si="6"/>
        <v>p. val.</v>
      </c>
      <c r="Y6" s="34" t="str">
        <f t="shared" si="6"/>
        <v>p.adj</v>
      </c>
      <c r="Z6" s="62" t="str">
        <f t="shared" ref="Z6" si="7">Z2</f>
        <v>β0</v>
      </c>
      <c r="AA6" s="33" t="str">
        <f t="shared" ref="AA6:AG6" si="8">AA2</f>
        <v xml:space="preserve">SE </v>
      </c>
      <c r="AB6" s="33" t="str">
        <f t="shared" si="8"/>
        <v>2.5%  CI</v>
      </c>
      <c r="AC6" s="33" t="str">
        <f t="shared" si="8"/>
        <v>97.5% CI</v>
      </c>
      <c r="AD6" s="33" t="str">
        <f t="shared" si="8"/>
        <v>t</v>
      </c>
      <c r="AE6" s="33" t="str">
        <f t="shared" si="8"/>
        <v>df</v>
      </c>
      <c r="AF6" s="34" t="str">
        <f t="shared" si="8"/>
        <v>p. val.</v>
      </c>
      <c r="AG6" s="34" t="str">
        <f t="shared" si="8"/>
        <v>p.adj</v>
      </c>
      <c r="AH6" s="62" t="str">
        <f>'B0 Mode'!AH6</f>
        <v xml:space="preserve">R2m </v>
      </c>
      <c r="AI6" s="33" t="str">
        <f>'B0 Mode'!AI6</f>
        <v xml:space="preserve">R2c </v>
      </c>
    </row>
    <row r="7" spans="1:35" ht="33.6" customHeight="1" thickTop="1" thickBot="1" x14ac:dyDescent="0.25">
      <c r="A7" s="23" t="s">
        <v>4</v>
      </c>
      <c r="B7" s="45">
        <f>[7]Mode_PA_l_t_b0!B6</f>
        <v>71.423000000000002</v>
      </c>
      <c r="C7" s="18">
        <f>[7]Mode_PA_l_t_b0!C6</f>
        <v>9.1319999999999997</v>
      </c>
      <c r="D7" s="18">
        <f>[7]Mode_PA_l_t_b0!D6</f>
        <v>53.524000000000001</v>
      </c>
      <c r="E7" s="18">
        <f>[7]Mode_PA_l_t_b0!E6</f>
        <v>89.322000000000003</v>
      </c>
      <c r="F7" s="17">
        <f>[7]Mode_PA_l_t_b0!F6</f>
        <v>7.8209999999999997</v>
      </c>
      <c r="G7" s="17">
        <f>[7]Mode_PA_l_t_b0!G6</f>
        <v>10.76</v>
      </c>
      <c r="H7" s="99">
        <f>[7]Mode_PA_l_t_b0!H6</f>
        <v>9.2697000000000004E-6</v>
      </c>
      <c r="I7" s="99">
        <f>H7*2</f>
        <v>1.8539400000000001E-5</v>
      </c>
      <c r="J7" s="55">
        <f>[7]Mode_PA_l_t_b0!B7</f>
        <v>64.706000000000003</v>
      </c>
      <c r="K7" s="17">
        <f>[7]Mode_PA_l_t_b0!C7</f>
        <v>12.291</v>
      </c>
      <c r="L7" s="17">
        <f>[7]Mode_PA_l_t_b0!D7</f>
        <v>40.616999999999997</v>
      </c>
      <c r="M7" s="17">
        <f>[7]Mode_PA_l_t_b0!E7</f>
        <v>88.795000000000002</v>
      </c>
      <c r="N7" s="17">
        <f>[7]Mode_PA_l_t_b0!F7</f>
        <v>5.2649999999999997</v>
      </c>
      <c r="O7" s="17">
        <f>[7]Mode_PA_l_t_b0!G7</f>
        <v>34.81</v>
      </c>
      <c r="P7" s="99">
        <f>[7]Mode_PA_l_t_b0!H7</f>
        <v>7.3066999999999999E-6</v>
      </c>
      <c r="Q7" s="99">
        <f>P7*2</f>
        <v>1.46134E-5</v>
      </c>
      <c r="R7" s="63">
        <f>[7]Mode_PA_l_t_b0!B8</f>
        <v>60.84</v>
      </c>
      <c r="S7" s="17">
        <f>[7]Mode_PA_l_t_b0!C8</f>
        <v>9.9139999999999997</v>
      </c>
      <c r="T7" s="17">
        <f>[7]Mode_PA_l_t_b0!D8</f>
        <v>41.41</v>
      </c>
      <c r="U7" s="17">
        <f>[7]Mode_PA_l_t_b0!E8</f>
        <v>80.271000000000001</v>
      </c>
      <c r="V7" s="17">
        <f>[7]Mode_PA_l_t_b0!F8</f>
        <v>6.1369999999999996</v>
      </c>
      <c r="W7" s="17">
        <f>[7]Mode_PA_l_t_b0!G8</f>
        <v>14.93</v>
      </c>
      <c r="X7" s="103">
        <f>[7]Mode_PA_l_t_b0!H8</f>
        <v>1.9436000000000002E-5</v>
      </c>
      <c r="Y7" s="99">
        <f>X7*2</f>
        <v>3.8872000000000003E-5</v>
      </c>
      <c r="Z7" s="66">
        <f>[7]Mode_PA_l_t_b0!B9</f>
        <v>56.542000000000002</v>
      </c>
      <c r="AA7" s="17">
        <f>[7]Mode_PA_l_t_b0!C9</f>
        <v>9.48</v>
      </c>
      <c r="AB7" s="17">
        <f>[7]Mode_PA_l_t_b0!D9</f>
        <v>37.962000000000003</v>
      </c>
      <c r="AC7" s="17">
        <f>[7]Mode_PA_l_t_b0!E9</f>
        <v>75.122</v>
      </c>
      <c r="AD7" s="17">
        <f>[7]Mode_PA_l_t_b0!F9</f>
        <v>5.9640000000000004</v>
      </c>
      <c r="AE7" s="17">
        <f>[7]Mode_PA_l_t_b0!G9</f>
        <v>12.49</v>
      </c>
      <c r="AF7" s="103">
        <f>[7]Mode_PA_l_t_b0!H9</f>
        <v>5.5705000000000003E-5</v>
      </c>
      <c r="AG7" s="99">
        <f>AF7*2</f>
        <v>1.1141000000000001E-4</v>
      </c>
      <c r="AH7" s="66">
        <f>'B0 Mode'!AH7</f>
        <v>8.7289487535243293E-2</v>
      </c>
      <c r="AI7" s="17">
        <f>'B0 Mode'!AI7</f>
        <v>0.76096721775151999</v>
      </c>
    </row>
    <row r="8" spans="1:35" ht="33.6" customHeight="1" thickBot="1" x14ac:dyDescent="0.25">
      <c r="A8" s="24" t="s">
        <v>3</v>
      </c>
      <c r="B8" s="46">
        <f>[9]Mode_PA_h_t_b0!B6</f>
        <v>291.964</v>
      </c>
      <c r="C8" s="21">
        <f>[9]Mode_PA_h_t_b0!C6</f>
        <v>26.5</v>
      </c>
      <c r="D8" s="21">
        <f>[9]Mode_PA_h_t_b0!D6</f>
        <v>240.02600000000001</v>
      </c>
      <c r="E8" s="21">
        <f>[9]Mode_PA_h_t_b0!E6</f>
        <v>343.90300000000002</v>
      </c>
      <c r="F8" s="22">
        <f>[9]Mode_PA_h_t_b0!F6</f>
        <v>11.018000000000001</v>
      </c>
      <c r="G8" s="22">
        <f>[9]Mode_PA_h_t_b0!G6</f>
        <v>3.11</v>
      </c>
      <c r="H8" s="101">
        <f>[9]Mode_PA_h_t_b0!H6</f>
        <v>1.4E-3</v>
      </c>
      <c r="I8" s="99">
        <f>H8*2</f>
        <v>2.8E-3</v>
      </c>
      <c r="J8" s="56">
        <f>[9]Mode_PA_h_t_b0!B7</f>
        <v>218.447</v>
      </c>
      <c r="K8" s="22">
        <f>[9]Mode_PA_h_t_b0!C7</f>
        <v>29.21</v>
      </c>
      <c r="L8" s="22">
        <f>[9]Mode_PA_h_t_b0!D7</f>
        <v>161.197</v>
      </c>
      <c r="M8" s="22">
        <f>[9]Mode_PA_h_t_b0!E7</f>
        <v>275.697</v>
      </c>
      <c r="N8" s="22">
        <f>[9]Mode_PA_h_t_b0!F7</f>
        <v>7.4790000000000001</v>
      </c>
      <c r="O8" s="22">
        <f>[9]Mode_PA_h_t_b0!G7</f>
        <v>4.58</v>
      </c>
      <c r="P8" s="101">
        <f>[9]Mode_PA_h_t_b0!H7</f>
        <v>9.8087000000000001E-4</v>
      </c>
      <c r="Q8" s="99">
        <f>P8*2</f>
        <v>1.96174E-3</v>
      </c>
      <c r="R8" s="64">
        <f>[9]Mode_PA_h_t_b0!B8</f>
        <v>287.41500000000002</v>
      </c>
      <c r="S8" s="22">
        <f>[9]Mode_PA_h_t_b0!C8</f>
        <v>27.119</v>
      </c>
      <c r="T8" s="22">
        <f>[9]Mode_PA_h_t_b0!D8</f>
        <v>234.26300000000001</v>
      </c>
      <c r="U8" s="22">
        <f>[9]Mode_PA_h_t_b0!E8</f>
        <v>340.56700000000001</v>
      </c>
      <c r="V8" s="22">
        <f>[9]Mode_PA_h_t_b0!F8</f>
        <v>10.598000000000001</v>
      </c>
      <c r="W8" s="22">
        <f>[9]Mode_PA_h_t_b0!G8</f>
        <v>3.41</v>
      </c>
      <c r="X8" s="105">
        <f>[9]Mode_PA_h_t_b0!H8</f>
        <v>1E-3</v>
      </c>
      <c r="Y8" s="99">
        <f>X8*2</f>
        <v>2E-3</v>
      </c>
      <c r="Z8" s="68">
        <f>[9]Mode_PA_h_t_b0!B9</f>
        <v>283.05900000000003</v>
      </c>
      <c r="AA8" s="22">
        <f>[9]Mode_PA_h_t_b0!C9</f>
        <v>26.771000000000001</v>
      </c>
      <c r="AB8" s="22">
        <f>[9]Mode_PA_h_t_b0!D9</f>
        <v>230.58799999999999</v>
      </c>
      <c r="AC8" s="22">
        <f>[9]Mode_PA_h_t_b0!E9</f>
        <v>335.529</v>
      </c>
      <c r="AD8" s="22">
        <f>[9]Mode_PA_h_t_b0!F9</f>
        <v>10.573</v>
      </c>
      <c r="AE8" s="22">
        <f>[9]Mode_PA_h_t_b0!G9</f>
        <v>3.23</v>
      </c>
      <c r="AF8" s="105">
        <f>[9]Mode_PA_h_t_b0!H9</f>
        <v>1.2999999999999999E-3</v>
      </c>
      <c r="AG8" s="99">
        <f>AF8*2</f>
        <v>2.5999999999999999E-3</v>
      </c>
      <c r="AH8" s="68">
        <f>'B0 Mode'!AH8</f>
        <v>0.114226885016232</v>
      </c>
      <c r="AI8" s="22">
        <f>'B0 Mode'!AI8</f>
        <v>0.84172260348789496</v>
      </c>
    </row>
    <row r="9" spans="1:35" ht="33.6" customHeight="1" thickTop="1" thickBot="1" x14ac:dyDescent="0.25">
      <c r="A9" s="33" t="s">
        <v>17</v>
      </c>
      <c r="B9" s="44" t="str">
        <f t="shared" ref="B9:I9" si="9">B2</f>
        <v>β0</v>
      </c>
      <c r="C9" s="33" t="str">
        <f t="shared" si="9"/>
        <v xml:space="preserve">SE </v>
      </c>
      <c r="D9" s="33" t="str">
        <f t="shared" si="9"/>
        <v>2.5%  CI</v>
      </c>
      <c r="E9" s="33" t="str">
        <f t="shared" si="9"/>
        <v>97.5% CI</v>
      </c>
      <c r="F9" s="33" t="str">
        <f t="shared" si="9"/>
        <v>t</v>
      </c>
      <c r="G9" s="33" t="str">
        <f t="shared" si="9"/>
        <v>df</v>
      </c>
      <c r="H9" s="34" t="str">
        <f t="shared" si="9"/>
        <v>p. val.</v>
      </c>
      <c r="I9" s="34" t="str">
        <f t="shared" si="9"/>
        <v>p.adj</v>
      </c>
      <c r="J9" s="54" t="str">
        <f>J2</f>
        <v>β0</v>
      </c>
      <c r="K9" s="33" t="str">
        <f t="shared" ref="K9:Q9" si="10">K2</f>
        <v xml:space="preserve">SE </v>
      </c>
      <c r="L9" s="33" t="str">
        <f t="shared" si="10"/>
        <v>2.5%  CI</v>
      </c>
      <c r="M9" s="33" t="str">
        <f t="shared" si="10"/>
        <v>97.5% CI</v>
      </c>
      <c r="N9" s="33" t="str">
        <f t="shared" si="10"/>
        <v>t</v>
      </c>
      <c r="O9" s="33" t="str">
        <f t="shared" si="10"/>
        <v>df</v>
      </c>
      <c r="P9" s="34" t="str">
        <f t="shared" si="10"/>
        <v>p. val.</v>
      </c>
      <c r="Q9" s="34" t="str">
        <f t="shared" si="10"/>
        <v>p.adj</v>
      </c>
      <c r="R9" s="62" t="str">
        <f t="shared" ref="R9:Y9" si="11">R2</f>
        <v>β0</v>
      </c>
      <c r="S9" s="33" t="str">
        <f t="shared" si="11"/>
        <v xml:space="preserve">SE </v>
      </c>
      <c r="T9" s="33" t="str">
        <f t="shared" si="11"/>
        <v>2.5%  CI</v>
      </c>
      <c r="U9" s="33" t="str">
        <f t="shared" si="11"/>
        <v>97.5% CI</v>
      </c>
      <c r="V9" s="33" t="str">
        <f t="shared" si="11"/>
        <v>t</v>
      </c>
      <c r="W9" s="33" t="str">
        <f t="shared" si="11"/>
        <v>df</v>
      </c>
      <c r="X9" s="34" t="str">
        <f t="shared" si="11"/>
        <v>p. val.</v>
      </c>
      <c r="Y9" s="34" t="str">
        <f t="shared" si="11"/>
        <v>p.adj</v>
      </c>
      <c r="Z9" s="62" t="str">
        <f t="shared" ref="Z9" si="12">Z2</f>
        <v>β0</v>
      </c>
      <c r="AA9" s="33" t="str">
        <f t="shared" ref="AA9:AG9" si="13">AA2</f>
        <v xml:space="preserve">SE </v>
      </c>
      <c r="AB9" s="33" t="str">
        <f t="shared" si="13"/>
        <v>2.5%  CI</v>
      </c>
      <c r="AC9" s="33" t="str">
        <f t="shared" si="13"/>
        <v>97.5% CI</v>
      </c>
      <c r="AD9" s="33" t="str">
        <f t="shared" si="13"/>
        <v>t</v>
      </c>
      <c r="AE9" s="33" t="str">
        <f t="shared" si="13"/>
        <v>df</v>
      </c>
      <c r="AF9" s="34" t="str">
        <f t="shared" si="13"/>
        <v>p. val.</v>
      </c>
      <c r="AG9" s="34" t="str">
        <f t="shared" si="13"/>
        <v>p.adj</v>
      </c>
      <c r="AH9" s="62" t="str">
        <f>'B0 Mode'!AH9</f>
        <v xml:space="preserve">R2m </v>
      </c>
      <c r="AI9" s="33" t="str">
        <f>'B0 Mode'!AI9</f>
        <v xml:space="preserve">R2c </v>
      </c>
    </row>
    <row r="10" spans="1:35" ht="33.6" customHeight="1" thickTop="1" x14ac:dyDescent="0.2">
      <c r="A10" s="49" t="s">
        <v>35</v>
      </c>
      <c r="B10" s="47">
        <f>[11]Mode_PA_lh_slope_b0!B6</f>
        <v>32.935000000000002</v>
      </c>
      <c r="C10" s="48">
        <f>[11]Mode_PA_lh_slope_b0!C6</f>
        <v>4.9800000000000004</v>
      </c>
      <c r="D10" s="49">
        <f>[11]Mode_PA_lh_slope_b0!D6</f>
        <v>23.175999999999998</v>
      </c>
      <c r="E10" s="49">
        <f>[11]Mode_PA_lh_slope_b0!E6</f>
        <v>42.695</v>
      </c>
      <c r="F10" s="48">
        <f>[11]Mode_PA_lh_slope_b0!F6</f>
        <v>6.6139999999999999</v>
      </c>
      <c r="G10" s="48">
        <f>[11]Mode_PA_lh_slope_b0!G6</f>
        <v>2.98</v>
      </c>
      <c r="H10" s="102">
        <f>[11]Mode_PA_lh_slope_b0!H6</f>
        <v>7.1999999999999998E-3</v>
      </c>
      <c r="I10" s="102">
        <f>H10*2</f>
        <v>1.44E-2</v>
      </c>
      <c r="J10" s="57">
        <f>[11]Mode_PA_lh_slope_b0!B7</f>
        <v>19.646999999999998</v>
      </c>
      <c r="K10" s="25">
        <f>[11]Mode_PA_lh_slope_b0!C7</f>
        <v>6.1440000000000001</v>
      </c>
      <c r="L10" s="25">
        <f>[11]Mode_PA_lh_slope_b0!D7</f>
        <v>7.6059999999999999</v>
      </c>
      <c r="M10" s="25">
        <f>[11]Mode_PA_lh_slope_b0!E7</f>
        <v>31.689</v>
      </c>
      <c r="N10" s="25">
        <f>[11]Mode_PA_lh_slope_b0!F7</f>
        <v>3.198</v>
      </c>
      <c r="O10" s="25">
        <f>[11]Mode_PA_lh_slope_b0!G7</f>
        <v>6.89</v>
      </c>
      <c r="P10" s="90">
        <f>[11]Mode_PA_lh_slope_b0!H7</f>
        <v>1.54E-2</v>
      </c>
      <c r="Q10" s="102">
        <f>P10*2</f>
        <v>3.0800000000000001E-2</v>
      </c>
      <c r="R10" s="65">
        <f>[11]Mode_PA_lh_slope_b0!B8</f>
        <v>50.030999999999999</v>
      </c>
      <c r="S10" s="25">
        <f>[11]Mode_PA_lh_slope_b0!C8</f>
        <v>5.2569999999999997</v>
      </c>
      <c r="T10" s="25">
        <f>[11]Mode_PA_lh_slope_b0!D8</f>
        <v>39.726999999999997</v>
      </c>
      <c r="U10" s="25">
        <f>[11]Mode_PA_lh_slope_b0!E8</f>
        <v>60.334000000000003</v>
      </c>
      <c r="V10" s="25">
        <f>[11]Mode_PA_lh_slope_b0!F8</f>
        <v>9.5169999999999995</v>
      </c>
      <c r="W10" s="25">
        <f>[11]Mode_PA_lh_slope_b0!G8</f>
        <v>3.7</v>
      </c>
      <c r="X10" s="106">
        <f>[11]Mode_PA_lh_slope_b0!H8</f>
        <v>9.8802000000000004E-4</v>
      </c>
      <c r="Y10" s="102">
        <f>X10*2</f>
        <v>1.9760400000000001E-3</v>
      </c>
      <c r="Z10" s="65">
        <f>[11]Mode_PA_lh_slope_b0!B9</f>
        <v>35.033000000000001</v>
      </c>
      <c r="AA10" s="25">
        <f>[11]Mode_PA_lh_slope_b0!C9</f>
        <v>5.1029999999999998</v>
      </c>
      <c r="AB10" s="25">
        <f>[11]Mode_PA_lh_slope_b0!D9</f>
        <v>25.032</v>
      </c>
      <c r="AC10" s="25">
        <f>[11]Mode_PA_lh_slope_b0!E9</f>
        <v>45.033999999999999</v>
      </c>
      <c r="AD10" s="25">
        <f>[11]Mode_PA_lh_slope_b0!F9</f>
        <v>6.8650000000000002</v>
      </c>
      <c r="AE10" s="25">
        <f>[11]Mode_PA_lh_slope_b0!G9</f>
        <v>3.28</v>
      </c>
      <c r="AF10" s="106">
        <f>[11]Mode_PA_lh_slope_b0!H9</f>
        <v>4.7000000000000002E-3</v>
      </c>
      <c r="AG10" s="102">
        <f>AF10*2</f>
        <v>9.4000000000000004E-3</v>
      </c>
      <c r="AH10" s="65">
        <f>'B0 Mode'!AH10</f>
        <v>0.164413606105271</v>
      </c>
      <c r="AI10" s="25">
        <f>'B0 Mode'!AI10</f>
        <v>0.70158142523917799</v>
      </c>
    </row>
  </sheetData>
  <mergeCells count="5">
    <mergeCell ref="AH1:AI1"/>
    <mergeCell ref="Z1:AG1"/>
    <mergeCell ref="R1:Y1"/>
    <mergeCell ref="J1:Q1"/>
    <mergeCell ref="B1:I1"/>
  </mergeCells>
  <conditionalFormatting sqref="H10:I10 P3:P7 P10 X3:X8 X10 AF3:AF8 AF10 H1:I1 P1:Q1 X1:Y1 AF1:AG1 H3:I8">
    <cfRule type="cellIs" dxfId="94" priority="17" stopIfTrue="1" operator="lessThan">
      <formula>0.0001</formula>
    </cfRule>
    <cfRule type="cellIs" dxfId="93" priority="18" stopIfTrue="1" operator="lessThan">
      <formula>0.001</formula>
    </cfRule>
    <cfRule type="cellIs" dxfId="92" priority="19" stopIfTrue="1" operator="lessThan">
      <formula>0.05</formula>
    </cfRule>
    <cfRule type="cellIs" dxfId="91" priority="20" stopIfTrue="1" operator="lessThan">
      <formula>0.1</formula>
    </cfRule>
  </conditionalFormatting>
  <conditionalFormatting sqref="Q10 Q3:Q8">
    <cfRule type="cellIs" dxfId="90" priority="9" stopIfTrue="1" operator="lessThan">
      <formula>0.0001</formula>
    </cfRule>
    <cfRule type="cellIs" dxfId="89" priority="10" stopIfTrue="1" operator="lessThan">
      <formula>0.001</formula>
    </cfRule>
    <cfRule type="cellIs" dxfId="88" priority="11" stopIfTrue="1" operator="lessThan">
      <formula>0.05</formula>
    </cfRule>
    <cfRule type="cellIs" dxfId="87" priority="12" stopIfTrue="1" operator="lessThan">
      <formula>0.1</formula>
    </cfRule>
  </conditionalFormatting>
  <conditionalFormatting sqref="Y10 Y3:Y8">
    <cfRule type="cellIs" dxfId="86" priority="5" stopIfTrue="1" operator="lessThan">
      <formula>0.0001</formula>
    </cfRule>
    <cfRule type="cellIs" dxfId="85" priority="6" stopIfTrue="1" operator="lessThan">
      <formula>0.001</formula>
    </cfRule>
    <cfRule type="cellIs" dxfId="84" priority="7" stopIfTrue="1" operator="lessThan">
      <formula>0.05</formula>
    </cfRule>
    <cfRule type="cellIs" dxfId="83" priority="8" stopIfTrue="1" operator="lessThan">
      <formula>0.1</formula>
    </cfRule>
  </conditionalFormatting>
  <conditionalFormatting sqref="AG10 AG3:AG8">
    <cfRule type="cellIs" dxfId="82" priority="1" stopIfTrue="1" operator="lessThan">
      <formula>0.0001</formula>
    </cfRule>
    <cfRule type="cellIs" dxfId="81" priority="2" stopIfTrue="1" operator="lessThan">
      <formula>0.001</formula>
    </cfRule>
    <cfRule type="cellIs" dxfId="80" priority="3" stopIfTrue="1" operator="lessThan">
      <formula>0.05</formula>
    </cfRule>
    <cfRule type="cellIs" dxfId="79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AY15"/>
  <sheetViews>
    <sheetView showGridLines="0" zoomScale="109" zoomScaleNormal="109" zoomScaleSheetLayoutView="55" workbookViewId="0">
      <selection sqref="A1:AY10"/>
    </sheetView>
  </sheetViews>
  <sheetFormatPr defaultColWidth="13.85546875" defaultRowHeight="12.75" x14ac:dyDescent="0.2"/>
  <cols>
    <col min="1" max="1" width="12.28515625" style="37" customWidth="1"/>
    <col min="2" max="3" width="7.7109375" style="36" customWidth="1"/>
    <col min="4" max="5" width="11.42578125" style="36" customWidth="1"/>
    <col min="6" max="7" width="8.7109375" style="36" customWidth="1"/>
    <col min="8" max="8" width="11.42578125" style="36" customWidth="1"/>
    <col min="9" max="9" width="9.7109375" style="38" customWidth="1"/>
    <col min="10" max="11" width="7.7109375" style="36" customWidth="1"/>
    <col min="12" max="13" width="11.42578125" style="36" customWidth="1"/>
    <col min="14" max="15" width="8.7109375" style="36" customWidth="1"/>
    <col min="16" max="17" width="11.42578125" style="39" customWidth="1"/>
    <col min="18" max="19" width="7.7109375" style="36" customWidth="1"/>
    <col min="20" max="21" width="11.42578125" style="36" customWidth="1"/>
    <col min="22" max="23" width="8.7109375" style="36" customWidth="1"/>
    <col min="24" max="24" width="11.42578125" style="39" customWidth="1"/>
    <col min="25" max="25" width="9.7109375" style="39" customWidth="1"/>
    <col min="26" max="27" width="7.7109375" style="36" customWidth="1"/>
    <col min="28" max="29" width="11.42578125" style="36" customWidth="1"/>
    <col min="30" max="31" width="8.7109375" style="36" customWidth="1"/>
    <col min="32" max="32" width="11.42578125" style="39" customWidth="1"/>
    <col min="33" max="33" width="9.7109375" style="39" customWidth="1"/>
    <col min="34" max="35" width="7.7109375" style="36" customWidth="1"/>
    <col min="36" max="37" width="11.42578125" style="36" customWidth="1"/>
    <col min="38" max="39" width="8.7109375" style="36" customWidth="1"/>
    <col min="40" max="40" width="11.42578125" style="39" customWidth="1"/>
    <col min="41" max="41" width="9.7109375" style="39" customWidth="1"/>
    <col min="42" max="43" width="7.7109375" style="36" customWidth="1"/>
    <col min="44" max="45" width="11.42578125" style="36" customWidth="1"/>
    <col min="46" max="47" width="8.7109375" style="36" customWidth="1"/>
    <col min="48" max="48" width="11.42578125" style="39" customWidth="1"/>
    <col min="49" max="49" width="9.7109375" style="39" customWidth="1"/>
    <col min="50" max="51" width="11.42578125" style="36" customWidth="1"/>
    <col min="52" max="16384" width="13.85546875" style="36"/>
  </cols>
  <sheetData>
    <row r="1" spans="1:51" s="35" customFormat="1" ht="33.6" customHeight="1" thickBot="1" x14ac:dyDescent="0.3">
      <c r="A1" s="108" t="s">
        <v>48</v>
      </c>
      <c r="B1" s="176" t="s">
        <v>50</v>
      </c>
      <c r="C1" s="175"/>
      <c r="D1" s="175"/>
      <c r="E1" s="175"/>
      <c r="F1" s="175"/>
      <c r="G1" s="175"/>
      <c r="H1" s="175"/>
      <c r="I1" s="175"/>
      <c r="J1" s="176" t="s">
        <v>51</v>
      </c>
      <c r="K1" s="175"/>
      <c r="L1" s="175"/>
      <c r="M1" s="175"/>
      <c r="N1" s="175"/>
      <c r="O1" s="175"/>
      <c r="P1" s="175"/>
      <c r="Q1" s="164"/>
      <c r="R1" s="176" t="s">
        <v>52</v>
      </c>
      <c r="S1" s="175"/>
      <c r="T1" s="175"/>
      <c r="U1" s="175"/>
      <c r="V1" s="175"/>
      <c r="W1" s="175"/>
      <c r="X1" s="175"/>
      <c r="Y1" s="175"/>
      <c r="Z1" s="176" t="s">
        <v>53</v>
      </c>
      <c r="AA1" s="175"/>
      <c r="AB1" s="175"/>
      <c r="AC1" s="175"/>
      <c r="AD1" s="175"/>
      <c r="AE1" s="175"/>
      <c r="AF1" s="175"/>
      <c r="AG1" s="175"/>
      <c r="AH1" s="176" t="s">
        <v>54</v>
      </c>
      <c r="AI1" s="175"/>
      <c r="AJ1" s="175"/>
      <c r="AK1" s="175"/>
      <c r="AL1" s="175"/>
      <c r="AM1" s="175"/>
      <c r="AN1" s="175"/>
      <c r="AO1" s="175"/>
      <c r="AP1" s="176" t="s">
        <v>55</v>
      </c>
      <c r="AQ1" s="175"/>
      <c r="AR1" s="175"/>
      <c r="AS1" s="175"/>
      <c r="AT1" s="175"/>
      <c r="AU1" s="175"/>
      <c r="AV1" s="175"/>
      <c r="AW1" s="175"/>
      <c r="AX1" s="165" t="s">
        <v>40</v>
      </c>
      <c r="AY1" s="166"/>
    </row>
    <row r="2" spans="1:51" s="97" customFormat="1" ht="33.6" customHeight="1" thickTop="1" thickBot="1" x14ac:dyDescent="0.25">
      <c r="A2" s="91" t="s">
        <v>37</v>
      </c>
      <c r="B2" s="92" t="s">
        <v>42</v>
      </c>
      <c r="C2" s="91" t="s">
        <v>2</v>
      </c>
      <c r="D2" s="91" t="s">
        <v>10</v>
      </c>
      <c r="E2" s="91" t="s">
        <v>11</v>
      </c>
      <c r="F2" s="91" t="s">
        <v>8</v>
      </c>
      <c r="G2" s="91" t="s">
        <v>12</v>
      </c>
      <c r="H2" s="91" t="s">
        <v>24</v>
      </c>
      <c r="I2" s="93" t="s">
        <v>57</v>
      </c>
      <c r="J2" s="94" t="str">
        <f>B2</f>
        <v>β1</v>
      </c>
      <c r="K2" s="91" t="str">
        <f>C2</f>
        <v xml:space="preserve">SE </v>
      </c>
      <c r="L2" s="91" t="str">
        <f>D2</f>
        <v>2.5% CI</v>
      </c>
      <c r="M2" s="91" t="str">
        <f>E2</f>
        <v>97.5% CI</v>
      </c>
      <c r="N2" s="91" t="str">
        <f>F2</f>
        <v>t</v>
      </c>
      <c r="O2" s="91" t="str">
        <f>G2</f>
        <v>df</v>
      </c>
      <c r="P2" s="95" t="str">
        <f>H2</f>
        <v>p. val.</v>
      </c>
      <c r="Q2" s="93" t="s">
        <v>57</v>
      </c>
      <c r="R2" s="94" t="str">
        <f>B2</f>
        <v>β1</v>
      </c>
      <c r="S2" s="91" t="str">
        <f>C2</f>
        <v xml:space="preserve">SE </v>
      </c>
      <c r="T2" s="91" t="str">
        <f>D2</f>
        <v>2.5% CI</v>
      </c>
      <c r="U2" s="91" t="str">
        <f>E2</f>
        <v>97.5% CI</v>
      </c>
      <c r="V2" s="91" t="str">
        <f>F2</f>
        <v>t</v>
      </c>
      <c r="W2" s="91" t="str">
        <f>G2</f>
        <v>df</v>
      </c>
      <c r="X2" s="95" t="str">
        <f>H2</f>
        <v>p. val.</v>
      </c>
      <c r="Y2" s="93" t="s">
        <v>57</v>
      </c>
      <c r="Z2" s="91" t="str">
        <f>B2</f>
        <v>β1</v>
      </c>
      <c r="AA2" s="91" t="str">
        <f>C2</f>
        <v xml:space="preserve">SE </v>
      </c>
      <c r="AB2" s="91" t="str">
        <f>D2</f>
        <v>2.5% CI</v>
      </c>
      <c r="AC2" s="91" t="str">
        <f>E2</f>
        <v>97.5% CI</v>
      </c>
      <c r="AD2" s="91" t="str">
        <f>F2</f>
        <v>t</v>
      </c>
      <c r="AE2" s="91" t="str">
        <f>G2</f>
        <v>df</v>
      </c>
      <c r="AF2" s="95" t="str">
        <f>H2</f>
        <v>p. val.</v>
      </c>
      <c r="AG2" s="93" t="s">
        <v>57</v>
      </c>
      <c r="AH2" s="94" t="str">
        <f>B2</f>
        <v>β1</v>
      </c>
      <c r="AI2" s="91" t="str">
        <f>C2</f>
        <v xml:space="preserve">SE </v>
      </c>
      <c r="AJ2" s="91" t="str">
        <f>D2</f>
        <v>2.5% CI</v>
      </c>
      <c r="AK2" s="91" t="str">
        <f>E2</f>
        <v>97.5% CI</v>
      </c>
      <c r="AL2" s="91" t="str">
        <f>F2</f>
        <v>t</v>
      </c>
      <c r="AM2" s="91" t="str">
        <f>G2</f>
        <v>df</v>
      </c>
      <c r="AN2" s="95" t="str">
        <f>H2</f>
        <v>p. val.</v>
      </c>
      <c r="AO2" s="93" t="s">
        <v>57</v>
      </c>
      <c r="AP2" s="94" t="str">
        <f>B2</f>
        <v>β1</v>
      </c>
      <c r="AQ2" s="91" t="str">
        <f>C2</f>
        <v xml:space="preserve">SE </v>
      </c>
      <c r="AR2" s="91" t="str">
        <f>D2</f>
        <v>2.5% CI</v>
      </c>
      <c r="AS2" s="91" t="str">
        <f>E2</f>
        <v>97.5% CI</v>
      </c>
      <c r="AT2" s="91" t="str">
        <f>F2</f>
        <v>t</v>
      </c>
      <c r="AU2" s="91" t="str">
        <f>G2</f>
        <v>df</v>
      </c>
      <c r="AV2" s="95" t="str">
        <f>H2</f>
        <v>p. val.</v>
      </c>
      <c r="AW2" s="93" t="s">
        <v>57</v>
      </c>
      <c r="AX2" s="91" t="str">
        <f>'B0 Mode'!AH2</f>
        <v xml:space="preserve">R2m </v>
      </c>
      <c r="AY2" s="91" t="str">
        <f>'B0 Mode'!AI2</f>
        <v xml:space="preserve">R2c </v>
      </c>
    </row>
    <row r="3" spans="1:51" s="97" customFormat="1" ht="33.6" customHeight="1" thickTop="1" thickBot="1" x14ac:dyDescent="0.25">
      <c r="A3" s="70" t="s">
        <v>26</v>
      </c>
      <c r="B3" s="71">
        <f>[12]Mode_PA_l_f0_b1!C8</f>
        <v>1.97</v>
      </c>
      <c r="C3" s="72">
        <f>[12]Mode_PA_l_f0_b1!D8</f>
        <v>1.151</v>
      </c>
      <c r="D3" s="72">
        <f>[12]Mode_PA_l_f0_b1!E8</f>
        <v>-0.28599999999999998</v>
      </c>
      <c r="E3" s="72">
        <f>[12]Mode_PA_l_f0_b1!F8</f>
        <v>4.226</v>
      </c>
      <c r="F3" s="72">
        <f>[12]Mode_PA_l_f0_b1!G8</f>
        <v>1.7110000000000001</v>
      </c>
      <c r="G3" s="72">
        <f>[12]Mode_PA_l_f0_b1!H8</f>
        <v>1.69</v>
      </c>
      <c r="H3" s="99">
        <f>[12]Mode_PA_l_f0_b1!I8</f>
        <v>0.25130000000000002</v>
      </c>
      <c r="I3" s="99">
        <f>IF(H3*16&gt;1, 1, H3*16)</f>
        <v>1</v>
      </c>
      <c r="J3" s="73">
        <f>[12]Mode_PA_l_f0_b1!C9</f>
        <v>0.29299999999999998</v>
      </c>
      <c r="K3" s="72">
        <f>[12]Mode_PA_l_f0_b1!D9</f>
        <v>0.31</v>
      </c>
      <c r="L3" s="72">
        <f>[12]Mode_PA_l_f0_b1!E9</f>
        <v>-0.316</v>
      </c>
      <c r="M3" s="72">
        <f>[12]Mode_PA_l_f0_b1!F9</f>
        <v>0.90100000000000002</v>
      </c>
      <c r="N3" s="72">
        <f>[12]Mode_PA_l_f0_b1!G9</f>
        <v>0.94299999999999995</v>
      </c>
      <c r="O3" s="72">
        <f>[12]Mode_PA_l_f0_b1!H9</f>
        <v>17.190000000000001</v>
      </c>
      <c r="P3" s="99">
        <f>[12]Mode_PA_l_f0_b1!I9</f>
        <v>0.35859999999999997</v>
      </c>
      <c r="Q3" s="99">
        <f>IF(P3*16&gt;1, 1, P3*16)</f>
        <v>1</v>
      </c>
      <c r="R3" s="73">
        <f>[12]Mode_PA_l_f0_b1!C10</f>
        <v>2.4649999999999999</v>
      </c>
      <c r="S3" s="72">
        <f>[12]Mode_PA_l_f0_b1!D10</f>
        <v>0.497</v>
      </c>
      <c r="T3" s="72">
        <f>[12]Mode_PA_l_f0_b1!E10</f>
        <v>1.49</v>
      </c>
      <c r="U3" s="72">
        <f>[12]Mode_PA_l_f0_b1!F10</f>
        <v>3.44</v>
      </c>
      <c r="V3" s="72">
        <f>[12]Mode_PA_l_f0_b1!G10</f>
        <v>4.9560000000000004</v>
      </c>
      <c r="W3" s="72">
        <f>[12]Mode_PA_l_f0_b1!H10</f>
        <v>7.76</v>
      </c>
      <c r="X3" s="99">
        <f>[12]Mode_PA_l_f0_b1!I10</f>
        <v>1.1999999999999999E-3</v>
      </c>
      <c r="Y3" s="99">
        <f>IF(X3*16&gt;1, 1, X3*16)</f>
        <v>1.9199999999999998E-2</v>
      </c>
      <c r="Z3" s="72">
        <f>[12]Mode_PA_l_f0_b1!C11</f>
        <v>-1.2949999999999999</v>
      </c>
      <c r="AA3" s="72">
        <f>[12]Mode_PA_l_f0_b1!D11</f>
        <v>0.68600000000000005</v>
      </c>
      <c r="AB3" s="72">
        <f>[12]Mode_PA_l_f0_b1!E11</f>
        <v>-2.641</v>
      </c>
      <c r="AC3" s="72">
        <f>[12]Mode_PA_l_f0_b1!F11</f>
        <v>0.05</v>
      </c>
      <c r="AD3" s="72">
        <f>[12]Mode_PA_l_f0_b1!G11</f>
        <v>-1.887</v>
      </c>
      <c r="AE3" s="72">
        <f>[12]Mode_PA_l_f0_b1!H11</f>
        <v>0</v>
      </c>
      <c r="AF3" s="99">
        <f>[12]Mode_PA_l_f0_b1!I11</f>
        <v>1</v>
      </c>
      <c r="AG3" s="99">
        <f>IF(AF3*16&gt;1, 1, AF3*16)</f>
        <v>1</v>
      </c>
      <c r="AH3" s="73">
        <f>[12]Mode_PA_l_f0_b1!C12</f>
        <v>0.877</v>
      </c>
      <c r="AI3" s="72">
        <f>[12]Mode_PA_l_f0_b1!D12</f>
        <v>0.78300000000000003</v>
      </c>
      <c r="AJ3" s="72">
        <f>[12]Mode_PA_l_f0_b1!E12</f>
        <v>-0.65700000000000003</v>
      </c>
      <c r="AK3" s="72">
        <f>[12]Mode_PA_l_f0_b1!F12</f>
        <v>2.411</v>
      </c>
      <c r="AL3" s="72">
        <f>[12]Mode_PA_l_f0_b1!G12</f>
        <v>1.1200000000000001</v>
      </c>
      <c r="AM3" s="72">
        <f>[12]Mode_PA_l_f0_b1!H12</f>
        <v>0</v>
      </c>
      <c r="AN3" s="99">
        <f>[12]Mode_PA_l_f0_b1!I12</f>
        <v>1</v>
      </c>
      <c r="AO3" s="99">
        <f>IF(AN3*16&gt;1, 1, AN3*16)</f>
        <v>1</v>
      </c>
      <c r="AP3" s="73">
        <f>[12]Mode_PA_l_f0_b1!C13</f>
        <v>2.1720000000000002</v>
      </c>
      <c r="AQ3" s="72">
        <f>[12]Mode_PA_l_f0_b1!D13</f>
        <v>0.55500000000000005</v>
      </c>
      <c r="AR3" s="72">
        <f>[12]Mode_PA_l_f0_b1!E13</f>
        <v>1.0840000000000001</v>
      </c>
      <c r="AS3" s="72">
        <f>[12]Mode_PA_l_f0_b1!F13</f>
        <v>3.26</v>
      </c>
      <c r="AT3" s="72">
        <f>[12]Mode_PA_l_f0_b1!G13</f>
        <v>3.9129999999999998</v>
      </c>
      <c r="AU3" s="72">
        <f>[12]Mode_PA_l_f0_b1!H13</f>
        <v>11.67</v>
      </c>
      <c r="AV3" s="99">
        <f>[12]Mode_PA_l_f0_b1!I13</f>
        <v>2.2000000000000001E-3</v>
      </c>
      <c r="AW3" s="99">
        <f>IF(AV3*16&gt;1, 1, AV3*16)</f>
        <v>3.5200000000000002E-2</v>
      </c>
      <c r="AX3" s="72">
        <f>'B0 Mode'!AH3</f>
        <v>7.7364655662846102E-2</v>
      </c>
      <c r="AY3" s="72">
        <f>'B0 Mode'!AI3</f>
        <v>0.963580594759613</v>
      </c>
    </row>
    <row r="4" spans="1:51" s="98" customFormat="1" ht="33.6" customHeight="1" thickBot="1" x14ac:dyDescent="0.25">
      <c r="A4" s="75" t="s">
        <v>27</v>
      </c>
      <c r="B4" s="76">
        <f>[13]Mode_PA_h_f0_b1!C8</f>
        <v>-1.3859999999999999</v>
      </c>
      <c r="C4" s="69">
        <f>[13]Mode_PA_h_f0_b1!D8</f>
        <v>1.59</v>
      </c>
      <c r="D4" s="69">
        <f>[13]Mode_PA_h_f0_b1!E8</f>
        <v>-4.5019999999999998</v>
      </c>
      <c r="E4" s="69">
        <f>[13]Mode_PA_h_f0_b1!F8</f>
        <v>1.7290000000000001</v>
      </c>
      <c r="F4" s="69">
        <f>[13]Mode_PA_h_f0_b1!G8</f>
        <v>-0.872</v>
      </c>
      <c r="G4" s="69">
        <f>[13]Mode_PA_h_f0_b1!H8</f>
        <v>0</v>
      </c>
      <c r="H4" s="99">
        <f>[13]Mode_PA_h_f0_b1!I8</f>
        <v>1</v>
      </c>
      <c r="I4" s="99">
        <f t="shared" ref="I4:I5" si="0">IF(H4*16&gt;1, 1, H4*16)</f>
        <v>1</v>
      </c>
      <c r="J4" s="77">
        <f>[13]Mode_PA_h_f0_b1!C9</f>
        <v>3.2879999999999998</v>
      </c>
      <c r="K4" s="69">
        <f>[13]Mode_PA_h_f0_b1!D9</f>
        <v>0.38700000000000001</v>
      </c>
      <c r="L4" s="69">
        <f>[13]Mode_PA_h_f0_b1!E9</f>
        <v>2.5299999999999998</v>
      </c>
      <c r="M4" s="69">
        <f>[13]Mode_PA_h_f0_b1!F9</f>
        <v>4.0469999999999997</v>
      </c>
      <c r="N4" s="69">
        <f>[13]Mode_PA_h_f0_b1!G9</f>
        <v>8.4990000000000006</v>
      </c>
      <c r="O4" s="69">
        <f>[13]Mode_PA_h_f0_b1!H9</f>
        <v>15.66</v>
      </c>
      <c r="P4" s="99">
        <f>[13]Mode_PA_h_f0_b1!I9</f>
        <v>2.9433999999999997E-7</v>
      </c>
      <c r="Q4" s="99">
        <f t="shared" ref="Q4:Q5" si="1">IF(P4*16&gt;1, 1, P4*16)</f>
        <v>4.7094399999999996E-6</v>
      </c>
      <c r="R4" s="77">
        <f>[13]Mode_PA_h_f0_b1!C10</f>
        <v>3.6779999999999999</v>
      </c>
      <c r="S4" s="69">
        <f>[13]Mode_PA_h_f0_b1!D10</f>
        <v>0.80200000000000005</v>
      </c>
      <c r="T4" s="69">
        <f>[13]Mode_PA_h_f0_b1!E10</f>
        <v>2.1070000000000002</v>
      </c>
      <c r="U4" s="69">
        <f>[13]Mode_PA_h_f0_b1!F10</f>
        <v>5.25</v>
      </c>
      <c r="V4" s="69">
        <f>[13]Mode_PA_h_f0_b1!G10</f>
        <v>4.5869999999999997</v>
      </c>
      <c r="W4" s="69">
        <f>[13]Mode_PA_h_f0_b1!H10</f>
        <v>6.95</v>
      </c>
      <c r="X4" s="99">
        <f>[13]Mode_PA_h_f0_b1!I10</f>
        <v>2.5999999999999999E-3</v>
      </c>
      <c r="Y4" s="99">
        <f t="shared" ref="Y4:Y5" si="2">IF(X4*16&gt;1, 1, X4*16)</f>
        <v>4.1599999999999998E-2</v>
      </c>
      <c r="Z4" s="69">
        <f>[13]Mode_PA_h_f0_b1!C11</f>
        <v>4.7649999999999997</v>
      </c>
      <c r="AA4" s="69">
        <f>[13]Mode_PA_h_f0_b1!D11</f>
        <v>0.92200000000000004</v>
      </c>
      <c r="AB4" s="69">
        <f>[13]Mode_PA_h_f0_b1!E11</f>
        <v>2.9590000000000001</v>
      </c>
      <c r="AC4" s="69">
        <f>[13]Mode_PA_h_f0_b1!F11</f>
        <v>6.5720000000000001</v>
      </c>
      <c r="AD4" s="69">
        <f>[13]Mode_PA_h_f0_b1!G11</f>
        <v>5.1710000000000003</v>
      </c>
      <c r="AE4" s="69">
        <f>[13]Mode_PA_h_f0_b1!H11</f>
        <v>58.19</v>
      </c>
      <c r="AF4" s="99">
        <f>[13]Mode_PA_h_f0_b1!I11</f>
        <v>2.9952999999999999E-6</v>
      </c>
      <c r="AG4" s="99">
        <f t="shared" ref="AG4:AG5" si="3">IF(AF4*16&gt;1, 1, AF4*16)</f>
        <v>4.7924799999999999E-5</v>
      </c>
      <c r="AH4" s="77">
        <f>[13]Mode_PA_h_f0_b1!C12</f>
        <v>5.1550000000000002</v>
      </c>
      <c r="AI4" s="69">
        <f>[13]Mode_PA_h_f0_b1!D12</f>
        <v>1.0780000000000001</v>
      </c>
      <c r="AJ4" s="69">
        <f>[13]Mode_PA_h_f0_b1!E12</f>
        <v>3.0430000000000001</v>
      </c>
      <c r="AK4" s="69">
        <f>[13]Mode_PA_h_f0_b1!F12</f>
        <v>7.2679999999999998</v>
      </c>
      <c r="AL4" s="69">
        <f>[13]Mode_PA_h_f0_b1!G12</f>
        <v>4.7830000000000004</v>
      </c>
      <c r="AM4" s="69">
        <f>[13]Mode_PA_h_f0_b1!H12</f>
        <v>19.010000000000002</v>
      </c>
      <c r="AN4" s="99">
        <f>[13]Mode_PA_h_f0_b1!I12</f>
        <v>1.2896000000000001E-4</v>
      </c>
      <c r="AO4" s="99">
        <f t="shared" ref="AO4:AO5" si="4">IF(AN4*16&gt;1, 1, AN4*16)</f>
        <v>2.0633600000000002E-3</v>
      </c>
      <c r="AP4" s="77">
        <f>[13]Mode_PA_h_f0_b1!C13</f>
        <v>0.39</v>
      </c>
      <c r="AQ4" s="69">
        <f>[13]Mode_PA_h_f0_b1!D13</f>
        <v>0.73399999999999999</v>
      </c>
      <c r="AR4" s="69">
        <f>[13]Mode_PA_h_f0_b1!E13</f>
        <v>-1.0489999999999999</v>
      </c>
      <c r="AS4" s="69">
        <f>[13]Mode_PA_h_f0_b1!F13</f>
        <v>1.829</v>
      </c>
      <c r="AT4" s="69">
        <f>[13]Mode_PA_h_f0_b1!G13</f>
        <v>0.53100000000000003</v>
      </c>
      <c r="AU4" s="69">
        <f>[13]Mode_PA_h_f0_b1!H13</f>
        <v>6.91</v>
      </c>
      <c r="AV4" s="99">
        <f>[13]Mode_PA_h_f0_b1!I13</f>
        <v>0.6119</v>
      </c>
      <c r="AW4" s="99">
        <f t="shared" ref="AW4:AW5" si="5">IF(AV4*16&gt;1, 1, AV4*16)</f>
        <v>1</v>
      </c>
      <c r="AX4" s="69">
        <f>'B0 Mode'!AH4</f>
        <v>0.18252779357841101</v>
      </c>
      <c r="AY4" s="69">
        <f>'B0 Mode'!AI4</f>
        <v>0.941127033564787</v>
      </c>
    </row>
    <row r="5" spans="1:51" ht="33.6" customHeight="1" thickBot="1" x14ac:dyDescent="0.25">
      <c r="A5" s="78" t="s">
        <v>5</v>
      </c>
      <c r="B5" s="79">
        <f>[14]Mode_PA_f0_exc_b1!C8</f>
        <v>-3.097</v>
      </c>
      <c r="C5" s="80">
        <f>[14]Mode_PA_f0_exc_b1!D8</f>
        <v>0.84499999999999997</v>
      </c>
      <c r="D5" s="80">
        <f>[14]Mode_PA_f0_exc_b1!E8</f>
        <v>-4.7530000000000001</v>
      </c>
      <c r="E5" s="80">
        <f>[14]Mode_PA_f0_exc_b1!F8</f>
        <v>-1.4410000000000001</v>
      </c>
      <c r="F5" s="80">
        <f>[14]Mode_PA_f0_exc_b1!G8</f>
        <v>-3.6659999999999999</v>
      </c>
      <c r="G5" s="80">
        <f>[14]Mode_PA_f0_exc_b1!H8</f>
        <v>612.4</v>
      </c>
      <c r="H5" s="99">
        <f>[14]Mode_PA_f0_exc_b1!I8</f>
        <v>2.678E-4</v>
      </c>
      <c r="I5" s="99">
        <f t="shared" si="0"/>
        <v>4.2848000000000001E-3</v>
      </c>
      <c r="J5" s="81">
        <f>[14]Mode_PA_f0_exc_b1!C9</f>
        <v>3.6859999999999999</v>
      </c>
      <c r="K5" s="80">
        <f>[14]Mode_PA_f0_exc_b1!D9</f>
        <v>0.35299999999999998</v>
      </c>
      <c r="L5" s="80">
        <f>[14]Mode_PA_f0_exc_b1!E9</f>
        <v>2.9940000000000002</v>
      </c>
      <c r="M5" s="80">
        <f>[14]Mode_PA_f0_exc_b1!F9</f>
        <v>4.3789999999999996</v>
      </c>
      <c r="N5" s="80">
        <f>[14]Mode_PA_f0_exc_b1!G9</f>
        <v>10.432</v>
      </c>
      <c r="O5" s="80">
        <f>[14]Mode_PA_f0_exc_b1!H9</f>
        <v>612.6</v>
      </c>
      <c r="P5" s="99">
        <f>[14]Mode_PA_f0_exc_b1!I9</f>
        <v>1.4524999999999999E-23</v>
      </c>
      <c r="Q5" s="99">
        <f t="shared" si="1"/>
        <v>2.3239999999999999E-22</v>
      </c>
      <c r="R5" s="81">
        <f>[14]Mode_PA_f0_exc_b1!C10</f>
        <v>0.97899999999999998</v>
      </c>
      <c r="S5" s="80">
        <f>[14]Mode_PA_f0_exc_b1!D10</f>
        <v>0.27200000000000002</v>
      </c>
      <c r="T5" s="80">
        <f>[14]Mode_PA_f0_exc_b1!E10</f>
        <v>0.44500000000000001</v>
      </c>
      <c r="U5" s="80">
        <f>[14]Mode_PA_f0_exc_b1!F10</f>
        <v>1.5129999999999999</v>
      </c>
      <c r="V5" s="80">
        <f>[14]Mode_PA_f0_exc_b1!G10</f>
        <v>3.5950000000000002</v>
      </c>
      <c r="W5" s="80">
        <f>[14]Mode_PA_f0_exc_b1!H10</f>
        <v>614.21</v>
      </c>
      <c r="X5" s="99">
        <f>[14]Mode_PA_f0_exc_b1!I10</f>
        <v>3.5084E-4</v>
      </c>
      <c r="Y5" s="99">
        <f t="shared" si="2"/>
        <v>5.6134399999999999E-3</v>
      </c>
      <c r="Z5" s="80">
        <f>[14]Mode_PA_f0_exc_b1!C11</f>
        <v>6.7839999999999998</v>
      </c>
      <c r="AA5" s="80">
        <f>[14]Mode_PA_f0_exc_b1!D11</f>
        <v>0.86899999999999999</v>
      </c>
      <c r="AB5" s="80">
        <f>[14]Mode_PA_f0_exc_b1!E11</f>
        <v>5.08</v>
      </c>
      <c r="AC5" s="80">
        <f>[14]Mode_PA_f0_exc_b1!F11</f>
        <v>8.4870000000000001</v>
      </c>
      <c r="AD5" s="80">
        <f>[14]Mode_PA_f0_exc_b1!G11</f>
        <v>7.8040000000000003</v>
      </c>
      <c r="AE5" s="80">
        <f>[14]Mode_PA_f0_exc_b1!H11</f>
        <v>612.67999999999995</v>
      </c>
      <c r="AF5" s="99">
        <f>[14]Mode_PA_f0_exc_b1!I11</f>
        <v>2.6027000000000001E-14</v>
      </c>
      <c r="AG5" s="99">
        <f t="shared" si="3"/>
        <v>4.1643200000000002E-13</v>
      </c>
      <c r="AH5" s="81">
        <f>[14]Mode_PA_f0_exc_b1!C12</f>
        <v>4.077</v>
      </c>
      <c r="AI5" s="80">
        <f>[14]Mode_PA_f0_exc_b1!D12</f>
        <v>0.82899999999999996</v>
      </c>
      <c r="AJ5" s="80">
        <f>[14]Mode_PA_f0_exc_b1!E12</f>
        <v>2.4510000000000001</v>
      </c>
      <c r="AK5" s="80">
        <f>[14]Mode_PA_f0_exc_b1!F12</f>
        <v>5.702</v>
      </c>
      <c r="AL5" s="80">
        <f>[14]Mode_PA_f0_exc_b1!G12</f>
        <v>4.9160000000000004</v>
      </c>
      <c r="AM5" s="80">
        <f>[14]Mode_PA_f0_exc_b1!H12</f>
        <v>612.36</v>
      </c>
      <c r="AN5" s="99">
        <f>[14]Mode_PA_f0_exc_b1!I12</f>
        <v>1.1359E-6</v>
      </c>
      <c r="AO5" s="99">
        <f t="shared" si="4"/>
        <v>1.81744E-5</v>
      </c>
      <c r="AP5" s="81">
        <f>[14]Mode_PA_f0_exc_b1!C13</f>
        <v>-2.7069999999999999</v>
      </c>
      <c r="AQ5" s="80">
        <f>[14]Mode_PA_f0_exc_b1!D13</f>
        <v>0.32100000000000001</v>
      </c>
      <c r="AR5" s="80">
        <f>[14]Mode_PA_f0_exc_b1!E13</f>
        <v>-3.3359999999999999</v>
      </c>
      <c r="AS5" s="80">
        <f>[14]Mode_PA_f0_exc_b1!F13</f>
        <v>-2.0779999999999998</v>
      </c>
      <c r="AT5" s="80">
        <f>[14]Mode_PA_f0_exc_b1!G13</f>
        <v>-8.4350000000000005</v>
      </c>
      <c r="AU5" s="80">
        <f>[14]Mode_PA_f0_exc_b1!H13</f>
        <v>612.34</v>
      </c>
      <c r="AV5" s="99">
        <f>[14]Mode_PA_f0_exc_b1!I13</f>
        <v>2.377E-16</v>
      </c>
      <c r="AW5" s="99">
        <f t="shared" si="5"/>
        <v>3.8032E-15</v>
      </c>
      <c r="AX5" s="80">
        <f>'B0 Mode'!AH5</f>
        <v>0.164413606105271</v>
      </c>
      <c r="AY5" s="80">
        <f>'B0 Mode'!AI5</f>
        <v>0.70158142523917799</v>
      </c>
    </row>
    <row r="6" spans="1:51" ht="33.6" customHeight="1" thickTop="1" thickBot="1" x14ac:dyDescent="0.25">
      <c r="A6" s="91" t="s">
        <v>6</v>
      </c>
      <c r="B6" s="92" t="str">
        <f>B2</f>
        <v>β1</v>
      </c>
      <c r="C6" s="91" t="str">
        <f t="shared" ref="C6:AW6" si="6">C2</f>
        <v xml:space="preserve">SE </v>
      </c>
      <c r="D6" s="91" t="str">
        <f t="shared" si="6"/>
        <v>2.5% CI</v>
      </c>
      <c r="E6" s="91" t="str">
        <f t="shared" si="6"/>
        <v>97.5% CI</v>
      </c>
      <c r="F6" s="91" t="str">
        <f t="shared" si="6"/>
        <v>t</v>
      </c>
      <c r="G6" s="91" t="str">
        <f t="shared" si="6"/>
        <v>df</v>
      </c>
      <c r="H6" s="91" t="str">
        <f t="shared" si="6"/>
        <v>p. val.</v>
      </c>
      <c r="I6" s="93" t="str">
        <f t="shared" si="6"/>
        <v>p.adj</v>
      </c>
      <c r="J6" s="94" t="str">
        <f t="shared" si="6"/>
        <v>β1</v>
      </c>
      <c r="K6" s="91" t="str">
        <f t="shared" si="6"/>
        <v xml:space="preserve">SE </v>
      </c>
      <c r="L6" s="91" t="str">
        <f t="shared" si="6"/>
        <v>2.5% CI</v>
      </c>
      <c r="M6" s="91" t="str">
        <f t="shared" si="6"/>
        <v>97.5% CI</v>
      </c>
      <c r="N6" s="91" t="str">
        <f t="shared" si="6"/>
        <v>t</v>
      </c>
      <c r="O6" s="91" t="str">
        <f t="shared" si="6"/>
        <v>df</v>
      </c>
      <c r="P6" s="95" t="str">
        <f t="shared" si="6"/>
        <v>p. val.</v>
      </c>
      <c r="Q6" s="93" t="str">
        <f t="shared" ref="Q6" si="7">Q2</f>
        <v>p.adj</v>
      </c>
      <c r="R6" s="94" t="str">
        <f t="shared" si="6"/>
        <v>β1</v>
      </c>
      <c r="S6" s="91" t="str">
        <f t="shared" si="6"/>
        <v xml:space="preserve">SE </v>
      </c>
      <c r="T6" s="91" t="str">
        <f t="shared" si="6"/>
        <v>2.5% CI</v>
      </c>
      <c r="U6" s="91" t="str">
        <f t="shared" si="6"/>
        <v>97.5% CI</v>
      </c>
      <c r="V6" s="91" t="str">
        <f t="shared" si="6"/>
        <v>t</v>
      </c>
      <c r="W6" s="91" t="str">
        <f t="shared" si="6"/>
        <v>df</v>
      </c>
      <c r="X6" s="95" t="str">
        <f t="shared" si="6"/>
        <v>p. val.</v>
      </c>
      <c r="Y6" s="93" t="str">
        <f t="shared" ref="Y6" si="8">Y2</f>
        <v>p.adj</v>
      </c>
      <c r="Z6" s="91" t="str">
        <f t="shared" si="6"/>
        <v>β1</v>
      </c>
      <c r="AA6" s="91" t="str">
        <f t="shared" si="6"/>
        <v xml:space="preserve">SE </v>
      </c>
      <c r="AB6" s="91" t="str">
        <f t="shared" si="6"/>
        <v>2.5% CI</v>
      </c>
      <c r="AC6" s="91" t="str">
        <f t="shared" si="6"/>
        <v>97.5% CI</v>
      </c>
      <c r="AD6" s="91" t="str">
        <f t="shared" si="6"/>
        <v>t</v>
      </c>
      <c r="AE6" s="91" t="str">
        <f t="shared" si="6"/>
        <v>df</v>
      </c>
      <c r="AF6" s="95" t="str">
        <f t="shared" si="6"/>
        <v>p. val.</v>
      </c>
      <c r="AG6" s="93" t="str">
        <f t="shared" ref="AG6" si="9">AG2</f>
        <v>p.adj</v>
      </c>
      <c r="AH6" s="94" t="str">
        <f t="shared" si="6"/>
        <v>β1</v>
      </c>
      <c r="AI6" s="91" t="str">
        <f t="shared" si="6"/>
        <v xml:space="preserve">SE </v>
      </c>
      <c r="AJ6" s="91" t="str">
        <f t="shared" si="6"/>
        <v>2.5% CI</v>
      </c>
      <c r="AK6" s="91" t="str">
        <f t="shared" si="6"/>
        <v>97.5% CI</v>
      </c>
      <c r="AL6" s="91" t="str">
        <f t="shared" si="6"/>
        <v>t</v>
      </c>
      <c r="AM6" s="91" t="str">
        <f t="shared" si="6"/>
        <v>df</v>
      </c>
      <c r="AN6" s="95" t="str">
        <f t="shared" si="6"/>
        <v>p. val.</v>
      </c>
      <c r="AO6" s="93" t="str">
        <f t="shared" ref="AO6" si="10">AO2</f>
        <v>p.adj</v>
      </c>
      <c r="AP6" s="94" t="str">
        <f t="shared" si="6"/>
        <v>β1</v>
      </c>
      <c r="AQ6" s="91" t="str">
        <f t="shared" si="6"/>
        <v xml:space="preserve">SE </v>
      </c>
      <c r="AR6" s="91" t="str">
        <f t="shared" si="6"/>
        <v>2.5% CI</v>
      </c>
      <c r="AS6" s="91" t="str">
        <f t="shared" si="6"/>
        <v>97.5% CI</v>
      </c>
      <c r="AT6" s="91" t="str">
        <f t="shared" si="6"/>
        <v>t</v>
      </c>
      <c r="AU6" s="91" t="str">
        <f t="shared" si="6"/>
        <v>df</v>
      </c>
      <c r="AV6" s="95" t="str">
        <f t="shared" si="6"/>
        <v>p. val.</v>
      </c>
      <c r="AW6" s="93" t="str">
        <f t="shared" ref="AW6" si="11">AW2</f>
        <v>p.adj</v>
      </c>
      <c r="AX6" s="91" t="str">
        <f>'B0 Mode'!AH6</f>
        <v xml:space="preserve">R2m </v>
      </c>
      <c r="AY6" s="91" t="str">
        <f>'B0 Mode'!AI6</f>
        <v xml:space="preserve">R2c </v>
      </c>
    </row>
    <row r="7" spans="1:51" ht="33.6" customHeight="1" thickTop="1" thickBot="1" x14ac:dyDescent="0.25">
      <c r="A7" s="82" t="s">
        <v>4</v>
      </c>
      <c r="B7" s="83">
        <f>[15]Mode_PA_l_t_b1!C8</f>
        <v>-6.7160000000000002</v>
      </c>
      <c r="C7" s="70">
        <f>[15]Mode_PA_l_t_b1!D8</f>
        <v>8.1690000000000005</v>
      </c>
      <c r="D7" s="70">
        <f>[15]Mode_PA_l_t_b1!E8</f>
        <v>-22.727</v>
      </c>
      <c r="E7" s="70">
        <f>[15]Mode_PA_l_t_b1!F8</f>
        <v>9.2940000000000005</v>
      </c>
      <c r="F7" s="72">
        <f>[15]Mode_PA_l_t_b1!G8</f>
        <v>-0.82199999999999995</v>
      </c>
      <c r="G7" s="72">
        <f>[15]Mode_PA_l_t_b1!H8</f>
        <v>613.72</v>
      </c>
      <c r="H7" s="99">
        <f>[15]Mode_PA_l_t_b1!I8</f>
        <v>0.4113</v>
      </c>
      <c r="I7" s="99">
        <f t="shared" ref="I7:I8" si="12">IF(H7*16&gt;1, 1, H7*16)</f>
        <v>1</v>
      </c>
      <c r="J7" s="84">
        <f>[15]Mode_PA_l_t_b1!C9</f>
        <v>-10.583</v>
      </c>
      <c r="K7" s="72">
        <f>[15]Mode_PA_l_t_b1!D9</f>
        <v>3.88</v>
      </c>
      <c r="L7" s="72">
        <f>[15]Mode_PA_l_t_b1!E9</f>
        <v>-18.187000000000001</v>
      </c>
      <c r="M7" s="72">
        <f>[15]Mode_PA_l_t_b1!F9</f>
        <v>-2.9790000000000001</v>
      </c>
      <c r="N7" s="72">
        <f>[15]Mode_PA_l_t_b1!G9</f>
        <v>-2.7280000000000002</v>
      </c>
      <c r="O7" s="72">
        <f>[15]Mode_PA_l_t_b1!H9</f>
        <v>612.29999999999995</v>
      </c>
      <c r="P7" s="99">
        <f>[15]Mode_PA_l_t_b1!I9</f>
        <v>6.6E-3</v>
      </c>
      <c r="Q7" s="99">
        <f t="shared" ref="Q7:Q8" si="13">IF(P7*16&gt;1, 1, P7*16)</f>
        <v>0.1056</v>
      </c>
      <c r="R7" s="84">
        <f>[15]Mode_PA_l_t_b1!C10</f>
        <v>-14.881</v>
      </c>
      <c r="S7" s="72">
        <f>[15]Mode_PA_l_t_b1!D10</f>
        <v>2.5680000000000001</v>
      </c>
      <c r="T7" s="72">
        <f>[15]Mode_PA_l_t_b1!E10</f>
        <v>-19.914000000000001</v>
      </c>
      <c r="U7" s="72">
        <f>[15]Mode_PA_l_t_b1!F10</f>
        <v>-9.8480000000000008</v>
      </c>
      <c r="V7" s="72">
        <f>[15]Mode_PA_l_t_b1!G10</f>
        <v>-5.7949999999999999</v>
      </c>
      <c r="W7" s="72">
        <f>[15]Mode_PA_l_t_b1!H10</f>
        <v>614.47</v>
      </c>
      <c r="X7" s="99">
        <f>[15]Mode_PA_l_t_b1!I10</f>
        <v>1.0919E-8</v>
      </c>
      <c r="Y7" s="99">
        <f t="shared" ref="Y7:Y8" si="14">IF(X7*16&gt;1, 1, X7*16)</f>
        <v>1.74704E-7</v>
      </c>
      <c r="Z7" s="70">
        <f>[15]Mode_PA_l_t_b1!C11</f>
        <v>-3.8660000000000001</v>
      </c>
      <c r="AA7" s="72">
        <f>[15]Mode_PA_l_t_b1!D11</f>
        <v>8.7729999999999997</v>
      </c>
      <c r="AB7" s="72">
        <f>[15]Mode_PA_l_t_b1!E11</f>
        <v>-21.062000000000001</v>
      </c>
      <c r="AC7" s="72">
        <f>[15]Mode_PA_l_t_b1!F11</f>
        <v>13.33</v>
      </c>
      <c r="AD7" s="72">
        <f>[15]Mode_PA_l_t_b1!G11</f>
        <v>-0.441</v>
      </c>
      <c r="AE7" s="72">
        <f>[15]Mode_PA_l_t_b1!H11</f>
        <v>613.13</v>
      </c>
      <c r="AF7" s="99">
        <f>[15]Mode_PA_l_t_b1!I11</f>
        <v>0.65959999999999996</v>
      </c>
      <c r="AG7" s="99">
        <f t="shared" ref="AG7:AG8" si="15">IF(AF7*16&gt;1, 1, AF7*16)</f>
        <v>1</v>
      </c>
      <c r="AH7" s="84">
        <f>[15]Mode_PA_l_t_b1!C12</f>
        <v>-8.1639999999999997</v>
      </c>
      <c r="AI7" s="72">
        <f>[15]Mode_PA_l_t_b1!D12</f>
        <v>8.093</v>
      </c>
      <c r="AJ7" s="72">
        <f>[15]Mode_PA_l_t_b1!E12</f>
        <v>-24.026</v>
      </c>
      <c r="AK7" s="72">
        <f>[15]Mode_PA_l_t_b1!F12</f>
        <v>7.6970000000000001</v>
      </c>
      <c r="AL7" s="72">
        <f>[15]Mode_PA_l_t_b1!G12</f>
        <v>-1.0089999999999999</v>
      </c>
      <c r="AM7" s="72">
        <f>[15]Mode_PA_l_t_b1!H12</f>
        <v>613.91999999999996</v>
      </c>
      <c r="AN7" s="99">
        <f>[15]Mode_PA_l_t_b1!I12</f>
        <v>0.31340000000000001</v>
      </c>
      <c r="AO7" s="99">
        <f t="shared" ref="AO7:AO8" si="16">IF(AN7*16&gt;1, 1, AN7*16)</f>
        <v>1</v>
      </c>
      <c r="AP7" s="84">
        <f>[15]Mode_PA_l_t_b1!C13</f>
        <v>-4.298</v>
      </c>
      <c r="AQ7" s="72">
        <f>[15]Mode_PA_l_t_b1!D13</f>
        <v>3.8159999999999998</v>
      </c>
      <c r="AR7" s="72">
        <f>[15]Mode_PA_l_t_b1!E13</f>
        <v>-11.778</v>
      </c>
      <c r="AS7" s="72">
        <f>[15]Mode_PA_l_t_b1!F13</f>
        <v>3.181</v>
      </c>
      <c r="AT7" s="72">
        <f>[15]Mode_PA_l_t_b1!G13</f>
        <v>-1.1259999999999999</v>
      </c>
      <c r="AU7" s="72">
        <f>[15]Mode_PA_l_t_b1!H13</f>
        <v>613.9</v>
      </c>
      <c r="AV7" s="99">
        <f>[15]Mode_PA_l_t_b1!I13</f>
        <v>0.26050000000000001</v>
      </c>
      <c r="AW7" s="99">
        <f t="shared" ref="AW7:AW8" si="17">IF(AV7*16&gt;1, 1, AV7*16)</f>
        <v>1</v>
      </c>
      <c r="AX7" s="72">
        <f>'B0 Mode'!AH7</f>
        <v>8.7289487535243293E-2</v>
      </c>
      <c r="AY7" s="72">
        <f>'B0 Mode'!AI7</f>
        <v>0.76096721775151999</v>
      </c>
    </row>
    <row r="8" spans="1:51" ht="33.6" customHeight="1" thickBot="1" x14ac:dyDescent="0.25">
      <c r="A8" s="86" t="s">
        <v>3</v>
      </c>
      <c r="B8" s="87">
        <f>[16]Mode_PA_h_t_b1!C8</f>
        <v>-73.516999999999996</v>
      </c>
      <c r="C8" s="78">
        <f>[16]Mode_PA_h_t_b1!D8</f>
        <v>12.202</v>
      </c>
      <c r="D8" s="78">
        <f>[16]Mode_PA_h_t_b1!E8</f>
        <v>-97.433000000000007</v>
      </c>
      <c r="E8" s="78">
        <f>[16]Mode_PA_h_t_b1!F8</f>
        <v>-49.601999999999997</v>
      </c>
      <c r="F8" s="80">
        <f>[16]Mode_PA_h_t_b1!G8</f>
        <v>-6.0250000000000004</v>
      </c>
      <c r="G8" s="80">
        <f>[16]Mode_PA_h_t_b1!H8</f>
        <v>613.54999999999995</v>
      </c>
      <c r="H8" s="99">
        <f>[16]Mode_PA_h_t_b1!I8</f>
        <v>2.9174999999999999E-9</v>
      </c>
      <c r="I8" s="99">
        <f t="shared" si="12"/>
        <v>4.6679999999999998E-8</v>
      </c>
      <c r="J8" s="88">
        <f>[16]Mode_PA_h_t_b1!C9</f>
        <v>-4.5490000000000004</v>
      </c>
      <c r="K8" s="80">
        <f>[16]Mode_PA_h_t_b1!D9</f>
        <v>5.7919999999999998</v>
      </c>
      <c r="L8" s="80">
        <f>[16]Mode_PA_h_t_b1!E9</f>
        <v>-15.901999999999999</v>
      </c>
      <c r="M8" s="80">
        <f>[16]Mode_PA_h_t_b1!F9</f>
        <v>6.8029999999999999</v>
      </c>
      <c r="N8" s="80">
        <f>[16]Mode_PA_h_t_b1!G9</f>
        <v>-0.78500000000000003</v>
      </c>
      <c r="O8" s="80">
        <f>[16]Mode_PA_h_t_b1!H9</f>
        <v>613.09</v>
      </c>
      <c r="P8" s="99">
        <f>[16]Mode_PA_h_t_b1!I9</f>
        <v>0.4325</v>
      </c>
      <c r="Q8" s="99">
        <f t="shared" si="13"/>
        <v>1</v>
      </c>
      <c r="R8" s="88">
        <f>[16]Mode_PA_h_t_b1!C10</f>
        <v>-8.9060000000000006</v>
      </c>
      <c r="S8" s="80">
        <f>[16]Mode_PA_h_t_b1!D10</f>
        <v>3.8370000000000002</v>
      </c>
      <c r="T8" s="80">
        <f>[16]Mode_PA_h_t_b1!E10</f>
        <v>-16.425000000000001</v>
      </c>
      <c r="U8" s="80">
        <f>[16]Mode_PA_h_t_b1!F10</f>
        <v>-1.3859999999999999</v>
      </c>
      <c r="V8" s="80">
        <f>[16]Mode_PA_h_t_b1!G10</f>
        <v>-2.3210000000000002</v>
      </c>
      <c r="W8" s="80">
        <f>[16]Mode_PA_h_t_b1!H10</f>
        <v>613.98</v>
      </c>
      <c r="X8" s="99">
        <f>[16]Mode_PA_h_t_b1!I10</f>
        <v>2.06E-2</v>
      </c>
      <c r="Y8" s="99">
        <f t="shared" si="14"/>
        <v>0.3296</v>
      </c>
      <c r="Z8" s="78">
        <f>[16]Mode_PA_h_t_b1!C11</f>
        <v>68.968000000000004</v>
      </c>
      <c r="AA8" s="80">
        <f>[16]Mode_PA_h_t_b1!D11</f>
        <v>13.101000000000001</v>
      </c>
      <c r="AB8" s="80">
        <f>[16]Mode_PA_h_t_b1!E11</f>
        <v>43.290999999999997</v>
      </c>
      <c r="AC8" s="80">
        <f>[16]Mode_PA_h_t_b1!F11</f>
        <v>94.644999999999996</v>
      </c>
      <c r="AD8" s="80">
        <f>[16]Mode_PA_h_t_b1!G11</f>
        <v>5.2640000000000002</v>
      </c>
      <c r="AE8" s="80">
        <f>[16]Mode_PA_h_t_b1!H11</f>
        <v>613.47</v>
      </c>
      <c r="AF8" s="99">
        <f>[16]Mode_PA_h_t_b1!I11</f>
        <v>1.9481999999999999E-7</v>
      </c>
      <c r="AG8" s="99">
        <f t="shared" si="15"/>
        <v>3.1171199999999999E-6</v>
      </c>
      <c r="AH8" s="88">
        <f>[16]Mode_PA_h_t_b1!C12</f>
        <v>64.611999999999995</v>
      </c>
      <c r="AI8" s="80">
        <f>[16]Mode_PA_h_t_b1!D12</f>
        <v>12.098000000000001</v>
      </c>
      <c r="AJ8" s="80">
        <f>[16]Mode_PA_h_t_b1!E12</f>
        <v>40.899000000000001</v>
      </c>
      <c r="AK8" s="80">
        <f>[16]Mode_PA_h_t_b1!F12</f>
        <v>88.323999999999998</v>
      </c>
      <c r="AL8" s="80">
        <f>[16]Mode_PA_h_t_b1!G12</f>
        <v>5.3410000000000002</v>
      </c>
      <c r="AM8" s="80">
        <f>[16]Mode_PA_h_t_b1!H12</f>
        <v>613.20000000000005</v>
      </c>
      <c r="AN8" s="99">
        <f>[16]Mode_PA_h_t_b1!I12</f>
        <v>1.3071000000000001E-7</v>
      </c>
      <c r="AO8" s="99">
        <f t="shared" si="16"/>
        <v>2.0913600000000002E-6</v>
      </c>
      <c r="AP8" s="88">
        <f>[16]Mode_PA_h_t_b1!C13</f>
        <v>-4.3559999999999999</v>
      </c>
      <c r="AQ8" s="80">
        <f>[16]Mode_PA_h_t_b1!D13</f>
        <v>5.7039999999999997</v>
      </c>
      <c r="AR8" s="80">
        <f>[16]Mode_PA_h_t_b1!E13</f>
        <v>-15.536</v>
      </c>
      <c r="AS8" s="80">
        <f>[16]Mode_PA_h_t_b1!F13</f>
        <v>6.8230000000000004</v>
      </c>
      <c r="AT8" s="80">
        <f>[16]Mode_PA_h_t_b1!G13</f>
        <v>-0.76400000000000001</v>
      </c>
      <c r="AU8" s="80">
        <f>[16]Mode_PA_h_t_b1!H13</f>
        <v>613.19000000000005</v>
      </c>
      <c r="AV8" s="99">
        <f>[16]Mode_PA_h_t_b1!I13</f>
        <v>0.44529999999999997</v>
      </c>
      <c r="AW8" s="99">
        <f t="shared" si="17"/>
        <v>1</v>
      </c>
      <c r="AX8" s="80">
        <f>'B0 Mode'!AH8</f>
        <v>0.114226885016232</v>
      </c>
      <c r="AY8" s="80">
        <f>'B0 Mode'!AI8</f>
        <v>0.84172260348789496</v>
      </c>
    </row>
    <row r="9" spans="1:51" ht="33.6" customHeight="1" thickTop="1" thickBot="1" x14ac:dyDescent="0.25">
      <c r="A9" s="91" t="s">
        <v>41</v>
      </c>
      <c r="B9" s="92" t="str">
        <f>B2</f>
        <v>β1</v>
      </c>
      <c r="C9" s="91" t="str">
        <f t="shared" ref="C9:AW9" si="18">C2</f>
        <v xml:space="preserve">SE </v>
      </c>
      <c r="D9" s="91" t="str">
        <f t="shared" si="18"/>
        <v>2.5% CI</v>
      </c>
      <c r="E9" s="91" t="str">
        <f t="shared" si="18"/>
        <v>97.5% CI</v>
      </c>
      <c r="F9" s="91" t="str">
        <f t="shared" si="18"/>
        <v>t</v>
      </c>
      <c r="G9" s="91" t="str">
        <f t="shared" si="18"/>
        <v>df</v>
      </c>
      <c r="H9" s="91" t="str">
        <f t="shared" si="18"/>
        <v>p. val.</v>
      </c>
      <c r="I9" s="93" t="str">
        <f t="shared" si="18"/>
        <v>p.adj</v>
      </c>
      <c r="J9" s="94" t="str">
        <f t="shared" si="18"/>
        <v>β1</v>
      </c>
      <c r="K9" s="91" t="str">
        <f t="shared" si="18"/>
        <v xml:space="preserve">SE </v>
      </c>
      <c r="L9" s="91" t="str">
        <f t="shared" si="18"/>
        <v>2.5% CI</v>
      </c>
      <c r="M9" s="91" t="str">
        <f t="shared" si="18"/>
        <v>97.5% CI</v>
      </c>
      <c r="N9" s="91" t="str">
        <f t="shared" si="18"/>
        <v>t</v>
      </c>
      <c r="O9" s="91" t="str">
        <f t="shared" si="18"/>
        <v>df</v>
      </c>
      <c r="P9" s="95" t="str">
        <f t="shared" si="18"/>
        <v>p. val.</v>
      </c>
      <c r="Q9" s="93" t="str">
        <f t="shared" ref="Q9" si="19">Q2</f>
        <v>p.adj</v>
      </c>
      <c r="R9" s="94" t="str">
        <f t="shared" si="18"/>
        <v>β1</v>
      </c>
      <c r="S9" s="91" t="str">
        <f t="shared" si="18"/>
        <v xml:space="preserve">SE </v>
      </c>
      <c r="T9" s="91" t="str">
        <f t="shared" si="18"/>
        <v>2.5% CI</v>
      </c>
      <c r="U9" s="91" t="str">
        <f t="shared" si="18"/>
        <v>97.5% CI</v>
      </c>
      <c r="V9" s="91" t="str">
        <f t="shared" si="18"/>
        <v>t</v>
      </c>
      <c r="W9" s="91" t="str">
        <f t="shared" si="18"/>
        <v>df</v>
      </c>
      <c r="X9" s="95" t="str">
        <f t="shared" si="18"/>
        <v>p. val.</v>
      </c>
      <c r="Y9" s="93" t="str">
        <f t="shared" ref="Y9" si="20">Y2</f>
        <v>p.adj</v>
      </c>
      <c r="Z9" s="91" t="str">
        <f t="shared" si="18"/>
        <v>β1</v>
      </c>
      <c r="AA9" s="91" t="str">
        <f t="shared" si="18"/>
        <v xml:space="preserve">SE </v>
      </c>
      <c r="AB9" s="91" t="str">
        <f t="shared" si="18"/>
        <v>2.5% CI</v>
      </c>
      <c r="AC9" s="91" t="str">
        <f t="shared" si="18"/>
        <v>97.5% CI</v>
      </c>
      <c r="AD9" s="91" t="str">
        <f t="shared" si="18"/>
        <v>t</v>
      </c>
      <c r="AE9" s="91" t="str">
        <f t="shared" si="18"/>
        <v>df</v>
      </c>
      <c r="AF9" s="95" t="str">
        <f t="shared" si="18"/>
        <v>p. val.</v>
      </c>
      <c r="AG9" s="93" t="str">
        <f t="shared" ref="AG9" si="21">AG2</f>
        <v>p.adj</v>
      </c>
      <c r="AH9" s="94" t="str">
        <f t="shared" si="18"/>
        <v>β1</v>
      </c>
      <c r="AI9" s="91" t="str">
        <f t="shared" si="18"/>
        <v xml:space="preserve">SE </v>
      </c>
      <c r="AJ9" s="91" t="str">
        <f t="shared" si="18"/>
        <v>2.5% CI</v>
      </c>
      <c r="AK9" s="91" t="str">
        <f t="shared" si="18"/>
        <v>97.5% CI</v>
      </c>
      <c r="AL9" s="91" t="str">
        <f t="shared" si="18"/>
        <v>t</v>
      </c>
      <c r="AM9" s="91" t="str">
        <f t="shared" si="18"/>
        <v>df</v>
      </c>
      <c r="AN9" s="95" t="str">
        <f t="shared" si="18"/>
        <v>p. val.</v>
      </c>
      <c r="AO9" s="93" t="str">
        <f t="shared" ref="AO9" si="22">AO2</f>
        <v>p.adj</v>
      </c>
      <c r="AP9" s="94" t="str">
        <f t="shared" si="18"/>
        <v>β1</v>
      </c>
      <c r="AQ9" s="91" t="str">
        <f t="shared" si="18"/>
        <v xml:space="preserve">SE </v>
      </c>
      <c r="AR9" s="91" t="str">
        <f t="shared" si="18"/>
        <v>2.5% CI</v>
      </c>
      <c r="AS9" s="91" t="str">
        <f t="shared" si="18"/>
        <v>97.5% CI</v>
      </c>
      <c r="AT9" s="91" t="str">
        <f t="shared" si="18"/>
        <v>t</v>
      </c>
      <c r="AU9" s="91" t="str">
        <f t="shared" si="18"/>
        <v>df</v>
      </c>
      <c r="AV9" s="95" t="str">
        <f t="shared" si="18"/>
        <v>p. val.</v>
      </c>
      <c r="AW9" s="93" t="str">
        <f t="shared" ref="AW9" si="23">AW2</f>
        <v>p.adj</v>
      </c>
      <c r="AX9" s="91" t="str">
        <f>'B0 Mode'!AH9</f>
        <v xml:space="preserve">R2m </v>
      </c>
      <c r="AY9" s="91" t="str">
        <f>'B0 Mode'!AI9</f>
        <v xml:space="preserve">R2c </v>
      </c>
    </row>
    <row r="10" spans="1:51" ht="33.6" customHeight="1" thickTop="1" x14ac:dyDescent="0.2">
      <c r="A10" s="26" t="s">
        <v>35</v>
      </c>
      <c r="B10" s="25">
        <f>[17]Mode_PA_lh_slope_b1!C8</f>
        <v>-13.288</v>
      </c>
      <c r="C10" s="26">
        <f>[17]Mode_PA_lh_slope_b1!D8</f>
        <v>3.5720000000000001</v>
      </c>
      <c r="D10" s="26">
        <f>[17]Mode_PA_lh_slope_b1!E8</f>
        <v>-20.29</v>
      </c>
      <c r="E10" s="26">
        <f>[17]Mode_PA_lh_slope_b1!F8</f>
        <v>-6.2869999999999999</v>
      </c>
      <c r="F10" s="25">
        <f>[17]Mode_PA_lh_slope_b1!G8</f>
        <v>-3.72</v>
      </c>
      <c r="G10" s="25">
        <f>[17]Mode_PA_lh_slope_b1!H8</f>
        <v>611.16</v>
      </c>
      <c r="H10" s="90">
        <f>[17]Mode_PA_lh_slope_b1!I8</f>
        <v>2.1782E-4</v>
      </c>
      <c r="I10" s="90">
        <f>IF(H10*16&gt;1, 1, H10*16)</f>
        <v>3.48512E-3</v>
      </c>
      <c r="J10" s="89">
        <f>[17]Mode_PA_lh_slope_b1!C9</f>
        <v>17.094999999999999</v>
      </c>
      <c r="K10" s="25">
        <f>[17]Mode_PA_lh_slope_b1!D9</f>
        <v>1.698</v>
      </c>
      <c r="L10" s="25">
        <f>[17]Mode_PA_lh_slope_b1!E9</f>
        <v>13.766999999999999</v>
      </c>
      <c r="M10" s="25">
        <f>[17]Mode_PA_lh_slope_b1!F9</f>
        <v>20.422999999999998</v>
      </c>
      <c r="N10" s="25">
        <f>[17]Mode_PA_lh_slope_b1!G9</f>
        <v>10.068</v>
      </c>
      <c r="O10" s="25">
        <f>[17]Mode_PA_lh_slope_b1!H9</f>
        <v>609.98</v>
      </c>
      <c r="P10" s="90">
        <f>[17]Mode_PA_lh_slope_b1!I9</f>
        <v>3.6640000000000001E-22</v>
      </c>
      <c r="Q10" s="90">
        <f>IF(P10*16&gt;1, 1, P10*16)</f>
        <v>5.8624000000000001E-21</v>
      </c>
      <c r="R10" s="89">
        <f>[17]Mode_PA_lh_slope_b1!C10</f>
        <v>2.097</v>
      </c>
      <c r="S10" s="25">
        <f>[17]Mode_PA_lh_slope_b1!D10</f>
        <v>1.125</v>
      </c>
      <c r="T10" s="25">
        <f>[17]Mode_PA_lh_slope_b1!E10</f>
        <v>-0.108</v>
      </c>
      <c r="U10" s="25">
        <f>[17]Mode_PA_lh_slope_b1!F10</f>
        <v>4.3029999999999999</v>
      </c>
      <c r="V10" s="25">
        <f>[17]Mode_PA_lh_slope_b1!G10</f>
        <v>1.8640000000000001</v>
      </c>
      <c r="W10" s="25">
        <f>[17]Mode_PA_lh_slope_b1!H10</f>
        <v>611.98</v>
      </c>
      <c r="X10" s="90">
        <f>[17]Mode_PA_lh_slope_b1!I10</f>
        <v>6.2799999999999995E-2</v>
      </c>
      <c r="Y10" s="90">
        <f>IF(X10*16&gt;1, 1, X10*16)</f>
        <v>1</v>
      </c>
      <c r="Z10" s="25">
        <f>[17]Mode_PA_lh_slope_b1!C11</f>
        <v>30.382999999999999</v>
      </c>
      <c r="AA10" s="25">
        <f>[17]Mode_PA_lh_slope_b1!D11</f>
        <v>3.8359999999999999</v>
      </c>
      <c r="AB10" s="25">
        <f>[17]Mode_PA_lh_slope_b1!E11</f>
        <v>22.864000000000001</v>
      </c>
      <c r="AC10" s="25">
        <f>[17]Mode_PA_lh_slope_b1!F11</f>
        <v>37.902999999999999</v>
      </c>
      <c r="AD10" s="25">
        <f>[17]Mode_PA_lh_slope_b1!G11</f>
        <v>7.92</v>
      </c>
      <c r="AE10" s="25">
        <f>[17]Mode_PA_lh_slope_b1!H11</f>
        <v>610.98</v>
      </c>
      <c r="AF10" s="90">
        <f>[17]Mode_PA_lh_slope_b1!I11</f>
        <v>1.1284999999999999E-14</v>
      </c>
      <c r="AG10" s="90">
        <f>IF(AF10*16&gt;1, 1, AF10*16)</f>
        <v>1.8055999999999999E-13</v>
      </c>
      <c r="AH10" s="89">
        <f>[17]Mode_PA_lh_slope_b1!C12</f>
        <v>15.385999999999999</v>
      </c>
      <c r="AI10" s="25">
        <f>[17]Mode_PA_lh_slope_b1!D12</f>
        <v>3.5409999999999999</v>
      </c>
      <c r="AJ10" s="25">
        <f>[17]Mode_PA_lh_slope_b1!E12</f>
        <v>8.4459999999999997</v>
      </c>
      <c r="AK10" s="25">
        <f>[17]Mode_PA_lh_slope_b1!F12</f>
        <v>22.326000000000001</v>
      </c>
      <c r="AL10" s="25">
        <f>[17]Mode_PA_lh_slope_b1!G12</f>
        <v>4.3449999999999998</v>
      </c>
      <c r="AM10" s="25">
        <f>[17]Mode_PA_lh_slope_b1!H12</f>
        <v>610.25</v>
      </c>
      <c r="AN10" s="90">
        <f>[17]Mode_PA_lh_slope_b1!I12</f>
        <v>1.6299000000000001E-5</v>
      </c>
      <c r="AO10" s="90">
        <f>IF(AN10*16&gt;1, 1, AN10*16)</f>
        <v>2.6078400000000002E-4</v>
      </c>
      <c r="AP10" s="89">
        <f>[17]Mode_PA_lh_slope_b1!C13</f>
        <v>-14.997999999999999</v>
      </c>
      <c r="AQ10" s="25">
        <f>[17]Mode_PA_lh_slope_b1!D13</f>
        <v>1.669</v>
      </c>
      <c r="AR10" s="25">
        <f>[17]Mode_PA_lh_slope_b1!E13</f>
        <v>-18.268000000000001</v>
      </c>
      <c r="AS10" s="25">
        <f>[17]Mode_PA_lh_slope_b1!F13</f>
        <v>-11.727</v>
      </c>
      <c r="AT10" s="25">
        <f>[17]Mode_PA_lh_slope_b1!G13</f>
        <v>-8.9870000000000001</v>
      </c>
      <c r="AU10" s="25">
        <f>[17]Mode_PA_lh_slope_b1!H13</f>
        <v>610.23</v>
      </c>
      <c r="AV10" s="90">
        <f>[17]Mode_PA_lh_slope_b1!I13</f>
        <v>3.1564E-18</v>
      </c>
      <c r="AW10" s="90">
        <f>IF(AV10*16&gt;1, 1, AV10*16)</f>
        <v>5.05024E-17</v>
      </c>
      <c r="AX10" s="25">
        <f>'B0 Mode'!AH10</f>
        <v>0.164413606105271</v>
      </c>
      <c r="AY10" s="25">
        <f>'B0 Mode'!AI10</f>
        <v>0.70158142523917799</v>
      </c>
    </row>
    <row r="15" spans="1:51" x14ac:dyDescent="0.2">
      <c r="AN15" s="39" t="s">
        <v>56</v>
      </c>
    </row>
  </sheetData>
  <mergeCells count="7">
    <mergeCell ref="AX1:AY1"/>
    <mergeCell ref="B1:I1"/>
    <mergeCell ref="J1:P1"/>
    <mergeCell ref="R1:Y1"/>
    <mergeCell ref="Z1:AG1"/>
    <mergeCell ref="AH1:AO1"/>
    <mergeCell ref="AP1:AW1"/>
  </mergeCells>
  <conditionalFormatting sqref="H10:I10 AV10 AN10 AF10 X10 P10 P3:P8 X3:X8 AF3:AF8 AN3:AN8 AV3:AV8 H3:I8">
    <cfRule type="cellIs" dxfId="78" priority="25" stopIfTrue="1" operator="lessThan">
      <formula>0.0001</formula>
    </cfRule>
    <cfRule type="cellIs" dxfId="77" priority="26" stopIfTrue="1" operator="lessThan">
      <formula>0.001</formula>
    </cfRule>
    <cfRule type="cellIs" dxfId="76" priority="27" stopIfTrue="1" operator="lessThan">
      <formula>0.05</formula>
    </cfRule>
    <cfRule type="cellIs" dxfId="75" priority="28" stopIfTrue="1" operator="lessThan">
      <formula>0.1</formula>
    </cfRule>
  </conditionalFormatting>
  <conditionalFormatting sqref="Q10 Q3:Q8">
    <cfRule type="cellIs" dxfId="74" priority="17" stopIfTrue="1" operator="lessThan">
      <formula>0.0001</formula>
    </cfRule>
    <cfRule type="cellIs" dxfId="73" priority="18" stopIfTrue="1" operator="lessThan">
      <formula>0.001</formula>
    </cfRule>
    <cfRule type="cellIs" dxfId="72" priority="19" stopIfTrue="1" operator="lessThan">
      <formula>0.05</formula>
    </cfRule>
    <cfRule type="cellIs" dxfId="71" priority="20" stopIfTrue="1" operator="lessThan">
      <formula>0.1</formula>
    </cfRule>
  </conditionalFormatting>
  <conditionalFormatting sqref="Y10 Y3:Y8">
    <cfRule type="cellIs" dxfId="70" priority="13" stopIfTrue="1" operator="lessThan">
      <formula>0.0001</formula>
    </cfRule>
    <cfRule type="cellIs" dxfId="69" priority="14" stopIfTrue="1" operator="lessThan">
      <formula>0.001</formula>
    </cfRule>
    <cfRule type="cellIs" dxfId="68" priority="15" stopIfTrue="1" operator="lessThan">
      <formula>0.05</formula>
    </cfRule>
    <cfRule type="cellIs" dxfId="67" priority="16" stopIfTrue="1" operator="lessThan">
      <formula>0.1</formula>
    </cfRule>
  </conditionalFormatting>
  <conditionalFormatting sqref="AG10 AG3:AG8">
    <cfRule type="cellIs" dxfId="66" priority="9" stopIfTrue="1" operator="lessThan">
      <formula>0.0001</formula>
    </cfRule>
    <cfRule type="cellIs" dxfId="65" priority="10" stopIfTrue="1" operator="lessThan">
      <formula>0.001</formula>
    </cfRule>
    <cfRule type="cellIs" dxfId="64" priority="11" stopIfTrue="1" operator="lessThan">
      <formula>0.05</formula>
    </cfRule>
    <cfRule type="cellIs" dxfId="63" priority="12" stopIfTrue="1" operator="lessThan">
      <formula>0.1</formula>
    </cfRule>
  </conditionalFormatting>
  <conditionalFormatting sqref="AO10 AO3:AO8">
    <cfRule type="cellIs" dxfId="62" priority="5" stopIfTrue="1" operator="lessThan">
      <formula>0.0001</formula>
    </cfRule>
    <cfRule type="cellIs" dxfId="61" priority="6" stopIfTrue="1" operator="lessThan">
      <formula>0.001</formula>
    </cfRule>
    <cfRule type="cellIs" dxfId="60" priority="7" stopIfTrue="1" operator="lessThan">
      <formula>0.05</formula>
    </cfRule>
    <cfRule type="cellIs" dxfId="59" priority="8" stopIfTrue="1" operator="lessThan">
      <formula>0.1</formula>
    </cfRule>
  </conditionalFormatting>
  <conditionalFormatting sqref="AW10 AW3:AW8">
    <cfRule type="cellIs" dxfId="58" priority="1" stopIfTrue="1" operator="lessThan">
      <formula>0.0001</formula>
    </cfRule>
    <cfRule type="cellIs" dxfId="57" priority="2" stopIfTrue="1" operator="lessThan">
      <formula>0.001</formula>
    </cfRule>
    <cfRule type="cellIs" dxfId="56" priority="3" stopIfTrue="1" operator="lessThan">
      <formula>0.05</formula>
    </cfRule>
    <cfRule type="cellIs" dxfId="5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I27" sqref="I27"/>
    </sheetView>
  </sheetViews>
  <sheetFormatPr defaultRowHeight="15" x14ac:dyDescent="0.25"/>
  <cols>
    <col min="1" max="1" width="1.28515625" customWidth="1"/>
    <col min="17" max="17" width="3" customWidth="1"/>
    <col min="25" max="25" width="3.7109375" customWidth="1"/>
    <col min="26" max="26" width="3.28515625" customWidth="1"/>
  </cols>
  <sheetData>
    <row r="5" spans="25:28" ht="15" customHeight="1" x14ac:dyDescent="0.25"/>
    <row r="10" spans="25:28" x14ac:dyDescent="0.25">
      <c r="Y10" s="12"/>
      <c r="Z10" s="12"/>
      <c r="AA10" s="12"/>
      <c r="AB10" s="12"/>
    </row>
    <row r="33" spans="7:7" x14ac:dyDescent="0.25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D16" sqref="D16"/>
    </sheetView>
  </sheetViews>
  <sheetFormatPr defaultColWidth="8.85546875" defaultRowHeight="15" x14ac:dyDescent="0.25"/>
  <cols>
    <col min="1" max="1" width="13.140625" style="134" bestFit="1" customWidth="1"/>
    <col min="2" max="2" width="12.7109375" style="141" bestFit="1" customWidth="1"/>
    <col min="3" max="3" width="12" style="142" bestFit="1" customWidth="1"/>
    <col min="4" max="4" width="10.42578125" style="142" bestFit="1" customWidth="1"/>
    <col min="5" max="5" width="11.5703125" style="142" bestFit="1" customWidth="1"/>
    <col min="6" max="6" width="12.28515625" style="140" bestFit="1" customWidth="1"/>
    <col min="7" max="7" width="12.7109375" style="140" bestFit="1" customWidth="1"/>
    <col min="8" max="8" width="12.7109375" style="140" customWidth="1"/>
    <col min="9" max="9" width="4.5703125" style="134" customWidth="1"/>
    <col min="10" max="10" width="13.140625" style="134" bestFit="1" customWidth="1"/>
    <col min="11" max="11" width="12.7109375" style="142" bestFit="1" customWidth="1"/>
    <col min="12" max="12" width="12" style="142" bestFit="1" customWidth="1"/>
    <col min="13" max="13" width="10.42578125" style="142" bestFit="1" customWidth="1"/>
    <col min="14" max="14" width="11.5703125" style="142" bestFit="1" customWidth="1"/>
    <col min="15" max="15" width="9.140625" style="142" bestFit="1" customWidth="1"/>
    <col min="16" max="17" width="12.7109375" style="142" bestFit="1" customWidth="1"/>
    <col min="18" max="18" width="2.42578125" style="135" customWidth="1"/>
    <col min="19" max="19" width="15.7109375" style="135" bestFit="1" customWidth="1"/>
    <col min="20" max="20" width="12.7109375" style="135" bestFit="1" customWidth="1"/>
    <col min="21" max="21" width="12" style="135" bestFit="1" customWidth="1"/>
    <col min="22" max="22" width="10.42578125" style="135" bestFit="1" customWidth="1"/>
    <col min="23" max="23" width="11.5703125" style="134" bestFit="1" customWidth="1"/>
    <col min="24" max="24" width="11.85546875" style="140" bestFit="1" customWidth="1"/>
    <col min="25" max="25" width="12.7109375" style="140" bestFit="1" customWidth="1"/>
    <col min="26" max="26" width="12.7109375" style="134" bestFit="1" customWidth="1"/>
    <col min="27" max="27" width="10" style="134" bestFit="1" customWidth="1"/>
    <col min="28" max="28" width="9.140625" style="134"/>
    <col min="29" max="35" width="8.85546875" style="133"/>
    <col min="36" max="36" width="2.85546875" style="133" customWidth="1"/>
    <col min="37" max="37" width="12" style="133" customWidth="1"/>
    <col min="38" max="38" width="13" style="133" customWidth="1"/>
    <col min="39" max="16384" width="8.85546875" style="133"/>
  </cols>
  <sheetData>
    <row r="1" spans="1:29" s="8" customFormat="1" ht="30.75" x14ac:dyDescent="0.25">
      <c r="A1" s="5" t="s">
        <v>13</v>
      </c>
      <c r="B1" s="9"/>
      <c r="C1" s="9"/>
      <c r="D1" s="9"/>
      <c r="E1" s="9"/>
      <c r="F1" s="131"/>
      <c r="G1" s="131"/>
      <c r="H1" s="131"/>
      <c r="I1" s="9"/>
      <c r="J1" s="5" t="s">
        <v>15</v>
      </c>
      <c r="K1" s="9"/>
      <c r="L1" s="9"/>
      <c r="M1" s="9"/>
      <c r="N1" s="9"/>
      <c r="O1" s="9"/>
      <c r="P1" s="9"/>
      <c r="Q1" s="9"/>
      <c r="R1" s="132"/>
      <c r="S1" s="132" t="s">
        <v>9</v>
      </c>
      <c r="T1" s="132"/>
      <c r="U1" s="132"/>
      <c r="V1" s="132"/>
      <c r="W1" s="132"/>
      <c r="X1" s="131"/>
      <c r="Y1" s="131"/>
      <c r="Z1" s="9"/>
      <c r="AA1" s="9"/>
      <c r="AB1" s="9"/>
    </row>
    <row r="2" spans="1:29" x14ac:dyDescent="0.25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43</v>
      </c>
      <c r="I2" s="133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43</v>
      </c>
      <c r="R2" s="133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43</v>
      </c>
      <c r="AA2" s="133"/>
      <c r="AB2" s="133"/>
      <c r="AC2" s="134"/>
    </row>
    <row r="3" spans="1:29" s="145" customFormat="1" x14ac:dyDescent="0.25">
      <c r="A3" s="111" t="str">
        <f>RIGHT([7]Mode_PA_l_t_b0!A2,3)</f>
        <v>MDC</v>
      </c>
      <c r="B3" s="112">
        <f>[7]Mode_PA_l_t_b0!B2</f>
        <v>71.423000000000002</v>
      </c>
      <c r="C3" s="144">
        <f>[7]Mode_PA_l_t_b0!C2</f>
        <v>9.1319999999999997</v>
      </c>
      <c r="D3" s="144">
        <f>[7]Mode_PA_l_t_b0!D2</f>
        <v>53.524000000000001</v>
      </c>
      <c r="E3" s="144">
        <f>[7]Mode_PA_l_t_b0!E2</f>
        <v>89.322000000000003</v>
      </c>
      <c r="F3" s="127">
        <f>[7]Mode_PA_l_t_b0!H2</f>
        <v>9.2697000000000004E-6</v>
      </c>
      <c r="G3" s="127">
        <f>[7]Mode_PA_l_t_b0!I2</f>
        <v>1.4799999999999999E-4</v>
      </c>
      <c r="H3" s="110">
        <f>Table5[[#This Row],[Estimates]]-Table5[[#This Row],[2.5% CI]]</f>
        <v>17.899000000000001</v>
      </c>
      <c r="J3" s="111" t="str">
        <f>RIGHT([1]Mode_PA_l_f0_b0!A2,3)</f>
        <v>MDC</v>
      </c>
      <c r="K3" s="113">
        <f>[1]Mode_PA_l_f0_b0!B2</f>
        <v>83.245999999999995</v>
      </c>
      <c r="L3" s="114">
        <f>[1]Mode_PA_l_f0_b0!C2</f>
        <v>1.5029999999999999</v>
      </c>
      <c r="M3" s="114">
        <f>[1]Mode_PA_l_f0_b0!D2</f>
        <v>80.301000000000002</v>
      </c>
      <c r="N3" s="114">
        <f>[1]Mode_PA_l_f0_b0!E2</f>
        <v>86.191000000000003</v>
      </c>
      <c r="O3" s="127">
        <f>[1]Mode_PA_l_f0_b0!H2</f>
        <v>8.8675999999999995E-14</v>
      </c>
      <c r="P3" s="127">
        <f>[1]Mode_PA_l_f0_b0!I2</f>
        <v>1.42E-12</v>
      </c>
      <c r="Q3" s="115">
        <f>Table1[[#This Row],[Estimates]]-Table1[[#This Row],[2.5% CI]]</f>
        <v>2.9449999999999932</v>
      </c>
      <c r="S3" s="111" t="str">
        <f>RIGHT([5]Mode_PA_f0_exc_b0!A2,3)</f>
        <v>MDC</v>
      </c>
      <c r="T3" s="113">
        <f>[5]Mode_PA_f0_exc_b0!B2</f>
        <v>6.0590000000000002</v>
      </c>
      <c r="U3" s="114">
        <f>[5]Mode_PA_f0_exc_b0!C2</f>
        <v>0.35499999999999998</v>
      </c>
      <c r="V3" s="114">
        <f>[5]Mode_PA_f0_exc_b0!D2</f>
        <v>5.3620000000000001</v>
      </c>
      <c r="W3" s="114">
        <f>[5]Mode_PA_f0_exc_b0!E2</f>
        <v>6.7549999999999999</v>
      </c>
      <c r="X3" s="127">
        <f>[5]Mode_PA_f0_exc_b0!H2</f>
        <v>1.5283E-9</v>
      </c>
      <c r="Y3" s="159">
        <f>[5]Mode_PA_f0_exc_b0!I2</f>
        <v>2.4500000000000001E-8</v>
      </c>
      <c r="Z3" s="115">
        <f>Table4[[#This Row],[Estimates]]-Table4[[#This Row],[2.5% CI]]</f>
        <v>0.69700000000000006</v>
      </c>
      <c r="AC3" s="146"/>
    </row>
    <row r="4" spans="1:29" s="145" customFormat="1" x14ac:dyDescent="0.25">
      <c r="A4" s="111" t="str">
        <f>RIGHT([7]Mode_PA_l_t_b0!A3,3)</f>
        <v>MWH</v>
      </c>
      <c r="B4" s="112">
        <f>[7]Mode_PA_l_t_b0!B3</f>
        <v>71.816000000000003</v>
      </c>
      <c r="C4" s="144">
        <f>[7]Mode_PA_l_t_b0!C3</f>
        <v>9.1289999999999996</v>
      </c>
      <c r="D4" s="144">
        <f>[7]Mode_PA_l_t_b0!D3</f>
        <v>53.923000000000002</v>
      </c>
      <c r="E4" s="144">
        <f>[7]Mode_PA_l_t_b0!E3</f>
        <v>89.71</v>
      </c>
      <c r="F4" s="127">
        <f>[7]Mode_PA_l_t_b0!H3</f>
        <v>8.8490999999999997E-6</v>
      </c>
      <c r="G4" s="127">
        <f>[7]Mode_PA_l_t_b0!I3</f>
        <v>1.4200000000000001E-4</v>
      </c>
      <c r="H4" s="147">
        <f>Table5[[#This Row],[Estimates]]-Table5[[#This Row],[2.5% CI]]</f>
        <v>17.893000000000001</v>
      </c>
      <c r="J4" s="111" t="str">
        <f>RIGHT([1]Mode_PA_l_f0_b0!A3,3)</f>
        <v>MWH</v>
      </c>
      <c r="K4" s="113">
        <f>[1]Mode_PA_l_f0_b0!B3</f>
        <v>83.394000000000005</v>
      </c>
      <c r="L4" s="114">
        <f>[1]Mode_PA_l_f0_b0!C3</f>
        <v>1.585</v>
      </c>
      <c r="M4" s="114">
        <f>[1]Mode_PA_l_f0_b0!D3</f>
        <v>80.287000000000006</v>
      </c>
      <c r="N4" s="114">
        <f>[1]Mode_PA_l_f0_b0!E3</f>
        <v>86.501000000000005</v>
      </c>
      <c r="O4" s="127">
        <f>[1]Mode_PA_l_f0_b0!H3</f>
        <v>1.4942000000000001E-13</v>
      </c>
      <c r="P4" s="127">
        <f>[1]Mode_PA_l_f0_b0!I3</f>
        <v>2.3900000000000001E-12</v>
      </c>
      <c r="Q4" s="114">
        <f>Table1[[#This Row],[Estimates]]-Table1[[#This Row],[2.5% CI]]</f>
        <v>3.1069999999999993</v>
      </c>
      <c r="S4" s="111" t="str">
        <f>RIGHT([5]Mode_PA_f0_exc_b0!A3,3)</f>
        <v>MWH</v>
      </c>
      <c r="T4" s="113">
        <f>[5]Mode_PA_f0_exc_b0!B3</f>
        <v>6.3259999999999996</v>
      </c>
      <c r="U4" s="114">
        <f>[5]Mode_PA_f0_exc_b0!C3</f>
        <v>0.35499999999999998</v>
      </c>
      <c r="V4" s="114">
        <f>[5]Mode_PA_f0_exc_b0!D3</f>
        <v>5.63</v>
      </c>
      <c r="W4" s="114">
        <f>[5]Mode_PA_f0_exc_b0!E3</f>
        <v>7.0220000000000002</v>
      </c>
      <c r="X4" s="127">
        <f>[5]Mode_PA_f0_exc_b0!H3</f>
        <v>9.6946000000000008E-10</v>
      </c>
      <c r="Y4" s="160">
        <f>[5]Mode_PA_f0_exc_b0!I3</f>
        <v>1.55E-8</v>
      </c>
      <c r="Z4" s="114">
        <f>Table4[[#This Row],[Estimates]]-Table4[[#This Row],[2.5% CI]]</f>
        <v>0.69599999999999973</v>
      </c>
      <c r="AC4" s="146"/>
    </row>
    <row r="5" spans="1:29" s="145" customFormat="1" x14ac:dyDescent="0.25">
      <c r="A5" s="111" t="str">
        <f>RIGHT([7]Mode_PA_l_t_b0!A4,3)</f>
        <v>MYN</v>
      </c>
      <c r="B5" s="112">
        <f>[7]Mode_PA_l_t_b0!B4</f>
        <v>72.772999999999996</v>
      </c>
      <c r="C5" s="144">
        <f>[7]Mode_PA_l_t_b0!C4</f>
        <v>9.1609999999999996</v>
      </c>
      <c r="D5" s="144">
        <f>[7]Mode_PA_l_t_b0!D4</f>
        <v>54.817999999999998</v>
      </c>
      <c r="E5" s="144">
        <f>[7]Mode_PA_l_t_b0!E4</f>
        <v>90.727999999999994</v>
      </c>
      <c r="F5" s="127">
        <f>[7]Mode_PA_l_t_b0!H4</f>
        <v>7.4220000000000003E-6</v>
      </c>
      <c r="G5" s="127">
        <f>[7]Mode_PA_l_t_b0!I4</f>
        <v>1.1900000000000001E-4</v>
      </c>
      <c r="H5" s="147">
        <f>Table5[[#This Row],[Estimates]]-Table5[[#This Row],[2.5% CI]]</f>
        <v>17.954999999999998</v>
      </c>
      <c r="J5" s="111" t="str">
        <f>RIGHT([1]Mode_PA_l_f0_b0!A4,3)</f>
        <v>MYN</v>
      </c>
      <c r="K5" s="113">
        <f>[1]Mode_PA_l_f0_b0!B4</f>
        <v>84.593000000000004</v>
      </c>
      <c r="L5" s="114">
        <f>[1]Mode_PA_l_f0_b0!C4</f>
        <v>1.375</v>
      </c>
      <c r="M5" s="114">
        <f>[1]Mode_PA_l_f0_b0!D4</f>
        <v>81.899000000000001</v>
      </c>
      <c r="N5" s="114">
        <f>[1]Mode_PA_l_f0_b0!E4</f>
        <v>87.287999999999997</v>
      </c>
      <c r="O5" s="127">
        <f>[1]Mode_PA_l_f0_b0!H4</f>
        <v>3.3343000000000002E-14</v>
      </c>
      <c r="P5" s="127">
        <f>[1]Mode_PA_l_f0_b0!I4</f>
        <v>5.3299999999999995E-13</v>
      </c>
      <c r="Q5" s="114">
        <f>Table1[[#This Row],[Estimates]]-Table1[[#This Row],[2.5% CI]]</f>
        <v>2.6940000000000026</v>
      </c>
      <c r="S5" s="111" t="str">
        <f>RIGHT([5]Mode_PA_f0_exc_b0!A4,3)</f>
        <v>MYN</v>
      </c>
      <c r="T5" s="113">
        <f>[5]Mode_PA_f0_exc_b0!B4</f>
        <v>5.9809999999999999</v>
      </c>
      <c r="U5" s="114">
        <f>[5]Mode_PA_f0_exc_b0!C4</f>
        <v>0.36299999999999999</v>
      </c>
      <c r="V5" s="114">
        <f>[5]Mode_PA_f0_exc_b0!D4</f>
        <v>5.27</v>
      </c>
      <c r="W5" s="114">
        <f>[5]Mode_PA_f0_exc_b0!E4</f>
        <v>6.6920000000000002</v>
      </c>
      <c r="X5" s="127">
        <f>[5]Mode_PA_f0_exc_b0!H4</f>
        <v>7.0697999999999997E-10</v>
      </c>
      <c r="Y5" s="160">
        <f>[5]Mode_PA_f0_exc_b0!I4</f>
        <v>1.13E-8</v>
      </c>
      <c r="Z5" s="114">
        <f>Table4[[#This Row],[Estimates]]-Table4[[#This Row],[2.5% CI]]</f>
        <v>0.7110000000000003</v>
      </c>
      <c r="AC5" s="146"/>
    </row>
    <row r="6" spans="1:29" s="145" customFormat="1" x14ac:dyDescent="0.25">
      <c r="A6" s="111" t="str">
        <f>RIGHT([7]Mode_PA_l_t_b0!A5,3)</f>
        <v>MDQ</v>
      </c>
      <c r="B6" s="117">
        <f>[7]Mode_PA_l_t_b0!B5</f>
        <v>58.216000000000001</v>
      </c>
      <c r="C6" s="144">
        <f>[7]Mode_PA_l_t_b0!C5</f>
        <v>9.3160000000000007</v>
      </c>
      <c r="D6" s="144">
        <f>[7]Mode_PA_l_t_b0!D5</f>
        <v>39.956000000000003</v>
      </c>
      <c r="E6" s="144">
        <f>[7]Mode_PA_l_t_b0!E5</f>
        <v>76.475999999999999</v>
      </c>
      <c r="F6" s="127">
        <f>[7]Mode_PA_l_t_b0!H5</f>
        <v>4.8637999999999997E-5</v>
      </c>
      <c r="G6" s="127">
        <f>[7]Mode_PA_l_t_b0!I5</f>
        <v>7.7800000000000005E-4</v>
      </c>
      <c r="H6" s="147">
        <f>Table5[[#This Row],[Estimates]]-Table5[[#This Row],[2.5% CI]]</f>
        <v>18.259999999999998</v>
      </c>
      <c r="J6" s="111" t="str">
        <f>RIGHT([1]Mode_PA_l_f0_b0!A5,3)</f>
        <v>MDQ</v>
      </c>
      <c r="K6" s="118">
        <f>[1]Mode_PA_l_f0_b0!B5</f>
        <v>84.938999999999993</v>
      </c>
      <c r="L6" s="114">
        <f>[1]Mode_PA_l_f0_b0!C5</f>
        <v>1.411</v>
      </c>
      <c r="M6" s="114">
        <f>[1]Mode_PA_l_f0_b0!D5</f>
        <v>82.173000000000002</v>
      </c>
      <c r="N6" s="114">
        <f>[1]Mode_PA_l_f0_b0!E5</f>
        <v>87.704999999999998</v>
      </c>
      <c r="O6" s="127">
        <f>[1]Mode_PA_l_f0_b0!H5</f>
        <v>4.7961999999999998E-14</v>
      </c>
      <c r="P6" s="127">
        <f>[1]Mode_PA_l_f0_b0!I5</f>
        <v>7.6699999999999996E-13</v>
      </c>
      <c r="Q6" s="114">
        <f>Table1[[#This Row],[Estimates]]-Table1[[#This Row],[2.5% CI]]</f>
        <v>2.7659999999999911</v>
      </c>
      <c r="S6" s="111" t="str">
        <f>RIGHT([5]Mode_PA_f0_exc_b0!A5,3)</f>
        <v>MDQ</v>
      </c>
      <c r="T6" s="118">
        <f>[5]Mode_PA_f0_exc_b0!B5</f>
        <v>7.0460000000000003</v>
      </c>
      <c r="U6" s="114">
        <f>[5]Mode_PA_f0_exc_b0!C5</f>
        <v>0.40400000000000003</v>
      </c>
      <c r="V6" s="114">
        <f>[5]Mode_PA_f0_exc_b0!D5</f>
        <v>6.2549999999999999</v>
      </c>
      <c r="W6" s="114">
        <f>[5]Mode_PA_f0_exc_b0!E5</f>
        <v>7.8380000000000001</v>
      </c>
      <c r="X6" s="127">
        <f>[5]Mode_PA_f0_exc_b0!H5</f>
        <v>3.2048999999999998E-13</v>
      </c>
      <c r="Y6" s="161">
        <f>[5]Mode_PA_f0_exc_b0!I5</f>
        <v>5.1300000000000002E-12</v>
      </c>
      <c r="Z6" s="114">
        <f>Table4[[#This Row],[Estimates]]-Table4[[#This Row],[2.5% CI]]</f>
        <v>0.79100000000000037</v>
      </c>
      <c r="AC6" s="146"/>
    </row>
    <row r="7" spans="1:29" s="145" customFormat="1" x14ac:dyDescent="0.25">
      <c r="A7" s="111" t="str">
        <f>A18</f>
        <v>L*H</v>
      </c>
      <c r="B7" s="112">
        <f>[7]Mode_PA_l_t_b0!B6</f>
        <v>71.423000000000002</v>
      </c>
      <c r="C7" s="144">
        <f>[7]Mode_PA_l_t_b0!C6</f>
        <v>9.1319999999999997</v>
      </c>
      <c r="D7" s="144">
        <f>[7]Mode_PA_l_t_b0!D6</f>
        <v>53.524000000000001</v>
      </c>
      <c r="E7" s="144">
        <f>[7]Mode_PA_l_t_b0!E6</f>
        <v>89.322000000000003</v>
      </c>
      <c r="F7" s="127">
        <f>[7]Mode_PA_l_t_b0!H6</f>
        <v>9.2697000000000004E-6</v>
      </c>
      <c r="G7" s="127">
        <f>[7]Mode_PA_l_t_b0!I6</f>
        <v>1.4799999999999999E-4</v>
      </c>
      <c r="H7" s="147">
        <f>Table5[[#This Row],[Estimates]]-Table5[[#This Row],[2.5% CI]]</f>
        <v>17.899000000000001</v>
      </c>
      <c r="J7" s="111" t="str">
        <f>Table5[[#This Row],[Predictors]]</f>
        <v>L*H</v>
      </c>
      <c r="K7" s="113">
        <f>[1]Mode_PA_l_f0_b0!B6</f>
        <v>83.245999999999995</v>
      </c>
      <c r="L7" s="114">
        <f>[1]Mode_PA_l_f0_b0!C6</f>
        <v>1.5029999999999999</v>
      </c>
      <c r="M7" s="114">
        <f>[1]Mode_PA_l_f0_b0!D6</f>
        <v>80.301000000000002</v>
      </c>
      <c r="N7" s="114">
        <f>[1]Mode_PA_l_f0_b0!E6</f>
        <v>86.191000000000003</v>
      </c>
      <c r="O7" s="127">
        <f>[1]Mode_PA_l_f0_b0!H6</f>
        <v>8.8675999999999995E-14</v>
      </c>
      <c r="P7" s="127">
        <f>[1]Mode_PA_l_f0_b0!I6</f>
        <v>1.42E-12</v>
      </c>
      <c r="Q7" s="114">
        <f>Table1[[#This Row],[Estimates]]-Table1[[#This Row],[2.5% CI]]</f>
        <v>2.9449999999999932</v>
      </c>
      <c r="S7" s="111" t="str">
        <f>Table5[[#This Row],[Predictors]]</f>
        <v>L*H</v>
      </c>
      <c r="T7" s="113">
        <f>[5]Mode_PA_f0_exc_b0!B6</f>
        <v>6.0590000000000002</v>
      </c>
      <c r="U7" s="114">
        <f>[5]Mode_PA_f0_exc_b0!C6</f>
        <v>0.35499999999999998</v>
      </c>
      <c r="V7" s="114">
        <f>[5]Mode_PA_f0_exc_b0!D6</f>
        <v>5.3620000000000001</v>
      </c>
      <c r="W7" s="114">
        <f>[5]Mode_PA_f0_exc_b0!E6</f>
        <v>6.7549999999999999</v>
      </c>
      <c r="X7" s="162">
        <f>[5]Mode_PA_f0_exc_b0!H6</f>
        <v>1.5283E-9</v>
      </c>
      <c r="Y7" s="160">
        <f>[5]Mode_PA_f0_exc_b0!I6</f>
        <v>2.4500000000000001E-8</v>
      </c>
      <c r="Z7" s="114">
        <f>Table4[[#This Row],[Estimates]]-Table4[[#This Row],[2.5% CI]]</f>
        <v>0.69700000000000006</v>
      </c>
      <c r="AC7" s="146"/>
    </row>
    <row r="8" spans="1:29" s="145" customFormat="1" x14ac:dyDescent="0.25">
      <c r="A8" s="111" t="str">
        <f>A19</f>
        <v>^[L*]H</v>
      </c>
      <c r="B8" s="112">
        <f>[7]Mode_PA_l_t_b0!B7</f>
        <v>64.706000000000003</v>
      </c>
      <c r="C8" s="144">
        <f>[7]Mode_PA_l_t_b0!C7</f>
        <v>12.291</v>
      </c>
      <c r="D8" s="144">
        <f>[7]Mode_PA_l_t_b0!D7</f>
        <v>40.616999999999997</v>
      </c>
      <c r="E8" s="144">
        <f>[7]Mode_PA_l_t_b0!E7</f>
        <v>88.795000000000002</v>
      </c>
      <c r="F8" s="127">
        <f>[7]Mode_PA_l_t_b0!H7</f>
        <v>7.3066999999999999E-6</v>
      </c>
      <c r="G8" s="127">
        <f>[7]Mode_PA_l_t_b0!I7</f>
        <v>1.17E-4</v>
      </c>
      <c r="H8" s="147">
        <f>Table5[[#This Row],[Estimates]]-Table5[[#This Row],[2.5% CI]]</f>
        <v>24.089000000000006</v>
      </c>
      <c r="J8" s="111" t="str">
        <f>Table5[[#This Row],[Predictors]]</f>
        <v>^[L*]H</v>
      </c>
      <c r="K8" s="113">
        <f>[1]Mode_PA_l_f0_b0!B7</f>
        <v>84.834000000000003</v>
      </c>
      <c r="L8" s="114">
        <f>[1]Mode_PA_l_f0_b0!C7</f>
        <v>1.41</v>
      </c>
      <c r="M8" s="114">
        <f>[1]Mode_PA_l_f0_b0!D7</f>
        <v>82.070999999999998</v>
      </c>
      <c r="N8" s="114">
        <f>[1]Mode_PA_l_f0_b0!E7</f>
        <v>87.597999999999999</v>
      </c>
      <c r="O8" s="127">
        <f>[1]Mode_PA_l_f0_b0!H7</f>
        <v>1</v>
      </c>
      <c r="P8" s="127">
        <f>[1]Mode_PA_l_f0_b0!I7</f>
        <v>0.99990000000000001</v>
      </c>
      <c r="Q8" s="114">
        <f>Table1[[#This Row],[Estimates]]-Table1[[#This Row],[2.5% CI]]</f>
        <v>2.7630000000000052</v>
      </c>
      <c r="S8" s="111" t="str">
        <f>Table5[[#This Row],[Predictors]]</f>
        <v>^[L*]H</v>
      </c>
      <c r="T8" s="113">
        <f>[5]Mode_PA_f0_exc_b0!B7</f>
        <v>2.9609999999999999</v>
      </c>
      <c r="U8" s="114">
        <f>[5]Mode_PA_f0_exc_b0!C7</f>
        <v>0.91900000000000004</v>
      </c>
      <c r="V8" s="114">
        <f>[5]Mode_PA_f0_exc_b0!D7</f>
        <v>1.1599999999999999</v>
      </c>
      <c r="W8" s="114">
        <f>[5]Mode_PA_f0_exc_b0!E7</f>
        <v>4.7629999999999999</v>
      </c>
      <c r="X8" s="148">
        <f>[5]Mode_PA_f0_exc_b0!H7</f>
        <v>1.4E-3</v>
      </c>
      <c r="Y8" s="116">
        <f>[5]Mode_PA_f0_exc_b0!I7</f>
        <v>2.2599999999999999E-2</v>
      </c>
      <c r="Z8" s="114">
        <f>Table4[[#This Row],[Estimates]]-Table4[[#This Row],[2.5% CI]]</f>
        <v>1.8009999999999999</v>
      </c>
      <c r="AC8" s="146"/>
    </row>
    <row r="9" spans="1:29" s="145" customFormat="1" x14ac:dyDescent="0.25">
      <c r="A9" s="111" t="str">
        <f>A20</f>
        <v>L*^[H]</v>
      </c>
      <c r="B9" s="112">
        <f>[7]Mode_PA_l_t_b0!B8</f>
        <v>60.84</v>
      </c>
      <c r="C9" s="144">
        <f>[7]Mode_PA_l_t_b0!C8</f>
        <v>9.9139999999999997</v>
      </c>
      <c r="D9" s="144">
        <f>[7]Mode_PA_l_t_b0!D8</f>
        <v>41.41</v>
      </c>
      <c r="E9" s="144">
        <f>[7]Mode_PA_l_t_b0!E8</f>
        <v>80.271000000000001</v>
      </c>
      <c r="F9" s="127">
        <f>[7]Mode_PA_l_t_b0!H8</f>
        <v>1.9436000000000002E-5</v>
      </c>
      <c r="G9" s="127">
        <f>[7]Mode_PA_l_t_b0!I8</f>
        <v>3.1100000000000002E-4</v>
      </c>
      <c r="H9" s="147">
        <f>Table5[[#This Row],[Estimates]]-Table5[[#This Row],[2.5% CI]]</f>
        <v>19.430000000000007</v>
      </c>
      <c r="J9" s="111" t="str">
        <f>Table5[[#This Row],[Predictors]]</f>
        <v>L*^[H]</v>
      </c>
      <c r="K9" s="113">
        <f>[1]Mode_PA_l_f0_b0!B8</f>
        <v>83.539000000000001</v>
      </c>
      <c r="L9" s="114">
        <f>[1]Mode_PA_l_f0_b0!C8</f>
        <v>1.633</v>
      </c>
      <c r="M9" s="114">
        <f>[1]Mode_PA_l_f0_b0!D8</f>
        <v>80.337999999999994</v>
      </c>
      <c r="N9" s="114">
        <f>[1]Mode_PA_l_f0_b0!E8</f>
        <v>86.74</v>
      </c>
      <c r="O9" s="127">
        <f>[1]Mode_PA_l_f0_b0!H8</f>
        <v>1.6252E-13</v>
      </c>
      <c r="P9" s="127">
        <f>[1]Mode_PA_l_f0_b0!I8</f>
        <v>2.5999999999999998E-12</v>
      </c>
      <c r="Q9" s="114">
        <f>Table1[[#This Row],[Estimates]]-Table1[[#This Row],[2.5% CI]]</f>
        <v>3.2010000000000076</v>
      </c>
      <c r="S9" s="111" t="str">
        <f>Table5[[#This Row],[Predictors]]</f>
        <v>L*^[H]</v>
      </c>
      <c r="T9" s="113">
        <f>[5]Mode_PA_f0_exc_b0!B8</f>
        <v>9.7449999999999992</v>
      </c>
      <c r="U9" s="114">
        <f>[5]Mode_PA_f0_exc_b0!C8</f>
        <v>0.5</v>
      </c>
      <c r="V9" s="114">
        <f>[5]Mode_PA_f0_exc_b0!D8</f>
        <v>8.7650000000000006</v>
      </c>
      <c r="W9" s="114">
        <f>[5]Mode_PA_f0_exc_b0!E8</f>
        <v>10.725</v>
      </c>
      <c r="X9" s="162">
        <f>[5]Mode_PA_f0_exc_b0!H8</f>
        <v>2.5025E-23</v>
      </c>
      <c r="Y9" s="160">
        <f>[5]Mode_PA_f0_exc_b0!I8</f>
        <v>4.0000000000000002E-22</v>
      </c>
      <c r="Z9" s="114">
        <f>Table4[[#This Row],[Estimates]]-Table4[[#This Row],[2.5% CI]]</f>
        <v>0.97999999999999865</v>
      </c>
      <c r="AC9" s="146"/>
    </row>
    <row r="10" spans="1:29" s="145" customFormat="1" x14ac:dyDescent="0.25">
      <c r="A10" s="119" t="str">
        <f>A21</f>
        <v>^[L*H]</v>
      </c>
      <c r="B10" s="117">
        <f>[7]Mode_PA_l_t_b0!B9</f>
        <v>56.542000000000002</v>
      </c>
      <c r="C10" s="149">
        <f>[7]Mode_PA_l_t_b0!C9</f>
        <v>9.48</v>
      </c>
      <c r="D10" s="149">
        <f>[7]Mode_PA_l_t_b0!D9</f>
        <v>37.962000000000003</v>
      </c>
      <c r="E10" s="149">
        <f>[7]Mode_PA_l_t_b0!E9</f>
        <v>75.122</v>
      </c>
      <c r="F10" s="130">
        <f>[7]Mode_PA_l_t_b0!H9</f>
        <v>5.5705000000000003E-5</v>
      </c>
      <c r="G10" s="130">
        <f>[7]Mode_PA_l_t_b0!I9</f>
        <v>8.9099999999999997E-4</v>
      </c>
      <c r="H10" s="150">
        <f>Table5[[#This Row],[Estimates]]-Table5[[#This Row],[2.5% CI]]</f>
        <v>18.579999999999998</v>
      </c>
      <c r="J10" s="119" t="str">
        <f>Table5[[#This Row],[Predictors]]</f>
        <v>^[L*H]</v>
      </c>
      <c r="K10" s="118">
        <f>[1]Mode_PA_l_f0_b0!B9</f>
        <v>85.710999999999999</v>
      </c>
      <c r="L10" s="120">
        <f>[1]Mode_PA_l_f0_b0!C9</f>
        <v>1.8360000000000001</v>
      </c>
      <c r="M10" s="120">
        <f>[1]Mode_PA_l_f0_b0!D9</f>
        <v>82.113</v>
      </c>
      <c r="N10" s="120">
        <f>[1]Mode_PA_l_f0_b0!E9</f>
        <v>89.31</v>
      </c>
      <c r="O10" s="130">
        <f>[1]Mode_PA_l_f0_b0!H9</f>
        <v>7.3137999999999996E-13</v>
      </c>
      <c r="P10" s="130">
        <f>[1]Mode_PA_l_f0_b0!I9</f>
        <v>1.1700000000000001E-11</v>
      </c>
      <c r="Q10" s="120">
        <f>Table1[[#This Row],[Estimates]]-Table1[[#This Row],[2.5% CI]]</f>
        <v>3.597999999999999</v>
      </c>
      <c r="S10" s="119" t="str">
        <f>Table5[[#This Row],[Predictors]]</f>
        <v>^[L*H]</v>
      </c>
      <c r="T10" s="118">
        <f>[5]Mode_PA_f0_exc_b0!B9</f>
        <v>7.0380000000000003</v>
      </c>
      <c r="U10" s="120">
        <f>[5]Mode_PA_f0_exc_b0!C9</f>
        <v>0.44700000000000001</v>
      </c>
      <c r="V10" s="120">
        <f>[5]Mode_PA_f0_exc_b0!D9</f>
        <v>6.1619999999999999</v>
      </c>
      <c r="W10" s="120">
        <f>[5]Mode_PA_f0_exc_b0!E9</f>
        <v>7.9139999999999997</v>
      </c>
      <c r="X10" s="163">
        <f>[5]Mode_PA_f0_exc_b0!H9</f>
        <v>1.2849E-15</v>
      </c>
      <c r="Y10" s="161">
        <f>[5]Mode_PA_f0_exc_b0!I9</f>
        <v>2.0599999999999999E-14</v>
      </c>
      <c r="Z10" s="120">
        <f>Table4[[#This Row],[Estimates]]-Table4[[#This Row],[2.5% CI]]</f>
        <v>0.87600000000000033</v>
      </c>
      <c r="AC10" s="146"/>
    </row>
    <row r="11" spans="1:29" s="145" customFormat="1" x14ac:dyDescent="0.25">
      <c r="A11" s="121"/>
      <c r="B11" s="122"/>
      <c r="C11" s="151"/>
      <c r="D11" s="151"/>
      <c r="E11" s="151"/>
      <c r="F11" s="152"/>
      <c r="G11" s="152"/>
      <c r="H11" s="152"/>
      <c r="J11" s="121"/>
      <c r="K11" s="123"/>
      <c r="L11" s="124"/>
      <c r="M11" s="124"/>
      <c r="N11" s="124"/>
      <c r="O11" s="152"/>
      <c r="P11" s="152"/>
      <c r="Q11" s="152"/>
      <c r="S11" s="121"/>
      <c r="T11" s="123"/>
      <c r="U11" s="124"/>
      <c r="V11" s="124"/>
      <c r="W11" s="124"/>
      <c r="X11" s="153"/>
      <c r="Y11" s="125"/>
      <c r="AC11" s="146"/>
    </row>
    <row r="12" spans="1:29" s="8" customFormat="1" ht="30.75" x14ac:dyDescent="0.25">
      <c r="A12" s="5" t="s">
        <v>14</v>
      </c>
      <c r="B12" s="5"/>
      <c r="C12" s="132"/>
      <c r="D12" s="132"/>
      <c r="E12" s="132"/>
      <c r="F12" s="131"/>
      <c r="G12" s="131"/>
      <c r="H12" s="131"/>
      <c r="I12" s="7"/>
      <c r="J12" s="5" t="s">
        <v>16</v>
      </c>
      <c r="K12" s="136"/>
      <c r="L12" s="132"/>
      <c r="M12" s="132"/>
      <c r="N12" s="132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31"/>
      <c r="Y12" s="131"/>
      <c r="AB12" s="9"/>
    </row>
    <row r="13" spans="1:29" x14ac:dyDescent="0.25">
      <c r="A13" s="6" t="s">
        <v>0</v>
      </c>
      <c r="B13" s="10" t="s">
        <v>1</v>
      </c>
      <c r="C13" s="137" t="s">
        <v>7</v>
      </c>
      <c r="D13" s="137" t="s">
        <v>10</v>
      </c>
      <c r="E13" s="137" t="s">
        <v>11</v>
      </c>
      <c r="F13" s="13" t="s">
        <v>24</v>
      </c>
      <c r="G13" s="14" t="s">
        <v>25</v>
      </c>
      <c r="H13" s="14" t="s">
        <v>43</v>
      </c>
      <c r="I13" s="133"/>
      <c r="J13" s="6" t="s">
        <v>0</v>
      </c>
      <c r="K13" s="138" t="s">
        <v>1</v>
      </c>
      <c r="L13" s="137" t="s">
        <v>7</v>
      </c>
      <c r="M13" s="137" t="s">
        <v>10</v>
      </c>
      <c r="N13" s="137" t="s">
        <v>11</v>
      </c>
      <c r="O13" s="13" t="s">
        <v>24</v>
      </c>
      <c r="P13" s="14" t="s">
        <v>25</v>
      </c>
      <c r="Q13" s="14" t="s">
        <v>43</v>
      </c>
      <c r="R13" s="133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43</v>
      </c>
      <c r="AC13" s="134"/>
    </row>
    <row r="14" spans="1:29" s="145" customFormat="1" x14ac:dyDescent="0.25">
      <c r="A14" s="111" t="str">
        <f>RIGHT([9]Mode_PA_h_t_b0!A2,3)</f>
        <v>MDC</v>
      </c>
      <c r="B14" s="112">
        <f>[9]Mode_PA_h_t_b0!B2</f>
        <v>291.964</v>
      </c>
      <c r="C14" s="114">
        <f>[9]Mode_PA_h_t_b0!C2</f>
        <v>26.5</v>
      </c>
      <c r="D14" s="114">
        <f>[9]Mode_PA_h_t_b0!D2</f>
        <v>240.02600000000001</v>
      </c>
      <c r="E14" s="114">
        <f>[9]Mode_PA_h_t_b0!E2</f>
        <v>343.90300000000002</v>
      </c>
      <c r="F14" s="126">
        <f>[9]Mode_PA_h_t_b0!H2</f>
        <v>1.4E-3</v>
      </c>
      <c r="G14" s="126">
        <f>[9]Mode_PA_h_t_b0!I2</f>
        <v>2.1899999999999999E-2</v>
      </c>
      <c r="H14" s="154">
        <f>Table6[[#This Row],[Estimates]]-Table6[[#This Row],[2.5% CI]]</f>
        <v>51.937999999999988</v>
      </c>
      <c r="J14" s="111" t="str">
        <f>RIGHT([3]Mode_PA_h_f0_b0!A2,3)</f>
        <v>MDC</v>
      </c>
      <c r="K14" s="113">
        <f>[3]Mode_PA_h_f0_b0!B2</f>
        <v>89.320999999999998</v>
      </c>
      <c r="L14" s="114">
        <f>[3]Mode_PA_h_f0_b0!C2</f>
        <v>1.4950000000000001</v>
      </c>
      <c r="M14" s="114">
        <f>[3]Mode_PA_h_f0_b0!D2</f>
        <v>86.391000000000005</v>
      </c>
      <c r="N14" s="114">
        <f>[3]Mode_PA_h_f0_b0!E2</f>
        <v>92.251999999999995</v>
      </c>
      <c r="O14" s="127">
        <f>[3]Mode_PA_h_f0_b0!H2</f>
        <v>4.1473000000000002E-14</v>
      </c>
      <c r="P14" s="127">
        <f>[3]Mode_PA_h_f0_b0!I2</f>
        <v>6.64E-13</v>
      </c>
      <c r="Q14" s="115">
        <f>Table3[[#This Row],[Estimates]]-Table3[[#This Row],[2.5% CI]]</f>
        <v>2.9299999999999926</v>
      </c>
      <c r="S14" s="111" t="str">
        <f>RIGHT([11]Mode_PA_lh_slope_b0!A2,3)</f>
        <v>MDC</v>
      </c>
      <c r="T14" s="113">
        <f>[11]Mode_PA_lh_slope_b0!B2</f>
        <v>32.935000000000002</v>
      </c>
      <c r="U14" s="114">
        <f>[11]Mode_PA_lh_slope_b0!C2</f>
        <v>4.9800000000000004</v>
      </c>
      <c r="V14" s="114">
        <f>[11]Mode_PA_lh_slope_b0!D2</f>
        <v>23.175999999999998</v>
      </c>
      <c r="W14" s="114">
        <f>[11]Mode_PA_lh_slope_b0!E2</f>
        <v>42.695</v>
      </c>
      <c r="X14" s="128">
        <f>[11]Mode_PA_lh_slope_b0!H2</f>
        <v>7.1999999999999998E-3</v>
      </c>
      <c r="Y14" s="128">
        <f>[11]Mode_PA_lh_slope_b0!I2</f>
        <v>0.1154</v>
      </c>
      <c r="Z14" s="151">
        <f>Table7[[#This Row],[Estimates]]-Table7[[#This Row],[2.5% CI]]</f>
        <v>9.7590000000000039</v>
      </c>
      <c r="AA14" s="146"/>
      <c r="AB14" s="146"/>
      <c r="AC14" s="146"/>
    </row>
    <row r="15" spans="1:29" s="145" customFormat="1" x14ac:dyDescent="0.25">
      <c r="A15" s="111" t="str">
        <f>RIGHT([9]Mode_PA_h_t_b0!A3,3)</f>
        <v>MWH</v>
      </c>
      <c r="B15" s="112">
        <f>[9]Mode_PA_h_t_b0!B3</f>
        <v>291.59199999999998</v>
      </c>
      <c r="C15" s="114">
        <f>[9]Mode_PA_h_t_b0!C3</f>
        <v>26.498000000000001</v>
      </c>
      <c r="D15" s="114">
        <f>[9]Mode_PA_h_t_b0!D3</f>
        <v>239.65600000000001</v>
      </c>
      <c r="E15" s="114">
        <f>[9]Mode_PA_h_t_b0!E3</f>
        <v>343.52699999999999</v>
      </c>
      <c r="F15" s="126">
        <f>[9]Mode_PA_h_t_b0!H3</f>
        <v>1.4E-3</v>
      </c>
      <c r="G15" s="126">
        <f>[9]Mode_PA_h_t_b0!I3</f>
        <v>2.1999999999999999E-2</v>
      </c>
      <c r="H15" s="155">
        <f>Table6[[#This Row],[Estimates]]-Table6[[#This Row],[2.5% CI]]</f>
        <v>51.935999999999979</v>
      </c>
      <c r="J15" s="111" t="str">
        <f>RIGHT([3]Mode_PA_h_f0_b0!A3,3)</f>
        <v>MWH</v>
      </c>
      <c r="K15" s="113">
        <f>[3]Mode_PA_h_f0_b0!B3</f>
        <v>89.712000000000003</v>
      </c>
      <c r="L15" s="114">
        <f>[3]Mode_PA_h_f0_b0!C3</f>
        <v>1.343</v>
      </c>
      <c r="M15" s="114">
        <f>[3]Mode_PA_h_f0_b0!D3</f>
        <v>87.08</v>
      </c>
      <c r="N15" s="114">
        <f>[3]Mode_PA_h_f0_b0!E3</f>
        <v>92.343000000000004</v>
      </c>
      <c r="O15" s="127">
        <f>[3]Mode_PA_h_f0_b0!H3</f>
        <v>1.3555E-14</v>
      </c>
      <c r="P15" s="127">
        <f>[3]Mode_PA_h_f0_b0!I3</f>
        <v>2.1700000000000001E-13</v>
      </c>
      <c r="Q15" s="114">
        <f>Table3[[#This Row],[Estimates]]-Table3[[#This Row],[2.5% CI]]</f>
        <v>2.632000000000005</v>
      </c>
      <c r="S15" s="111" t="str">
        <f>RIGHT([11]Mode_PA_lh_slope_b0!A3,3)</f>
        <v>MWH</v>
      </c>
      <c r="T15" s="113">
        <f>[11]Mode_PA_lh_slope_b0!B3</f>
        <v>34.720999999999997</v>
      </c>
      <c r="U15" s="114">
        <f>[11]Mode_PA_lh_slope_b0!C3</f>
        <v>4.9790000000000001</v>
      </c>
      <c r="V15" s="114">
        <f>[11]Mode_PA_lh_slope_b0!D3</f>
        <v>24.963000000000001</v>
      </c>
      <c r="W15" s="114">
        <f>[11]Mode_PA_lh_slope_b0!E3</f>
        <v>44.478999999999999</v>
      </c>
      <c r="X15" s="128">
        <f>[11]Mode_PA_lh_slope_b0!H3</f>
        <v>6.1999999999999998E-3</v>
      </c>
      <c r="Y15" s="128">
        <f>[11]Mode_PA_lh_slope_b0!I3</f>
        <v>9.9500000000000005E-2</v>
      </c>
      <c r="Z15" s="156">
        <f>Table7[[#This Row],[Estimates]]-Table7[[#This Row],[2.5% CI]]</f>
        <v>9.7579999999999956</v>
      </c>
    </row>
    <row r="16" spans="1:29" s="145" customFormat="1" x14ac:dyDescent="0.25">
      <c r="A16" s="111" t="str">
        <f>RIGHT([9]Mode_PA_h_t_b0!A4,3)</f>
        <v>MYN</v>
      </c>
      <c r="B16" s="112">
        <f>[9]Mode_PA_h_t_b0!B4</f>
        <v>291.41399999999999</v>
      </c>
      <c r="C16" s="114">
        <f>[9]Mode_PA_h_t_b0!C4</f>
        <v>26.521999999999998</v>
      </c>
      <c r="D16" s="114">
        <f>[9]Mode_PA_h_t_b0!D4</f>
        <v>239.43100000000001</v>
      </c>
      <c r="E16" s="114">
        <f>[9]Mode_PA_h_t_b0!E4</f>
        <v>343.39699999999999</v>
      </c>
      <c r="F16" s="126">
        <f>[9]Mode_PA_h_t_b0!H4</f>
        <v>1.4E-3</v>
      </c>
      <c r="G16" s="126">
        <f>[9]Mode_PA_h_t_b0!I4</f>
        <v>2.1700000000000001E-2</v>
      </c>
      <c r="H16" s="155">
        <f>Table6[[#This Row],[Estimates]]-Table6[[#This Row],[2.5% CI]]</f>
        <v>51.982999999999976</v>
      </c>
      <c r="J16" s="111" t="str">
        <f>RIGHT([3]Mode_PA_h_f0_b0!A4,3)</f>
        <v>MYN</v>
      </c>
      <c r="K16" s="113">
        <f>[3]Mode_PA_h_f0_b0!B4</f>
        <v>90.623000000000005</v>
      </c>
      <c r="L16" s="114">
        <f>[3]Mode_PA_h_f0_b0!C4</f>
        <v>1.375</v>
      </c>
      <c r="M16" s="114">
        <f>[3]Mode_PA_h_f0_b0!D4</f>
        <v>87.927000000000007</v>
      </c>
      <c r="N16" s="114">
        <f>[3]Mode_PA_h_f0_b0!E4</f>
        <v>93.319000000000003</v>
      </c>
      <c r="O16" s="127">
        <f>[3]Mode_PA_h_f0_b0!H4</f>
        <v>1.6688E-14</v>
      </c>
      <c r="P16" s="127">
        <f>[3]Mode_PA_h_f0_b0!I4</f>
        <v>2.6700000000000002E-13</v>
      </c>
      <c r="Q16" s="114">
        <f>Table3[[#This Row],[Estimates]]-Table3[[#This Row],[2.5% CI]]</f>
        <v>2.695999999999998</v>
      </c>
      <c r="S16" s="111" t="str">
        <f>RIGHT([11]Mode_PA_lh_slope_b0!A4,3)</f>
        <v>MYN</v>
      </c>
      <c r="T16" s="113">
        <f>[11]Mode_PA_lh_slope_b0!B4</f>
        <v>33.444000000000003</v>
      </c>
      <c r="U16" s="114">
        <f>[11]Mode_PA_lh_slope_b0!C4</f>
        <v>4.9889999999999999</v>
      </c>
      <c r="V16" s="114">
        <f>[11]Mode_PA_lh_slope_b0!D4</f>
        <v>23.664999999999999</v>
      </c>
      <c r="W16" s="114">
        <f>[11]Mode_PA_lh_slope_b0!E4</f>
        <v>43.222999999999999</v>
      </c>
      <c r="X16" s="128">
        <f>[11]Mode_PA_lh_slope_b0!H4</f>
        <v>6.7999999999999996E-3</v>
      </c>
      <c r="Y16" s="128">
        <f>[11]Mode_PA_lh_slope_b0!I4</f>
        <v>0.1084</v>
      </c>
      <c r="Z16" s="156">
        <f>Table7[[#This Row],[Estimates]]-Table7[[#This Row],[2.5% CI]]</f>
        <v>9.7790000000000035</v>
      </c>
    </row>
    <row r="17" spans="1:28" s="145" customFormat="1" x14ac:dyDescent="0.25">
      <c r="A17" s="111" t="str">
        <f>RIGHT([9]Mode_PA_h_t_b0!A5,3)</f>
        <v>MDQ</v>
      </c>
      <c r="B17" s="117">
        <f>[9]Mode_PA_h_t_b0!B5</f>
        <v>277.86200000000002</v>
      </c>
      <c r="C17" s="114">
        <f>[9]Mode_PA_h_t_b0!C5</f>
        <v>26.643000000000001</v>
      </c>
      <c r="D17" s="114">
        <f>[9]Mode_PA_h_t_b0!D5</f>
        <v>225.643</v>
      </c>
      <c r="E17" s="114">
        <f>[9]Mode_PA_h_t_b0!E5</f>
        <v>330.08100000000002</v>
      </c>
      <c r="F17" s="126">
        <f>[9]Mode_PA_h_t_b0!H5</f>
        <v>1.5E-3</v>
      </c>
      <c r="G17" s="126">
        <f>[9]Mode_PA_h_t_b0!I5</f>
        <v>2.35E-2</v>
      </c>
      <c r="H17" s="155">
        <f>Table6[[#This Row],[Estimates]]-Table6[[#This Row],[2.5% CI]]</f>
        <v>52.219000000000023</v>
      </c>
      <c r="J17" s="111" t="str">
        <f>RIGHT([3]Mode_PA_h_f0_b0!A5,3)</f>
        <v>MDQ</v>
      </c>
      <c r="K17" s="118">
        <f>[3]Mode_PA_h_f0_b0!B5</f>
        <v>92.337000000000003</v>
      </c>
      <c r="L17" s="114">
        <f>[3]Mode_PA_h_f0_b0!C5</f>
        <v>1.516</v>
      </c>
      <c r="M17" s="114">
        <f>[3]Mode_PA_h_f0_b0!D5</f>
        <v>89.366</v>
      </c>
      <c r="N17" s="114">
        <f>[3]Mode_PA_h_f0_b0!E5</f>
        <v>95.307000000000002</v>
      </c>
      <c r="O17" s="127">
        <f>[3]Mode_PA_h_f0_b0!H5</f>
        <v>6.7788999999999998E-14</v>
      </c>
      <c r="P17" s="127">
        <f>[3]Mode_PA_h_f0_b0!I5</f>
        <v>1.08E-12</v>
      </c>
      <c r="Q17" s="114">
        <f>Table3[[#This Row],[Estimates]]-Table3[[#This Row],[2.5% CI]]</f>
        <v>2.9710000000000036</v>
      </c>
      <c r="S17" s="111" t="str">
        <f>RIGHT([11]Mode_PA_lh_slope_b0!A5,3)</f>
        <v>MDQ</v>
      </c>
      <c r="T17" s="118">
        <f>[11]Mode_PA_lh_slope_b0!B5</f>
        <v>40.014000000000003</v>
      </c>
      <c r="U17" s="114">
        <f>[11]Mode_PA_lh_slope_b0!C5</f>
        <v>5.0449999999999999</v>
      </c>
      <c r="V17" s="114">
        <f>[11]Mode_PA_lh_slope_b0!D5</f>
        <v>30.126000000000001</v>
      </c>
      <c r="W17" s="114">
        <f>[11]Mode_PA_lh_slope_b0!E5</f>
        <v>49.902999999999999</v>
      </c>
      <c r="X17" s="128">
        <f>[11]Mode_PA_lh_slope_b0!H5</f>
        <v>3.5999999999999999E-3</v>
      </c>
      <c r="Y17" s="128">
        <f>[11]Mode_PA_lh_slope_b0!I5</f>
        <v>5.6800000000000003E-2</v>
      </c>
      <c r="Z17" s="156">
        <f>Table7[[#This Row],[Estimates]]-Table7[[#This Row],[2.5% CI]]</f>
        <v>9.8880000000000017</v>
      </c>
    </row>
    <row r="18" spans="1:28" s="145" customFormat="1" x14ac:dyDescent="0.25">
      <c r="A18" s="111" t="str">
        <f>RIGHT([9]Mode_PA_h_t_b0!A6,3)</f>
        <v>L*H</v>
      </c>
      <c r="B18" s="112">
        <f>[9]Mode_PA_h_t_b0!B6</f>
        <v>291.964</v>
      </c>
      <c r="C18" s="114">
        <f>[9]Mode_PA_h_t_b0!C6</f>
        <v>26.5</v>
      </c>
      <c r="D18" s="114">
        <f>[9]Mode_PA_h_t_b0!D6</f>
        <v>240.02600000000001</v>
      </c>
      <c r="E18" s="114">
        <f>[9]Mode_PA_h_t_b0!E6</f>
        <v>343.90300000000002</v>
      </c>
      <c r="F18" s="126">
        <f>[9]Mode_PA_h_t_b0!H6</f>
        <v>1.4E-3</v>
      </c>
      <c r="G18" s="126">
        <f>[9]Mode_PA_h_t_b0!I6</f>
        <v>2.1899999999999999E-2</v>
      </c>
      <c r="H18" s="155">
        <f>Table6[[#This Row],[Estimates]]-Table6[[#This Row],[2.5% CI]]</f>
        <v>51.937999999999988</v>
      </c>
      <c r="I18" s="146"/>
      <c r="J18" s="111" t="str">
        <f>A18</f>
        <v>L*H</v>
      </c>
      <c r="K18" s="113">
        <f>[3]Mode_PA_h_f0_b0!B6</f>
        <v>89.320999999999998</v>
      </c>
      <c r="L18" s="114">
        <f>[3]Mode_PA_h_f0_b0!C6</f>
        <v>1.4950000000000001</v>
      </c>
      <c r="M18" s="114">
        <f>[3]Mode_PA_h_f0_b0!D6</f>
        <v>86.391000000000005</v>
      </c>
      <c r="N18" s="114">
        <f>[3]Mode_PA_h_f0_b0!E6</f>
        <v>92.251999999999995</v>
      </c>
      <c r="O18" s="127">
        <f>[3]Mode_PA_h_f0_b0!H6</f>
        <v>4.1473000000000002E-14</v>
      </c>
      <c r="P18" s="127">
        <f>[3]Mode_PA_h_f0_b0!I6</f>
        <v>6.64E-13</v>
      </c>
      <c r="Q18" s="114">
        <f>Table3[[#This Row],[Estimates]]-Table3[[#This Row],[2.5% CI]]</f>
        <v>2.9299999999999926</v>
      </c>
      <c r="S18" s="111" t="str">
        <f>A18</f>
        <v>L*H</v>
      </c>
      <c r="T18" s="118">
        <f>[11]Mode_PA_lh_slope_b0!B6</f>
        <v>32.935000000000002</v>
      </c>
      <c r="U18" s="114">
        <f>[11]Mode_PA_lh_slope_b0!C6</f>
        <v>4.9800000000000004</v>
      </c>
      <c r="V18" s="114">
        <f>[11]Mode_PA_lh_slope_b0!D6</f>
        <v>23.175999999999998</v>
      </c>
      <c r="W18" s="114">
        <f>[11]Mode_PA_lh_slope_b0!E6</f>
        <v>42.695</v>
      </c>
      <c r="X18" s="128">
        <f>[11]Mode_PA_lh_slope_b0!H6</f>
        <v>7.1999999999999998E-3</v>
      </c>
      <c r="Y18" s="128">
        <f>[11]Mode_PA_lh_slope_b0!I6</f>
        <v>0.1154</v>
      </c>
      <c r="Z18" s="156">
        <f>Table7[[#This Row],[Estimates]]-Table7[[#This Row],[2.5% CI]]</f>
        <v>9.7590000000000039</v>
      </c>
    </row>
    <row r="19" spans="1:28" s="145" customFormat="1" x14ac:dyDescent="0.25">
      <c r="A19" s="111" t="str">
        <f>RIGHT([9]Mode_PA_h_t_b0!A7,6)</f>
        <v>^[L*]H</v>
      </c>
      <c r="B19" s="112">
        <f>[9]Mode_PA_h_t_b0!B7</f>
        <v>218.447</v>
      </c>
      <c r="C19" s="114">
        <f>[9]Mode_PA_h_t_b0!C7</f>
        <v>29.21</v>
      </c>
      <c r="D19" s="114">
        <f>[9]Mode_PA_h_t_b0!D7</f>
        <v>161.197</v>
      </c>
      <c r="E19" s="114">
        <f>[9]Mode_PA_h_t_b0!E7</f>
        <v>275.697</v>
      </c>
      <c r="F19" s="127">
        <f>[9]Mode_PA_h_t_b0!H7</f>
        <v>9.8087000000000001E-4</v>
      </c>
      <c r="G19" s="126">
        <f>[9]Mode_PA_h_t_b0!I7</f>
        <v>1.5699999999999999E-2</v>
      </c>
      <c r="H19" s="155">
        <f>Table6[[#This Row],[Estimates]]-Table6[[#This Row],[2.5% CI]]</f>
        <v>57.25</v>
      </c>
      <c r="J19" s="111" t="str">
        <f t="shared" ref="J19:J21" si="0">A19</f>
        <v>^[L*]H</v>
      </c>
      <c r="K19" s="113">
        <f>[3]Mode_PA_h_f0_b0!B7</f>
        <v>87.843999999999994</v>
      </c>
      <c r="L19" s="114">
        <f>[3]Mode_PA_h_f0_b0!C7</f>
        <v>1.5649999999999999</v>
      </c>
      <c r="M19" s="114">
        <f>[3]Mode_PA_h_f0_b0!D7</f>
        <v>84.778000000000006</v>
      </c>
      <c r="N19" s="114">
        <f>[3]Mode_PA_h_f0_b0!E7</f>
        <v>90.911000000000001</v>
      </c>
      <c r="O19" s="127">
        <f>[3]Mode_PA_h_f0_b0!H7</f>
        <v>8.7969000000000001E-23</v>
      </c>
      <c r="P19" s="127">
        <f>[3]Mode_PA_h_f0_b0!I7</f>
        <v>1.4100000000000001E-21</v>
      </c>
      <c r="Q19" s="114">
        <f>Table3[[#This Row],[Estimates]]-Table3[[#This Row],[2.5% CI]]</f>
        <v>3.0659999999999883</v>
      </c>
      <c r="S19" s="111" t="str">
        <f t="shared" ref="S19:S21" si="1">A19</f>
        <v>^[L*]H</v>
      </c>
      <c r="T19" s="118">
        <f>[11]Mode_PA_lh_slope_b0!B7</f>
        <v>19.646999999999998</v>
      </c>
      <c r="U19" s="114">
        <f>[11]Mode_PA_lh_slope_b0!C7</f>
        <v>6.1440000000000001</v>
      </c>
      <c r="V19" s="114">
        <f>[11]Mode_PA_lh_slope_b0!D7</f>
        <v>7.6059999999999999</v>
      </c>
      <c r="W19" s="114">
        <f>[11]Mode_PA_lh_slope_b0!E7</f>
        <v>31.689</v>
      </c>
      <c r="X19" s="128">
        <f>[11]Mode_PA_lh_slope_b0!H7</f>
        <v>1.54E-2</v>
      </c>
      <c r="Y19" s="128">
        <f>[11]Mode_PA_lh_slope_b0!I7</f>
        <v>0.2472</v>
      </c>
      <c r="Z19" s="156">
        <f>Table7[[#This Row],[Estimates]]-Table7[[#This Row],[2.5% CI]]</f>
        <v>12.040999999999999</v>
      </c>
    </row>
    <row r="20" spans="1:28" s="145" customFormat="1" x14ac:dyDescent="0.25">
      <c r="A20" s="111" t="str">
        <f>RIGHT([9]Mode_PA_h_t_b0!A8,6)</f>
        <v>L*^[H]</v>
      </c>
      <c r="B20" s="112">
        <f>[9]Mode_PA_h_t_b0!B8</f>
        <v>287.41500000000002</v>
      </c>
      <c r="C20" s="114">
        <f>[9]Mode_PA_h_t_b0!C8</f>
        <v>27.119</v>
      </c>
      <c r="D20" s="114">
        <f>[9]Mode_PA_h_t_b0!D8</f>
        <v>234.26300000000001</v>
      </c>
      <c r="E20" s="114">
        <f>[9]Mode_PA_h_t_b0!E8</f>
        <v>340.56700000000001</v>
      </c>
      <c r="F20" s="126">
        <f>[9]Mode_PA_h_t_b0!H8</f>
        <v>1E-3</v>
      </c>
      <c r="G20" s="126">
        <f>[9]Mode_PA_h_t_b0!I8</f>
        <v>1.6E-2</v>
      </c>
      <c r="H20" s="155">
        <f>Table6[[#This Row],[Estimates]]-Table6[[#This Row],[2.5% CI]]</f>
        <v>53.152000000000015</v>
      </c>
      <c r="J20" s="111" t="str">
        <f t="shared" si="0"/>
        <v>L*^[H]</v>
      </c>
      <c r="K20" s="113">
        <f>[3]Mode_PA_h_f0_b0!B8</f>
        <v>92.61</v>
      </c>
      <c r="L20" s="114">
        <f>[3]Mode_PA_h_f0_b0!C8</f>
        <v>1.5609999999999999</v>
      </c>
      <c r="M20" s="114">
        <f>[3]Mode_PA_h_f0_b0!D8</f>
        <v>89.551000000000002</v>
      </c>
      <c r="N20" s="114">
        <f>[3]Mode_PA_h_f0_b0!E8</f>
        <v>95.668999999999997</v>
      </c>
      <c r="O20" s="127">
        <f>[3]Mode_PA_h_f0_b0!H8</f>
        <v>2.3215999999999999E-14</v>
      </c>
      <c r="P20" s="127">
        <f>[3]Mode_PA_h_f0_b0!I8</f>
        <v>3.7099999999999998E-13</v>
      </c>
      <c r="Q20" s="114">
        <f>Table3[[#This Row],[Estimates]]-Table3[[#This Row],[2.5% CI]]</f>
        <v>3.0589999999999975</v>
      </c>
      <c r="S20" s="111" t="str">
        <f t="shared" si="1"/>
        <v>L*^[H]</v>
      </c>
      <c r="T20" s="118">
        <f>[11]Mode_PA_lh_slope_b0!B8</f>
        <v>50.030999999999999</v>
      </c>
      <c r="U20" s="114">
        <f>[11]Mode_PA_lh_slope_b0!C8</f>
        <v>5.2569999999999997</v>
      </c>
      <c r="V20" s="114">
        <f>[11]Mode_PA_lh_slope_b0!D8</f>
        <v>39.726999999999997</v>
      </c>
      <c r="W20" s="114">
        <f>[11]Mode_PA_lh_slope_b0!E8</f>
        <v>60.334000000000003</v>
      </c>
      <c r="X20" s="128">
        <f>[11]Mode_PA_lh_slope_b0!H8</f>
        <v>9.8802000000000004E-4</v>
      </c>
      <c r="Y20" s="128">
        <f>[11]Mode_PA_lh_slope_b0!I8</f>
        <v>1.5800000000000002E-2</v>
      </c>
      <c r="Z20" s="156">
        <f>Table7[[#This Row],[Estimates]]-Table7[[#This Row],[2.5% CI]]</f>
        <v>10.304000000000002</v>
      </c>
    </row>
    <row r="21" spans="1:28" s="145" customFormat="1" x14ac:dyDescent="0.25">
      <c r="A21" s="119" t="str">
        <f>RIGHT([9]Mode_PA_h_t_b0!A9,6)</f>
        <v>^[L*H]</v>
      </c>
      <c r="B21" s="117">
        <f>[9]Mode_PA_h_t_b0!B9</f>
        <v>283.05900000000003</v>
      </c>
      <c r="C21" s="120">
        <f>[9]Mode_PA_h_t_b0!C9</f>
        <v>26.771000000000001</v>
      </c>
      <c r="D21" s="120">
        <f>[9]Mode_PA_h_t_b0!D9</f>
        <v>230.58799999999999</v>
      </c>
      <c r="E21" s="120">
        <f>[9]Mode_PA_h_t_b0!E9</f>
        <v>335.529</v>
      </c>
      <c r="F21" s="129">
        <f>[9]Mode_PA_h_t_b0!H9</f>
        <v>1.2999999999999999E-3</v>
      </c>
      <c r="G21" s="129">
        <f>[9]Mode_PA_h_t_b0!I9</f>
        <v>2.06E-2</v>
      </c>
      <c r="H21" s="157">
        <f>Table6[[#This Row],[Estimates]]-Table6[[#This Row],[2.5% CI]]</f>
        <v>52.471000000000032</v>
      </c>
      <c r="J21" s="111" t="str">
        <f t="shared" si="0"/>
        <v>^[L*H]</v>
      </c>
      <c r="K21" s="118">
        <f>[3]Mode_PA_h_f0_b0!B9</f>
        <v>93</v>
      </c>
      <c r="L21" s="120">
        <f>[3]Mode_PA_h_f0_b0!C9</f>
        <v>1.9910000000000001</v>
      </c>
      <c r="M21" s="120">
        <f>[3]Mode_PA_h_f0_b0!D9</f>
        <v>89.096999999999994</v>
      </c>
      <c r="N21" s="120">
        <f>[3]Mode_PA_h_f0_b0!E9</f>
        <v>96.903000000000006</v>
      </c>
      <c r="O21" s="130">
        <f>[3]Mode_PA_h_f0_b0!H9</f>
        <v>1.1703999999999999E-12</v>
      </c>
      <c r="P21" s="130">
        <f>[3]Mode_PA_h_f0_b0!I9</f>
        <v>1.8700000000000001E-11</v>
      </c>
      <c r="Q21" s="120">
        <f>Table3[[#This Row],[Estimates]]-Table3[[#This Row],[2.5% CI]]</f>
        <v>3.9030000000000058</v>
      </c>
      <c r="S21" s="111" t="str">
        <f t="shared" si="1"/>
        <v>^[L*H]</v>
      </c>
      <c r="T21" s="118">
        <f>[11]Mode_PA_lh_slope_b0!B9</f>
        <v>35.033000000000001</v>
      </c>
      <c r="U21" s="114">
        <f>[11]Mode_PA_lh_slope_b0!C9</f>
        <v>5.1029999999999998</v>
      </c>
      <c r="V21" s="114">
        <f>[11]Mode_PA_lh_slope_b0!D9</f>
        <v>25.032</v>
      </c>
      <c r="W21" s="114">
        <f>[11]Mode_PA_lh_slope_b0!E9</f>
        <v>45.033999999999999</v>
      </c>
      <c r="X21" s="128">
        <f>[11]Mode_PA_lh_slope_b0!H9</f>
        <v>4.7000000000000002E-3</v>
      </c>
      <c r="Y21" s="128">
        <f>[11]Mode_PA_lh_slope_b0!I9</f>
        <v>7.5399999999999995E-2</v>
      </c>
      <c r="Z21" s="156">
        <f>Table7[[#This Row],[Estimates]]-Table7[[#This Row],[2.5% CI]]</f>
        <v>10.001000000000001</v>
      </c>
    </row>
    <row r="22" spans="1:28" x14ac:dyDescent="0.25">
      <c r="A22" s="133"/>
      <c r="B22" s="133"/>
      <c r="C22" s="133"/>
      <c r="D22" s="133"/>
      <c r="E22" s="133"/>
      <c r="F22" s="139"/>
      <c r="G22" s="139"/>
      <c r="H22" s="139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9"/>
      <c r="Y22" s="139"/>
      <c r="Z22" s="133"/>
      <c r="AA22" s="133"/>
      <c r="AB22" s="133"/>
    </row>
    <row r="23" spans="1:28" x14ac:dyDescent="0.25">
      <c r="A23" s="133"/>
      <c r="B23" s="133"/>
      <c r="C23" s="133"/>
      <c r="D23" s="133"/>
      <c r="E23" s="133"/>
      <c r="F23" s="139"/>
      <c r="G23" s="139"/>
      <c r="H23" s="139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9"/>
      <c r="Y23" s="139"/>
      <c r="Z23" s="133"/>
      <c r="AA23" s="133"/>
      <c r="AB23" s="133"/>
    </row>
    <row r="24" spans="1:28" x14ac:dyDescent="0.25">
      <c r="A24" s="133"/>
      <c r="B24" s="133"/>
      <c r="C24" s="133"/>
      <c r="D24" s="133"/>
      <c r="E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9"/>
      <c r="Y24" s="139"/>
      <c r="Z24" s="133"/>
      <c r="AA24" s="133"/>
      <c r="AB24" s="133"/>
    </row>
    <row r="25" spans="1:28" x14ac:dyDescent="0.25">
      <c r="A25" s="133"/>
      <c r="B25" s="133"/>
      <c r="C25" s="133"/>
      <c r="D25" s="133"/>
      <c r="E25" s="133"/>
      <c r="F25" s="139"/>
      <c r="G25" s="139"/>
      <c r="H25" s="139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9"/>
      <c r="Y25" s="139"/>
      <c r="Z25" s="133"/>
      <c r="AA25" s="133"/>
      <c r="AB25" s="133"/>
    </row>
    <row r="26" spans="1:28" x14ac:dyDescent="0.25">
      <c r="A26" s="133"/>
      <c r="B26" s="133"/>
      <c r="C26" s="133"/>
      <c r="D26" s="133"/>
      <c r="E26" s="133"/>
      <c r="F26" s="139"/>
      <c r="G26" s="139"/>
      <c r="H26" s="139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9"/>
      <c r="Y26" s="139"/>
      <c r="Z26" s="133"/>
      <c r="AA26" s="133"/>
      <c r="AB26" s="133"/>
    </row>
    <row r="27" spans="1:28" x14ac:dyDescent="0.25">
      <c r="A27" s="133"/>
      <c r="B27" s="133"/>
      <c r="C27" s="133"/>
      <c r="D27" s="133"/>
      <c r="E27" s="133"/>
      <c r="F27" s="139"/>
      <c r="G27" s="139"/>
      <c r="H27" s="139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9"/>
      <c r="Y27" s="139"/>
      <c r="Z27" s="133"/>
      <c r="AA27" s="133"/>
      <c r="AB27" s="133"/>
    </row>
    <row r="28" spans="1:28" x14ac:dyDescent="0.25">
      <c r="I28" s="142"/>
      <c r="J28" s="142"/>
      <c r="N28" s="135"/>
      <c r="O28" s="135"/>
      <c r="P28" s="135"/>
      <c r="Q28" s="135"/>
      <c r="U28" s="134"/>
      <c r="V28" s="134"/>
      <c r="AA28" s="133"/>
      <c r="AB28" s="133"/>
    </row>
    <row r="29" spans="1:28" x14ac:dyDescent="0.25">
      <c r="I29" s="142"/>
      <c r="J29" s="142"/>
      <c r="N29" s="135"/>
      <c r="O29" s="135"/>
      <c r="P29" s="135"/>
      <c r="Q29" s="135"/>
      <c r="U29" s="134"/>
      <c r="V29" s="134"/>
      <c r="AA29" s="133"/>
      <c r="AB29" s="133"/>
    </row>
    <row r="30" spans="1:28" x14ac:dyDescent="0.25">
      <c r="D30" s="133"/>
      <c r="E30" s="133"/>
    </row>
    <row r="31" spans="1:28" x14ac:dyDescent="0.25">
      <c r="I31" s="142"/>
      <c r="J31" s="142"/>
      <c r="N31" s="135"/>
      <c r="O31" s="135"/>
      <c r="P31" s="135"/>
      <c r="Q31" s="135"/>
      <c r="U31" s="134"/>
      <c r="V31" s="134"/>
      <c r="AA31" s="133"/>
      <c r="AB31" s="133"/>
    </row>
    <row r="32" spans="1:28" x14ac:dyDescent="0.25">
      <c r="I32" s="142"/>
      <c r="J32" s="142"/>
      <c r="N32" s="135"/>
      <c r="O32" s="135"/>
      <c r="P32" s="135"/>
      <c r="Q32" s="135"/>
      <c r="U32" s="134"/>
      <c r="V32" s="134"/>
      <c r="AA32" s="133"/>
      <c r="AB32" s="133"/>
    </row>
    <row r="33" spans="9:28" x14ac:dyDescent="0.25">
      <c r="I33" s="142"/>
      <c r="J33" s="142"/>
      <c r="N33" s="135"/>
      <c r="O33" s="135"/>
      <c r="P33" s="135"/>
      <c r="Q33" s="135"/>
      <c r="U33" s="134"/>
      <c r="V33" s="134"/>
      <c r="AA33" s="133"/>
      <c r="AB33" s="133"/>
    </row>
    <row r="34" spans="9:28" x14ac:dyDescent="0.25">
      <c r="I34" s="142"/>
      <c r="J34" s="142"/>
      <c r="N34" s="135"/>
      <c r="O34" s="135"/>
      <c r="P34" s="135"/>
      <c r="Q34" s="135"/>
      <c r="U34" s="134"/>
      <c r="V34" s="134"/>
      <c r="AA34" s="133"/>
      <c r="AB34" s="133"/>
    </row>
    <row r="35" spans="9:28" x14ac:dyDescent="0.25">
      <c r="I35" s="142"/>
      <c r="J35" s="142"/>
      <c r="N35" s="135"/>
      <c r="O35" s="135"/>
      <c r="P35" s="135"/>
      <c r="Q35" s="135"/>
      <c r="U35" s="134"/>
      <c r="V35" s="134"/>
      <c r="AA35" s="133"/>
      <c r="AB35" s="133"/>
    </row>
    <row r="37" spans="9:28" x14ac:dyDescent="0.25">
      <c r="I37" s="142"/>
      <c r="J37" s="142"/>
      <c r="N37" s="135"/>
      <c r="O37" s="135"/>
      <c r="P37" s="135"/>
      <c r="Q37" s="135"/>
      <c r="U37" s="134"/>
      <c r="V37" s="134"/>
      <c r="AA37" s="133"/>
      <c r="AB37" s="133"/>
    </row>
    <row r="38" spans="9:28" x14ac:dyDescent="0.25">
      <c r="I38" s="142"/>
      <c r="J38" s="142"/>
      <c r="N38" s="135"/>
      <c r="O38" s="135"/>
      <c r="P38" s="135"/>
      <c r="Q38" s="135"/>
      <c r="U38" s="134"/>
      <c r="V38" s="134"/>
      <c r="AA38" s="133"/>
      <c r="AB38" s="133"/>
    </row>
    <row r="39" spans="9:28" x14ac:dyDescent="0.25">
      <c r="I39" s="142"/>
      <c r="J39" s="142"/>
      <c r="N39" s="135"/>
      <c r="O39" s="135"/>
      <c r="P39" s="135"/>
      <c r="Q39" s="135"/>
      <c r="U39" s="134"/>
      <c r="V39" s="134"/>
      <c r="AA39" s="133"/>
      <c r="AB39" s="133"/>
    </row>
    <row r="40" spans="9:28" x14ac:dyDescent="0.25">
      <c r="I40" s="142"/>
      <c r="J40" s="142"/>
      <c r="N40" s="135"/>
      <c r="O40" s="135"/>
      <c r="P40" s="135"/>
      <c r="Q40" s="135"/>
      <c r="U40" s="134"/>
      <c r="V40" s="134"/>
      <c r="AA40" s="133"/>
      <c r="AB40" s="133"/>
    </row>
    <row r="41" spans="9:28" x14ac:dyDescent="0.25">
      <c r="I41" s="142"/>
      <c r="J41" s="142"/>
      <c r="N41" s="135"/>
      <c r="O41" s="135"/>
      <c r="P41" s="135"/>
      <c r="Q41" s="135"/>
      <c r="U41" s="134"/>
      <c r="V41" s="134"/>
      <c r="AA41" s="133"/>
      <c r="AB41" s="133"/>
    </row>
    <row r="51" spans="4:5" x14ac:dyDescent="0.25">
      <c r="D51" s="135"/>
      <c r="E51" s="135"/>
    </row>
    <row r="52" spans="4:5" x14ac:dyDescent="0.25">
      <c r="D52" s="143"/>
    </row>
    <row r="53" spans="4:5" x14ac:dyDescent="0.25">
      <c r="D53" s="143"/>
    </row>
    <row r="54" spans="4:5" x14ac:dyDescent="0.25">
      <c r="D54" s="143"/>
    </row>
    <row r="55" spans="4:5" x14ac:dyDescent="0.25">
      <c r="D55" s="143"/>
    </row>
    <row r="56" spans="4:5" x14ac:dyDescent="0.25">
      <c r="D56" s="143"/>
    </row>
    <row r="57" spans="4:5" x14ac:dyDescent="0.25">
      <c r="D57" s="143"/>
    </row>
    <row r="58" spans="4:5" x14ac:dyDescent="0.25">
      <c r="D58" s="143"/>
    </row>
    <row r="59" spans="4:5" x14ac:dyDescent="0.25">
      <c r="D59" s="135"/>
      <c r="E59" s="135"/>
    </row>
    <row r="60" spans="4:5" x14ac:dyDescent="0.25">
      <c r="D60" s="135"/>
      <c r="E60" s="135"/>
    </row>
  </sheetData>
  <conditionalFormatting sqref="F14:F21 O14:Q21 X14:Y17 F3:H11 O3:Q11 X3:Y11">
    <cfRule type="cellIs" dxfId="54" priority="16" operator="lessThan">
      <formula>0.05</formula>
    </cfRule>
  </conditionalFormatting>
  <conditionalFormatting sqref="G3:H11">
    <cfRule type="cellIs" dxfId="53" priority="15" operator="lessThan">
      <formula>0.05</formula>
    </cfRule>
  </conditionalFormatting>
  <conditionalFormatting sqref="P3:Q11">
    <cfRule type="cellIs" dxfId="52" priority="13" operator="lessThan">
      <formula>0.05</formula>
    </cfRule>
  </conditionalFormatting>
  <conditionalFormatting sqref="P14:Q21">
    <cfRule type="cellIs" dxfId="51" priority="12" operator="lessThan">
      <formula>0.05</formula>
    </cfRule>
  </conditionalFormatting>
  <conditionalFormatting sqref="G14:H21">
    <cfRule type="cellIs" dxfId="50" priority="11" operator="lessThan">
      <formula>0.05</formula>
    </cfRule>
  </conditionalFormatting>
  <conditionalFormatting sqref="F7:H10">
    <cfRule type="cellIs" dxfId="49" priority="10" operator="lessThan">
      <formula>0.05</formula>
    </cfRule>
  </conditionalFormatting>
  <conditionalFormatting sqref="G7:H10">
    <cfRule type="cellIs" dxfId="48" priority="9" operator="lessThan">
      <formula>0.05</formula>
    </cfRule>
  </conditionalFormatting>
  <conditionalFormatting sqref="O7:Q10">
    <cfRule type="cellIs" dxfId="47" priority="8" operator="lessThan">
      <formula>0.05</formula>
    </cfRule>
  </conditionalFormatting>
  <conditionalFormatting sqref="P7:Q10">
    <cfRule type="cellIs" dxfId="46" priority="7" operator="lessThan">
      <formula>0.05</formula>
    </cfRule>
  </conditionalFormatting>
  <conditionalFormatting sqref="X7:Y10">
    <cfRule type="cellIs" dxfId="45" priority="6" operator="lessThan">
      <formula>0.05</formula>
    </cfRule>
  </conditionalFormatting>
  <conditionalFormatting sqref="F18:F21">
    <cfRule type="cellIs" dxfId="44" priority="5" operator="lessThan">
      <formula>0.05</formula>
    </cfRule>
  </conditionalFormatting>
  <conditionalFormatting sqref="G18:H21">
    <cfRule type="cellIs" dxfId="43" priority="4" operator="lessThan">
      <formula>0.05</formula>
    </cfRule>
  </conditionalFormatting>
  <conditionalFormatting sqref="O18:Q21">
    <cfRule type="cellIs" dxfId="42" priority="3" operator="lessThan">
      <formula>0.05</formula>
    </cfRule>
  </conditionalFormatting>
  <conditionalFormatting sqref="P18:Q21">
    <cfRule type="cellIs" dxfId="41" priority="2" operator="lessThan">
      <formula>0.05</formula>
    </cfRule>
  </conditionalFormatting>
  <conditionalFormatting sqref="X18:Y21">
    <cfRule type="cellIs" dxfId="40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2022-07-05T14:44:14Z</dcterms:modified>
</cp:coreProperties>
</file>