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6_Form\"/>
    </mc:Choice>
  </mc:AlternateContent>
  <xr:revisionPtr revIDLastSave="0" documentId="13_ncr:1_{2932C859-B1A6-4978-8748-4A1B58C0750C}" xr6:coauthVersionLast="47" xr6:coauthVersionMax="47" xr10:uidLastSave="{00000000-0000-0000-0000-000000000000}"/>
  <bookViews>
    <workbookView xWindow="-108" yWindow="-108" windowWidth="23256" windowHeight="13176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E4" i="9"/>
  <c r="D4" i="9"/>
  <c r="C4" i="9"/>
  <c r="E1" i="9"/>
  <c r="E7" i="9" s="1"/>
  <c r="D1" i="9"/>
  <c r="D7" i="9" s="1"/>
  <c r="C1" i="9"/>
  <c r="C7" i="9" s="1"/>
  <c r="B1" i="9"/>
  <c r="B7" i="9" s="1"/>
  <c r="B23" i="9" s="1"/>
  <c r="F1" i="9"/>
  <c r="E11" i="9"/>
  <c r="D11" i="9"/>
  <c r="C11" i="9"/>
  <c r="B11" i="9"/>
  <c r="B27" i="9" s="1"/>
  <c r="A11" i="9"/>
  <c r="A27" i="9" s="1"/>
  <c r="E10" i="9"/>
  <c r="D10" i="9"/>
  <c r="C10" i="9"/>
  <c r="B10" i="9"/>
  <c r="C19" i="9" s="1"/>
  <c r="D19" i="9" s="1"/>
  <c r="A10" i="9"/>
  <c r="A26" i="9" s="1"/>
  <c r="E9" i="9"/>
  <c r="D9" i="9"/>
  <c r="C9" i="9"/>
  <c r="B9" i="9"/>
  <c r="A9" i="9"/>
  <c r="A25" i="9" s="1"/>
  <c r="E8" i="9"/>
  <c r="D8" i="9"/>
  <c r="C8" i="9"/>
  <c r="F8" i="9" s="1"/>
  <c r="A8" i="9"/>
  <c r="A24" i="9" s="1"/>
  <c r="E5" i="9"/>
  <c r="D5" i="9"/>
  <c r="C5" i="9"/>
  <c r="B5" i="9"/>
  <c r="A5" i="9"/>
  <c r="B4" i="9"/>
  <c r="A4" i="9"/>
  <c r="E3" i="9"/>
  <c r="D3" i="9"/>
  <c r="C3" i="9"/>
  <c r="F3" i="9" s="1"/>
  <c r="B3" i="9"/>
  <c r="A3" i="9"/>
  <c r="E2" i="9"/>
  <c r="D2" i="9"/>
  <c r="C2" i="9"/>
  <c r="B2" i="9"/>
  <c r="F2" i="9" s="1"/>
  <c r="A2" i="9"/>
  <c r="A23" i="9"/>
  <c r="D20" i="9"/>
  <c r="D18" i="9"/>
  <c r="B17" i="9"/>
  <c r="B19" i="9" s="1"/>
  <c r="B21" i="9" s="1"/>
  <c r="D16" i="9"/>
  <c r="D14" i="9"/>
  <c r="A22" i="5"/>
  <c r="A16" i="5"/>
  <c r="A9" i="5"/>
  <c r="A3" i="5"/>
  <c r="D20" i="8"/>
  <c r="D18" i="8"/>
  <c r="D16" i="8"/>
  <c r="E11" i="8"/>
  <c r="D11" i="8"/>
  <c r="C11" i="8"/>
  <c r="B11" i="8"/>
  <c r="B27" i="8" s="1"/>
  <c r="E10" i="8"/>
  <c r="D10" i="8"/>
  <c r="C10" i="8"/>
  <c r="B10" i="8"/>
  <c r="B26" i="8" s="1"/>
  <c r="E9" i="8"/>
  <c r="D9" i="8"/>
  <c r="C9" i="8"/>
  <c r="B9" i="8"/>
  <c r="B25" i="8" s="1"/>
  <c r="E8" i="8"/>
  <c r="D8" i="8"/>
  <c r="C8" i="8"/>
  <c r="B8" i="8"/>
  <c r="B24" i="8" s="1"/>
  <c r="D14" i="8"/>
  <c r="A23" i="8"/>
  <c r="B2" i="8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11" i="8"/>
  <c r="A21" i="8" s="1"/>
  <c r="A20" i="8" s="1"/>
  <c r="A10" i="8"/>
  <c r="A19" i="8" s="1"/>
  <c r="A18" i="8" s="1"/>
  <c r="A9" i="8"/>
  <c r="A17" i="8" s="1"/>
  <c r="A16" i="8" s="1"/>
  <c r="A8" i="8"/>
  <c r="A24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F9" i="9" l="1"/>
  <c r="F5" i="9"/>
  <c r="F4" i="9"/>
  <c r="B25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4" i="9"/>
  <c r="A19" i="9"/>
  <c r="A18" i="9" s="1"/>
  <c r="B26" i="9"/>
  <c r="F11" i="9"/>
  <c r="C21" i="8"/>
  <c r="D21" i="8" s="1"/>
  <c r="C19" i="8"/>
  <c r="D19" i="8" s="1"/>
  <c r="C17" i="8"/>
  <c r="D17" i="8" s="1"/>
  <c r="B23" i="8"/>
  <c r="A25" i="8"/>
  <c r="A26" i="8"/>
  <c r="C15" i="8"/>
  <c r="D15" i="8" s="1"/>
  <c r="A15" i="8"/>
  <c r="A14" i="8" s="1"/>
  <c r="A27" i="8"/>
  <c r="F2" i="8"/>
  <c r="F8" i="8"/>
  <c r="F5" i="8"/>
  <c r="F3" i="8"/>
  <c r="F11" i="8"/>
  <c r="F9" i="8"/>
  <c r="F10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F18" i="7" l="1"/>
  <c r="I24" i="2"/>
  <c r="F29" i="2"/>
  <c r="I37" i="2"/>
  <c r="I19" i="1"/>
  <c r="F5" i="2"/>
  <c r="I3" i="2"/>
  <c r="F10" i="7"/>
  <c r="F24" i="7"/>
  <c r="F4" i="7"/>
  <c r="F17" i="7"/>
  <c r="F16" i="7"/>
  <c r="I31" i="2"/>
  <c r="I29" i="2"/>
  <c r="I32" i="2"/>
  <c r="F32" i="2"/>
  <c r="F17" i="2"/>
  <c r="I9" i="2"/>
  <c r="F12" i="2"/>
  <c r="F3" i="7"/>
  <c r="F5" i="7"/>
  <c r="F6" i="7"/>
  <c r="F11" i="7"/>
  <c r="F9" i="7"/>
  <c r="F12" i="7"/>
  <c r="F23" i="7"/>
  <c r="F19" i="7"/>
  <c r="F25" i="7"/>
  <c r="I36" i="2"/>
  <c r="F38" i="2"/>
  <c r="I22" i="2"/>
  <c r="F9" i="2"/>
  <c r="F22" i="7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<sst xmlns="http://schemas.openxmlformats.org/spreadsheetml/2006/main" count="101" uniqueCount="41">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</sst>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0" fillId="0" borderId="0" xfId="0" applyBorder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C8D62"/>
      <color rgb="FFD95F02"/>
      <color rgb="FF1B9E77"/>
      <color rgb="FF47298A"/>
      <color rgb="FF7570B3"/>
      <color rgb="FFE7298A"/>
      <color rgb="FFFFCC66"/>
      <color rgb="FFF2F2F2"/>
      <color rgb="FF805DC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98.028000000000006</c:v>
                      </c:pt>
                      <c:pt idx="1">
                        <c:v>465.83499999999998</c:v>
                      </c:pt>
                      <c:pt idx="2">
                        <c:v>572.68600000000004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83.620999999999995</c:v>
                      </c:pt>
                      <c:pt idx="1">
                        <c:v>88.418000000000006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511.738</c:v>
                      </c:pt>
                      <c:pt idx="2">
                        <c:v>578.57100000000003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89.045000000000002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329.84500000000003</c:v>
                </c:pt>
                <c:pt idx="1">
                  <c:v>298.947</c:v>
                </c:pt>
                <c:pt idx="2">
                  <c:v>299.78699999999998</c:v>
                </c:pt>
                <c:pt idx="3">
                  <c:v>294.57799999999997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323.96000000000004</c:v>
                </c:pt>
                <c:pt idx="1">
                  <c:v>293.06200000000001</c:v>
                </c:pt>
                <c:pt idx="2">
                  <c:v>293.90199999999999</c:v>
                </c:pt>
                <c:pt idx="3">
                  <c:v>288.69299999999998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293.46300000000002</c:v>
                </c:pt>
                <c:pt idx="1">
                  <c:v>259.11200000000002</c:v>
                </c:pt>
                <c:pt idx="2">
                  <c:v>254.43100000000001</c:v>
                </c:pt>
                <c:pt idx="3">
                  <c:v>248.37100000000001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247.56000000000003</c:v>
                </c:pt>
                <c:pt idx="1">
                  <c:v>213.20900000000003</c:v>
                </c:pt>
                <c:pt idx="2">
                  <c:v>208.52800000000002</c:v>
                </c:pt>
                <c:pt idx="3">
                  <c:v>202.46800000000002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93.635000000000005</c:v>
                </c:pt>
                <c:pt idx="1">
                  <c:v>85.861000000000004</c:v>
                </c:pt>
                <c:pt idx="2">
                  <c:v>87.626999999999995</c:v>
                </c:pt>
                <c:pt idx="3">
                  <c:v>80.147000000000006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97.433000000000007</c:v>
                </c:pt>
                <c:pt idx="1">
                  <c:v>89.659000000000006</c:v>
                </c:pt>
                <c:pt idx="2">
                  <c:v>91.424999999999997</c:v>
                </c:pt>
                <c:pt idx="3">
                  <c:v>83.945000000000007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86.513000000000005</c:v>
                </c:pt>
                <c:pt idx="1">
                  <c:v>87.019000000000005</c:v>
                </c:pt>
                <c:pt idx="2">
                  <c:v>86.739000000000004</c:v>
                </c:pt>
                <c:pt idx="3">
                  <c:v>86.736000000000004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80.919000000000011</c:v>
                </c:pt>
                <c:pt idx="1">
                  <c:v>81.425000000000011</c:v>
                </c:pt>
                <c:pt idx="2">
                  <c:v>81.14500000000001</c:v>
                </c:pt>
                <c:pt idx="3">
                  <c:v>81.14200000000001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87.010999999999996</c:v>
                </c:pt>
                <c:pt idx="1">
                  <c:v>87.822999999999993</c:v>
                </c:pt>
                <c:pt idx="2">
                  <c:v>87.759</c:v>
                </c:pt>
                <c:pt idx="3">
                  <c:v>88.149000000000001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86.384</c:v>
                </c:pt>
                <c:pt idx="1">
                  <c:v>87.195999999999998</c:v>
                </c:pt>
                <c:pt idx="2">
                  <c:v>87.132000000000005</c:v>
                </c:pt>
                <c:pt idx="3">
                  <c:v>87.522000000000006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82.762</c:v>
                </c:pt>
                <c:pt idx="1">
                  <c:v>82.888000000000005</c:v>
                </c:pt>
                <c:pt idx="2">
                  <c:v>82.617999999999995</c:v>
                </c:pt>
                <c:pt idx="3">
                  <c:v>82.62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82.74</c:v>
                </c:pt>
                <c:pt idx="1">
                  <c:v>82.866</c:v>
                </c:pt>
                <c:pt idx="2">
                  <c:v>82.595999999999989</c:v>
                </c:pt>
                <c:pt idx="3">
                  <c:v>82.597999999999999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6F-47FE-9439-2D8C1B5875A5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12.158153321534783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86A-4F38-92D6-A63F8BFF675C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F-47FE-9439-2D8C1B5875A5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21.714929079212769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86A-4F38-92D6-A63F8BFF675C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F-47FE-9439-2D8C1B5875A5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24.143133197056581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6A-4F38-92D6-A63F8BFF675C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F-47FE-9439-2D8C1B5875A5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24.70486036037963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A-4F38-92D6-A63F8BF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98.028000000000006</c:v>
                      </c:pt>
                      <c:pt idx="1">
                        <c:v>465.83499999999998</c:v>
                      </c:pt>
                      <c:pt idx="2">
                        <c:v>572.68600000000004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83.620999999999995</c:v>
                      </c:pt>
                      <c:pt idx="1">
                        <c:v>88.418000000000006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511.738</c:v>
                      </c:pt>
                      <c:pt idx="2">
                        <c:v>578.57100000000003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89.045000000000002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2.4980000000000002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0BE-4B23-9E1A-CEC52C9A5D27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3.0779999999999998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0BE-4B23-9E1A-CEC52C9A5D27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3.1840000000000002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0BE-4B23-9E1A-CEC52C9A5D27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3.2069999999999999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E-4B23-9E1A-CEC52C9A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C-423C-BA28-65EBEBDC88E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C-423C-BA28-65EBEBDC8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C-423C-BA28-65EBEBDC88E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2.3634920308292102</c:v>
                  </c:pt>
                  <c:pt idx="1">
                    <c:v>3.4853049726459751</c:v>
                  </c:pt>
                  <c:pt idx="2">
                    <c:v>2.36411174597038</c:v>
                  </c:pt>
                  <c:pt idx="3">
                    <c:v>3.1532495931389501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2.3634920308292102</c:v>
                  </c:pt>
                  <c:pt idx="1">
                    <c:v>3.4853049726459751</c:v>
                  </c:pt>
                  <c:pt idx="2">
                    <c:v>2.36411174597038</c:v>
                  </c:pt>
                  <c:pt idx="3">
                    <c:v>3.1532495931389501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3.41</c:v>
                </c:pt>
                <c:pt idx="1">
                  <c:v>3.8130000000000002</c:v>
                </c:pt>
                <c:pt idx="2">
                  <c:v>5.327</c:v>
                </c:pt>
                <c:pt idx="3">
                  <c:v>4.9210000000000003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C-423C-BA28-65EBEBDC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9A-47CC-9A50-CA5555C2040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9A-47CC-9A50-CA5555C2040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89A-47CC-9A50-CA5555C2040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89A-47CC-9A50-CA5555C2040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0.71355244793377004</c:v>
                  </c:pt>
                  <c:pt idx="1">
                    <c:v>0.61157434227910024</c:v>
                  </c:pt>
                  <c:pt idx="2">
                    <c:v>0.71176576727665974</c:v>
                  </c:pt>
                  <c:pt idx="3">
                    <c:v>0.55696574260360032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0.71355244793377004</c:v>
                  </c:pt>
                  <c:pt idx="1">
                    <c:v>0.61157434227910024</c:v>
                  </c:pt>
                  <c:pt idx="2">
                    <c:v>0.71176576727665974</c:v>
                  </c:pt>
                  <c:pt idx="3">
                    <c:v>0.55696574260360032</c:v>
                  </c:pt>
                </c:numCache>
              </c:numRef>
            </c:minus>
          </c:errBars>
          <c:cat>
            <c:strRef>
              <c:f>'nuc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3.2069999999999999</c:v>
                </c:pt>
                <c:pt idx="1">
                  <c:v>3.1840000000000002</c:v>
                </c:pt>
                <c:pt idx="2">
                  <c:v>3.0779999999999998</c:v>
                </c:pt>
                <c:pt idx="3">
                  <c:v>2.4980000000000002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A-47CC-9A50-CA5555C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141.85718435222338</c:v>
                  </c:pt>
                  <c:pt idx="1">
                    <c:v>73.884362765187007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141.85718435222338</c:v>
                  </c:pt>
                  <c:pt idx="1">
                    <c:v>73.884362765187007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3.0108434807388988</c:v>
                  </c:pt>
                  <c:pt idx="1">
                    <c:v>3.8915207904201026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3.0108434807388988</c:v>
                  </c:pt>
                  <c:pt idx="1">
                    <c:v>3.8915207904201026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99.191000000000003</c:v>
                </c:pt>
                <c:pt idx="1">
                  <c:v>232.477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85.962999999999994</c:v>
                </c:pt>
                <c:pt idx="1">
                  <c:v>88.100999999999999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3.0094931643690046</c:v>
                  </c:pt>
                  <c:pt idx="1">
                    <c:v>3.263962925516509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3.0094931643690046</c:v>
                  </c:pt>
                  <c:pt idx="1">
                    <c:v>3.263962925516509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148.61008237174929</c:v>
                  </c:pt>
                  <c:pt idx="1">
                    <c:v>49.062204666033011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148.61008237174929</c:v>
                  </c:pt>
                  <c:pt idx="1">
                    <c:v>49.062204666033011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87.784999999999997</c:v>
                </c:pt>
                <c:pt idx="1">
                  <c:v>255.14500000000001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85.86</c:v>
                </c:pt>
                <c:pt idx="1">
                  <c:v>88.558000000000007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139.7667613878495</c:v>
                  </c:pt>
                  <c:pt idx="1">
                    <c:v>59.498794147430004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139.7667613878495</c:v>
                  </c:pt>
                  <c:pt idx="1">
                    <c:v>59.498794147430004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3.0065092732175032</c:v>
                  </c:pt>
                  <c:pt idx="1">
                    <c:v>3.4142793348631102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3.0065092732175032</c:v>
                  </c:pt>
                  <c:pt idx="1">
                    <c:v>3.4142793348631102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109.179</c:v>
                </c:pt>
                <c:pt idx="1">
                  <c:v>291.245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85.846000000000004</c:v>
                </c:pt>
                <c:pt idx="1">
                  <c:v>88.742000000000004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135.73213010109501</c:v>
                  </c:pt>
                  <c:pt idx="1">
                    <c:v>67.494983952692962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135.73213010109501</c:v>
                  </c:pt>
                  <c:pt idx="1">
                    <c:v>67.494983952692962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3.0171411237737971</c:v>
                  </c:pt>
                  <c:pt idx="1">
                    <c:v>3.7073234506026012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3.0171411237737971</c:v>
                  </c:pt>
                  <c:pt idx="1">
                    <c:v>3.7073234506026012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160.459</c:v>
                </c:pt>
                <c:pt idx="1">
                  <c:v>329.01299999999998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85.95</c:v>
                </c:pt>
                <c:pt idx="1">
                  <c:v>88.49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366450918296155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73.884362765187007</c:v>
                  </c:pt>
                  <c:pt idx="1">
                    <c:v>49.062204666033011</c:v>
                  </c:pt>
                  <c:pt idx="2">
                    <c:v>59.498794147430004</c:v>
                  </c:pt>
                  <c:pt idx="3">
                    <c:v>67.494983952692962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73.884362765187007</c:v>
                  </c:pt>
                  <c:pt idx="1">
                    <c:v>49.062204666033011</c:v>
                  </c:pt>
                  <c:pt idx="2">
                    <c:v>59.498794147430004</c:v>
                  </c:pt>
                  <c:pt idx="3">
                    <c:v>67.494983952692962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232.477</c:v>
                </c:pt>
                <c:pt idx="1">
                  <c:v>255.14500000000001</c:v>
                </c:pt>
                <c:pt idx="2">
                  <c:v>291.245</c:v>
                </c:pt>
                <c:pt idx="3">
                  <c:v>329.01299999999998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73.884362765187007</c:v>
                  </c:pt>
                  <c:pt idx="1">
                    <c:v>49.062204666033011</c:v>
                  </c:pt>
                  <c:pt idx="2">
                    <c:v>59.498794147430004</c:v>
                  </c:pt>
                  <c:pt idx="3">
                    <c:v>67.494983952692962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73.884362765187007</c:v>
                  </c:pt>
                  <c:pt idx="1">
                    <c:v>49.062204666033011</c:v>
                  </c:pt>
                  <c:pt idx="2">
                    <c:v>59.498794147430004</c:v>
                  </c:pt>
                  <c:pt idx="3">
                    <c:v>67.494983952692962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99.191000000000003</c:v>
                </c:pt>
                <c:pt idx="1">
                  <c:v>87.784999999999997</c:v>
                </c:pt>
                <c:pt idx="2">
                  <c:v>109.179</c:v>
                </c:pt>
                <c:pt idx="3">
                  <c:v>160.459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3.8915207904201026</c:v>
                  </c:pt>
                  <c:pt idx="1">
                    <c:v>3.263962925516509</c:v>
                  </c:pt>
                  <c:pt idx="2">
                    <c:v>3.4142793348631102</c:v>
                  </c:pt>
                  <c:pt idx="3">
                    <c:v>3.7073234506026012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3.8915207904201026</c:v>
                  </c:pt>
                  <c:pt idx="1">
                    <c:v>3.263962925516509</c:v>
                  </c:pt>
                  <c:pt idx="2">
                    <c:v>3.4142793348631102</c:v>
                  </c:pt>
                  <c:pt idx="3">
                    <c:v>3.7073234506026012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88.100999999999999</c:v>
                </c:pt>
                <c:pt idx="1">
                  <c:v>88.558000000000007</c:v>
                </c:pt>
                <c:pt idx="2">
                  <c:v>88.742000000000004</c:v>
                </c:pt>
                <c:pt idx="3">
                  <c:v>88.49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3.8915207904201026</c:v>
                  </c:pt>
                  <c:pt idx="1">
                    <c:v>3.263962925516509</c:v>
                  </c:pt>
                  <c:pt idx="2">
                    <c:v>3.4142793348631102</c:v>
                  </c:pt>
                  <c:pt idx="3">
                    <c:v>3.7073234506026012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3.8915207904201026</c:v>
                  </c:pt>
                  <c:pt idx="1">
                    <c:v>3.263962925516509</c:v>
                  </c:pt>
                  <c:pt idx="2">
                    <c:v>3.4142793348631102</c:v>
                  </c:pt>
                  <c:pt idx="3">
                    <c:v>3.7073234506026012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85.962999999999994</c:v>
                </c:pt>
                <c:pt idx="1">
                  <c:v>85.86</c:v>
                </c:pt>
                <c:pt idx="2">
                  <c:v>85.846000000000004</c:v>
                </c:pt>
                <c:pt idx="3">
                  <c:v>85.95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141.85718435222338</c:v>
                  </c:pt>
                  <c:pt idx="1">
                    <c:v>73.884362765187007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141.85718435222338</c:v>
                  </c:pt>
                  <c:pt idx="1">
                    <c:v>73.884362765187007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3.0108434807388988</c:v>
                  </c:pt>
                  <c:pt idx="1">
                    <c:v>3.8915207904201026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3.0108434807388988</c:v>
                  </c:pt>
                  <c:pt idx="1">
                    <c:v>3.8915207904201026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99.191000000000003</c:v>
                </c:pt>
                <c:pt idx="1">
                  <c:v>232.477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85.962999999999994</c:v>
                </c:pt>
                <c:pt idx="1">
                  <c:v>88.100999999999999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3.0257982654915025</c:v>
                  </c:pt>
                  <c:pt idx="1">
                    <c:v>5.0891293434825116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3.0257982654915025</c:v>
                  </c:pt>
                  <c:pt idx="1">
                    <c:v>5.0891293434825116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160.40015588982601</c:v>
                  </c:pt>
                  <c:pt idx="1">
                    <c:v>103.284254930852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160.40015588982601</c:v>
                  </c:pt>
                  <c:pt idx="1">
                    <c:v>103.284254930852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38.926000000000002</c:v>
                </c:pt>
                <c:pt idx="1">
                  <c:v>196.648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86.875</c:v>
                </c:pt>
                <c:pt idx="1">
                  <c:v>88.522000000000006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235.13945259902601</c:v>
                  </c:pt>
                  <c:pt idx="1">
                    <c:v>134.71266854659098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235.13945259902601</c:v>
                  </c:pt>
                  <c:pt idx="1">
                    <c:v>134.71266854659098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3.0560895732869966</c:v>
                  </c:pt>
                  <c:pt idx="1">
                    <c:v>6.7707581400265013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3.0560895732869966</c:v>
                  </c:pt>
                  <c:pt idx="1">
                    <c:v>6.7707581400265013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85.03</c:v>
                </c:pt>
                <c:pt idx="1">
                  <c:v>257.97899999999998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86.179000000000002</c:v>
                </c:pt>
                <c:pt idx="1">
                  <c:v>87.959000000000003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235.13754208026398</c:v>
                  </c:pt>
                  <c:pt idx="1">
                    <c:v>134.72513282329601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235.13754208026398</c:v>
                  </c:pt>
                  <c:pt idx="1">
                    <c:v>134.72513282329601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3.056937877833704</c:v>
                  </c:pt>
                  <c:pt idx="1">
                    <c:v>6.7712200430273981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3.056937877833704</c:v>
                  </c:pt>
                  <c:pt idx="1">
                    <c:v>6.7712200430273981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95.102999999999994</c:v>
                </c:pt>
                <c:pt idx="1">
                  <c:v>269.60500000000002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86.037000000000006</c:v>
                </c:pt>
                <c:pt idx="1">
                  <c:v>87.31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73.884362765187007</c:v>
                  </c:pt>
                  <c:pt idx="1">
                    <c:v>103.284254930852</c:v>
                  </c:pt>
                  <c:pt idx="2">
                    <c:v>134.71266854659098</c:v>
                  </c:pt>
                  <c:pt idx="3">
                    <c:v>134.72513282329601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73.884362765187007</c:v>
                  </c:pt>
                  <c:pt idx="1">
                    <c:v>103.284254930852</c:v>
                  </c:pt>
                  <c:pt idx="2">
                    <c:v>134.71266854659098</c:v>
                  </c:pt>
                  <c:pt idx="3">
                    <c:v>134.72513282329601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232.477</c:v>
                </c:pt>
                <c:pt idx="1">
                  <c:v>196.648</c:v>
                </c:pt>
                <c:pt idx="2">
                  <c:v>257.97899999999998</c:v>
                </c:pt>
                <c:pt idx="3">
                  <c:v>269.60500000000002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73.884362765187007</c:v>
                  </c:pt>
                  <c:pt idx="1">
                    <c:v>103.284254930852</c:v>
                  </c:pt>
                  <c:pt idx="2">
                    <c:v>134.71266854659098</c:v>
                  </c:pt>
                  <c:pt idx="3">
                    <c:v>134.72513282329601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73.884362765187007</c:v>
                  </c:pt>
                  <c:pt idx="1">
                    <c:v>103.284254930852</c:v>
                  </c:pt>
                  <c:pt idx="2">
                    <c:v>134.71266854659098</c:v>
                  </c:pt>
                  <c:pt idx="3">
                    <c:v>134.72513282329601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99.191000000000003</c:v>
                </c:pt>
                <c:pt idx="1">
                  <c:v>38.926000000000002</c:v>
                </c:pt>
                <c:pt idx="2">
                  <c:v>85.03</c:v>
                </c:pt>
                <c:pt idx="3">
                  <c:v>95.102999999999994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3.8915207904201026</c:v>
                  </c:pt>
                  <c:pt idx="1">
                    <c:v>5.0891293434825116</c:v>
                  </c:pt>
                  <c:pt idx="2">
                    <c:v>6.7707581400265013</c:v>
                  </c:pt>
                  <c:pt idx="3">
                    <c:v>6.7712200430273981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3.8915207904201026</c:v>
                  </c:pt>
                  <c:pt idx="1">
                    <c:v>5.0891293434825116</c:v>
                  </c:pt>
                  <c:pt idx="2">
                    <c:v>6.7707581400265013</c:v>
                  </c:pt>
                  <c:pt idx="3">
                    <c:v>6.7712200430273981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88.100999999999999</c:v>
                </c:pt>
                <c:pt idx="1">
                  <c:v>88.522000000000006</c:v>
                </c:pt>
                <c:pt idx="2">
                  <c:v>87.959000000000003</c:v>
                </c:pt>
                <c:pt idx="3">
                  <c:v>87.31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3.8915207904201026</c:v>
                  </c:pt>
                  <c:pt idx="1">
                    <c:v>5.0891293434825116</c:v>
                  </c:pt>
                  <c:pt idx="2">
                    <c:v>6.7707581400265013</c:v>
                  </c:pt>
                  <c:pt idx="3">
                    <c:v>6.7712200430273981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3.8915207904201026</c:v>
                  </c:pt>
                  <c:pt idx="1">
                    <c:v>5.0891293434825116</c:v>
                  </c:pt>
                  <c:pt idx="2">
                    <c:v>6.7707581400265013</c:v>
                  </c:pt>
                  <c:pt idx="3">
                    <c:v>6.7712200430273981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85.962999999999994</c:v>
                </c:pt>
                <c:pt idx="1">
                  <c:v>86.875</c:v>
                </c:pt>
                <c:pt idx="2">
                  <c:v>86.179000000000002</c:v>
                </c:pt>
                <c:pt idx="3">
                  <c:v>86.037000000000006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7309700897940994E-2"/>
                  <c:y val="-2.9619747414658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20.005355245758651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3.3634244834345219E-2"/>
                  <c:y val="7.37553627420584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16.543611248261875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3.7659757435577937E-2"/>
                  <c:y val="4.92203611069232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9.6311246011102867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3.8211730200932777E-2"/>
                  <c:y val="-3.935065243003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17.93941056172967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2.996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2.806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2.2650000000000001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2.887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6.4981079834560695</c:v>
                  </c:pt>
                  <c:pt idx="1">
                    <c:v>6.9632066910818597</c:v>
                  </c:pt>
                  <c:pt idx="2">
                    <c:v>7.4068286614961201</c:v>
                  </c:pt>
                  <c:pt idx="3">
                    <c:v>6.8448341850404102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6.4981079834560695</c:v>
                  </c:pt>
                  <c:pt idx="1">
                    <c:v>6.9632066910818597</c:v>
                  </c:pt>
                  <c:pt idx="2">
                    <c:v>7.4068286614961201</c:v>
                  </c:pt>
                  <c:pt idx="3">
                    <c:v>6.8448341850404102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2.2309999999999999</c:v>
                </c:pt>
                <c:pt idx="1">
                  <c:v>2.7709999999999999</c:v>
                </c:pt>
                <c:pt idx="2">
                  <c:v>3.024</c:v>
                </c:pt>
                <c:pt idx="3">
                  <c:v>2.7440000000000002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0.92143494418431993</c:v>
                  </c:pt>
                  <c:pt idx="1">
                    <c:v>0.52870032653281007</c:v>
                  </c:pt>
                  <c:pt idx="2">
                    <c:v>0.69552000044854001</c:v>
                  </c:pt>
                  <c:pt idx="3">
                    <c:v>0.75745971797823008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0.92143494418431993</c:v>
                  </c:pt>
                  <c:pt idx="1">
                    <c:v>0.52870032653281007</c:v>
                  </c:pt>
                  <c:pt idx="2">
                    <c:v>0.69552000044854001</c:v>
                  </c:pt>
                  <c:pt idx="3">
                    <c:v>0.75745971797823008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2.887</c:v>
                </c:pt>
                <c:pt idx="1">
                  <c:v>2.2650000000000001</c:v>
                </c:pt>
                <c:pt idx="2">
                  <c:v>2.806</c:v>
                </c:pt>
                <c:pt idx="3">
                  <c:v>2.996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2.2309999999999999</c:v>
                </c:pt>
                <c:pt idx="1">
                  <c:v>2.7709999999999999</c:v>
                </c:pt>
                <c:pt idx="2">
                  <c:v>3.024</c:v>
                </c:pt>
                <c:pt idx="3">
                  <c:v>2.7440000000000002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2.887</c:v>
                </c:pt>
                <c:pt idx="1">
                  <c:v>2.2650000000000001</c:v>
                </c:pt>
                <c:pt idx="2">
                  <c:v>2.806</c:v>
                </c:pt>
                <c:pt idx="3">
                  <c:v>2.996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293.46300000000002</c:v>
                </c:pt>
                <c:pt idx="1">
                  <c:v>315.149</c:v>
                </c:pt>
                <c:pt idx="2">
                  <c:v>390.40600000000001</c:v>
                </c:pt>
                <c:pt idx="3">
                  <c:v>511.738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247.56000000000003</c:v>
                </c:pt>
                <c:pt idx="1">
                  <c:v>269.24599999999998</c:v>
                </c:pt>
                <c:pt idx="2">
                  <c:v>344.50299999999999</c:v>
                </c:pt>
                <c:pt idx="3">
                  <c:v>465.83499999999998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93.635000000000005</c:v>
                </c:pt>
                <c:pt idx="1">
                  <c:v>95.665000000000006</c:v>
                </c:pt>
                <c:pt idx="2">
                  <c:v>96.561999999999998</c:v>
                </c:pt>
                <c:pt idx="3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97.433000000000007</c:v>
                </c:pt>
                <c:pt idx="1">
                  <c:v>99.463000000000008</c:v>
                </c:pt>
                <c:pt idx="2">
                  <c:v>100.36</c:v>
                </c:pt>
                <c:pt idx="3">
                  <c:v>98.028000000000006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329.84500000000003</c:v>
                </c:pt>
                <c:pt idx="1">
                  <c:v>340.50299999999999</c:v>
                </c:pt>
                <c:pt idx="2">
                  <c:v>447.13099999999997</c:v>
                </c:pt>
                <c:pt idx="3">
                  <c:v>578.57100000000003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323.96000000000004</c:v>
                </c:pt>
                <c:pt idx="1">
                  <c:v>334.61799999999999</c:v>
                </c:pt>
                <c:pt idx="2">
                  <c:v>441.24599999999998</c:v>
                </c:pt>
                <c:pt idx="3">
                  <c:v>572.68600000000004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87.010999999999996</c:v>
                </c:pt>
                <c:pt idx="1">
                  <c:v>87.86</c:v>
                </c:pt>
                <c:pt idx="2">
                  <c:v>89.311000000000007</c:v>
                </c:pt>
                <c:pt idx="3">
                  <c:v>89.045000000000002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86.384</c:v>
                </c:pt>
                <c:pt idx="1">
                  <c:v>87.233000000000004</c:v>
                </c:pt>
                <c:pt idx="2">
                  <c:v>88.684000000000012</c:v>
                </c:pt>
                <c:pt idx="3">
                  <c:v>88.418000000000006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82.762</c:v>
                </c:pt>
                <c:pt idx="1">
                  <c:v>83.275999999999996</c:v>
                </c:pt>
                <c:pt idx="2">
                  <c:v>83.234999999999999</c:v>
                </c:pt>
                <c:pt idx="3">
                  <c:v>83.643000000000001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82.74</c:v>
                </c:pt>
                <c:pt idx="1">
                  <c:v>83.253999999999991</c:v>
                </c:pt>
                <c:pt idx="2">
                  <c:v>83.212999999999994</c:v>
                </c:pt>
                <c:pt idx="3">
                  <c:v>83.620999999999995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86.513000000000005</c:v>
                </c:pt>
                <c:pt idx="1">
                  <c:v>87.876000000000005</c:v>
                </c:pt>
                <c:pt idx="2">
                  <c:v>88.182000000000002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80.919000000000011</c:v>
                </c:pt>
                <c:pt idx="1">
                  <c:v>82.282000000000011</c:v>
                </c:pt>
                <c:pt idx="2">
                  <c:v>82.588000000000008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324263</xdr:colOff>
      <xdr:row>0</xdr:row>
      <xdr:rowOff>0</xdr:rowOff>
    </xdr:from>
    <xdr:to>
      <xdr:col>16</xdr:col>
      <xdr:colOff>356151</xdr:colOff>
      <xdr:row>14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ECC8-2271-4801-82D9-3F29DF1B3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74E54-7F8A-48BE-BE19-733C4590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136-CC8A-4FD5-960F-056C9EC5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ACA-3CC2-438E-ADD5-9C10FA02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370149</xdr:colOff>
      <xdr:row>0</xdr:row>
      <xdr:rowOff>0</xdr:rowOff>
    </xdr:from>
    <xdr:to>
      <xdr:col>16</xdr:col>
      <xdr:colOff>409657</xdr:colOff>
      <xdr:row>14</xdr:row>
      <xdr:rowOff>21570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93.635000000000005</v>
          </cell>
          <cell r="C2">
            <v>46.535150306968099</v>
          </cell>
          <cell r="D2">
            <v>140.73555452220899</v>
          </cell>
          <cell r="E2">
            <v>15.606999999999999</v>
          </cell>
        </row>
        <row r="3">
          <cell r="A3" t="str">
            <v>foot_syls2</v>
          </cell>
          <cell r="B3">
            <v>95.665000000000006</v>
          </cell>
          <cell r="C3">
            <v>49.718680384915899</v>
          </cell>
          <cell r="D3">
            <v>141.610906661835</v>
          </cell>
          <cell r="E3">
            <v>16.067</v>
          </cell>
        </row>
        <row r="4">
          <cell r="A4" t="str">
            <v>foot_syls3</v>
          </cell>
          <cell r="B4">
            <v>96.561999999999998</v>
          </cell>
          <cell r="C4">
            <v>49.449668902100498</v>
          </cell>
          <cell r="D4">
            <v>143.67386441968199</v>
          </cell>
          <cell r="E4">
            <v>15.603</v>
          </cell>
        </row>
        <row r="5">
          <cell r="A5" t="str">
            <v>foot_syls4</v>
          </cell>
          <cell r="B5">
            <v>94.23</v>
          </cell>
          <cell r="C5">
            <v>46.601001425870002</v>
          </cell>
          <cell r="D5">
            <v>141.85912965916299</v>
          </cell>
          <cell r="E5">
            <v>15.430999999999999</v>
          </cell>
        </row>
        <row r="6">
          <cell r="A6" t="str">
            <v>pre_syls0</v>
          </cell>
          <cell r="B6">
            <v>93.635000000000005</v>
          </cell>
          <cell r="C6">
            <v>46.535150306968099</v>
          </cell>
          <cell r="D6">
            <v>140.73555452220899</v>
          </cell>
          <cell r="E6">
            <v>15.606999999999999</v>
          </cell>
        </row>
        <row r="7">
          <cell r="A7" t="str">
            <v>pre_syls1</v>
          </cell>
          <cell r="B7">
            <v>85.861000000000004</v>
          </cell>
          <cell r="C7">
            <v>38.781974566796301</v>
          </cell>
          <cell r="D7">
            <v>132.94040870611801</v>
          </cell>
          <cell r="E7">
            <v>15.614000000000001</v>
          </cell>
        </row>
        <row r="8">
          <cell r="A8" t="str">
            <v>pre_syls2</v>
          </cell>
          <cell r="B8">
            <v>87.626999999999995</v>
          </cell>
          <cell r="C8">
            <v>40.517660234100902</v>
          </cell>
          <cell r="D8">
            <v>134.73665865599401</v>
          </cell>
          <cell r="E8">
            <v>15.596</v>
          </cell>
        </row>
        <row r="9">
          <cell r="A9" t="str">
            <v>pre_syls3</v>
          </cell>
          <cell r="B9">
            <v>80.147000000000006</v>
          </cell>
          <cell r="C9">
            <v>32.884653071971599</v>
          </cell>
          <cell r="D9">
            <v>127.408532022366</v>
          </cell>
          <cell r="E9">
            <v>15.544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-5.8849999999999998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86.513000000000005</v>
          </cell>
          <cell r="C2">
            <v>82.942987311347594</v>
          </cell>
          <cell r="D2">
            <v>90.083916880842807</v>
          </cell>
          <cell r="E2">
            <v>1.657</v>
          </cell>
        </row>
        <row r="3">
          <cell r="A3" t="str">
            <v>foot_syls2</v>
          </cell>
          <cell r="B3">
            <v>87.876000000000005</v>
          </cell>
          <cell r="C3">
            <v>83.978487878292896</v>
          </cell>
          <cell r="D3">
            <v>91.774390495953099</v>
          </cell>
          <cell r="E3">
            <v>1.82</v>
          </cell>
        </row>
        <row r="4">
          <cell r="A4" t="str">
            <v>foot_syls3</v>
          </cell>
          <cell r="B4">
            <v>88.182000000000002</v>
          </cell>
          <cell r="C4">
            <v>84.611704368120996</v>
          </cell>
          <cell r="D4">
            <v>91.752391507603406</v>
          </cell>
          <cell r="E4">
            <v>1.657</v>
          </cell>
        </row>
        <row r="5">
          <cell r="A5" t="str">
            <v>foot_syls4</v>
          </cell>
          <cell r="B5">
            <v>87.86</v>
          </cell>
          <cell r="C5">
            <v>84.079309739199005</v>
          </cell>
          <cell r="D5">
            <v>91.641026466987398</v>
          </cell>
          <cell r="E5">
            <v>1.7649999999999999</v>
          </cell>
        </row>
        <row r="6">
          <cell r="A6" t="str">
            <v>pre_syls0</v>
          </cell>
          <cell r="B6">
            <v>86.513000000000005</v>
          </cell>
          <cell r="C6">
            <v>82.942987311347594</v>
          </cell>
          <cell r="D6">
            <v>90.083916880842807</v>
          </cell>
          <cell r="E6">
            <v>1.657</v>
          </cell>
        </row>
        <row r="7">
          <cell r="A7" t="str">
            <v>pre_syls1</v>
          </cell>
          <cell r="B7">
            <v>87.019000000000005</v>
          </cell>
          <cell r="C7">
            <v>83.448041266181704</v>
          </cell>
          <cell r="D7">
            <v>90.590593697609606</v>
          </cell>
          <cell r="E7">
            <v>1.6579999999999999</v>
          </cell>
        </row>
        <row r="8">
          <cell r="A8" t="str">
            <v>pre_syls2</v>
          </cell>
          <cell r="B8">
            <v>86.739000000000004</v>
          </cell>
          <cell r="C8">
            <v>83.009392640188594</v>
          </cell>
          <cell r="D8">
            <v>90.468303578422393</v>
          </cell>
          <cell r="E8">
            <v>1.742</v>
          </cell>
        </row>
        <row r="9">
          <cell r="A9" t="str">
            <v>pre_syls3</v>
          </cell>
          <cell r="B9">
            <v>86.736000000000004</v>
          </cell>
          <cell r="C9">
            <v>83.006381982088996</v>
          </cell>
          <cell r="D9">
            <v>90.465710226183901</v>
          </cell>
          <cell r="E9">
            <v>1.7430000000000001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3.41</v>
          </cell>
          <cell r="C2">
            <v>1.0465079691707899</v>
          </cell>
          <cell r="D2">
            <v>5.7741236262001197</v>
          </cell>
          <cell r="E2">
            <v>0.99099999999999999</v>
          </cell>
        </row>
        <row r="3">
          <cell r="A3" t="str">
            <v>foot_syls2</v>
          </cell>
          <cell r="B3">
            <v>3.8130000000000002</v>
          </cell>
          <cell r="C3">
            <v>0.327695027354025</v>
          </cell>
          <cell r="D3">
            <v>7.2978740200461401</v>
          </cell>
          <cell r="E3">
            <v>1.403</v>
          </cell>
        </row>
        <row r="4">
          <cell r="A4" t="str">
            <v>foot_syls3</v>
          </cell>
          <cell r="B4">
            <v>5.327</v>
          </cell>
          <cell r="C4">
            <v>2.96288825402962</v>
          </cell>
          <cell r="D4">
            <v>7.6904308795327303</v>
          </cell>
          <cell r="E4">
            <v>0.99099999999999999</v>
          </cell>
        </row>
        <row r="5">
          <cell r="A5" t="str">
            <v>foot_syls4</v>
          </cell>
          <cell r="B5">
            <v>4.9210000000000003</v>
          </cell>
          <cell r="C5">
            <v>1.7677504068610499</v>
          </cell>
          <cell r="D5">
            <v>8.0743504016799399</v>
          </cell>
          <cell r="E5">
            <v>1.2789999999999999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3.2069999999999999</v>
          </cell>
          <cell r="C2">
            <v>2.4934475520662298</v>
          </cell>
          <cell r="D2">
            <v>3.9212622531503398</v>
          </cell>
          <cell r="E2">
            <v>0.18099999999999999</v>
          </cell>
        </row>
        <row r="3">
          <cell r="A3" t="str">
            <v>foot_syls2</v>
          </cell>
          <cell r="B3">
            <v>3.1840000000000002</v>
          </cell>
          <cell r="C3">
            <v>2.5724256577208999</v>
          </cell>
          <cell r="D3">
            <v>3.7953048673969798</v>
          </cell>
          <cell r="E3">
            <v>0.247</v>
          </cell>
        </row>
        <row r="4">
          <cell r="A4" t="str">
            <v>foot_syls3</v>
          </cell>
          <cell r="B4">
            <v>3.0779999999999998</v>
          </cell>
          <cell r="C4">
            <v>2.3662342327233401</v>
          </cell>
          <cell r="D4">
            <v>3.7895801851745201</v>
          </cell>
          <cell r="E4">
            <v>0.18099999999999999</v>
          </cell>
        </row>
        <row r="5">
          <cell r="A5" t="str">
            <v>foot_syls4</v>
          </cell>
          <cell r="B5">
            <v>2.4980000000000002</v>
          </cell>
          <cell r="C5">
            <v>1.9410342573963999</v>
          </cell>
          <cell r="D5">
            <v>3.0552407580702399</v>
          </cell>
          <cell r="E5">
            <v>0.22700000000000001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99.191000000000003</v>
          </cell>
          <cell r="C2">
            <v>-42.666184352223397</v>
          </cell>
          <cell r="D2">
            <v>241.04787653420399</v>
          </cell>
          <cell r="E2">
            <v>53.493000000000002</v>
          </cell>
        </row>
        <row r="3">
          <cell r="A3" t="str">
            <v>ana_syls1</v>
          </cell>
          <cell r="B3">
            <v>38.926000000000002</v>
          </cell>
          <cell r="C3">
            <v>-121.47415588982599</v>
          </cell>
          <cell r="D3">
            <v>199.326682280082</v>
          </cell>
          <cell r="E3">
            <v>63.66</v>
          </cell>
        </row>
        <row r="4">
          <cell r="A4" t="str">
            <v>ana_syls2</v>
          </cell>
          <cell r="B4">
            <v>85.03</v>
          </cell>
          <cell r="C4">
            <v>-150.10945259902601</v>
          </cell>
          <cell r="D4">
            <v>320.16906808639601</v>
          </cell>
          <cell r="E4">
            <v>90.198999999999998</v>
          </cell>
        </row>
        <row r="5">
          <cell r="A5" t="str">
            <v>ana_syls3</v>
          </cell>
          <cell r="B5">
            <v>95.102999999999994</v>
          </cell>
          <cell r="C5">
            <v>-140.034542080264</v>
          </cell>
          <cell r="D5">
            <v>330.24137020136999</v>
          </cell>
          <cell r="E5">
            <v>90.203999999999994</v>
          </cell>
        </row>
        <row r="6">
          <cell r="A6" t="str">
            <v>foot_syls1</v>
          </cell>
          <cell r="B6">
            <v>99.191000000000003</v>
          </cell>
          <cell r="C6">
            <v>-42.666184352223397</v>
          </cell>
          <cell r="D6">
            <v>241.04787653420399</v>
          </cell>
          <cell r="E6">
            <v>53.493000000000002</v>
          </cell>
        </row>
        <row r="7">
          <cell r="A7" t="str">
            <v>foot_syls2</v>
          </cell>
          <cell r="B7">
            <v>87.784999999999997</v>
          </cell>
          <cell r="C7">
            <v>-60.825082371749303</v>
          </cell>
          <cell r="D7">
            <v>236.39558274356801</v>
          </cell>
          <cell r="E7">
            <v>45.851999999999997</v>
          </cell>
        </row>
        <row r="8">
          <cell r="A8" t="str">
            <v>foot_syls3</v>
          </cell>
          <cell r="B8">
            <v>109.179</v>
          </cell>
          <cell r="C8">
            <v>-30.5877613878495</v>
          </cell>
          <cell r="D8">
            <v>248.94634459022899</v>
          </cell>
          <cell r="E8">
            <v>47.95</v>
          </cell>
        </row>
        <row r="9">
          <cell r="A9" t="str">
            <v>foot_syls4</v>
          </cell>
          <cell r="B9">
            <v>160.459</v>
          </cell>
          <cell r="C9">
            <v>24.726869898905001</v>
          </cell>
          <cell r="D9">
            <v>296.19032523111599</v>
          </cell>
          <cell r="E9">
            <v>49.258000000000003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85.962999999999994</v>
          </cell>
          <cell r="C2">
            <v>82.952156519261095</v>
          </cell>
          <cell r="D2">
            <v>88.973846816697005</v>
          </cell>
          <cell r="E2">
            <v>1.359</v>
          </cell>
        </row>
        <row r="3">
          <cell r="A3" t="str">
            <v>ana_syls1</v>
          </cell>
          <cell r="B3">
            <v>86.875</v>
          </cell>
          <cell r="C3">
            <v>83.849201734508497</v>
          </cell>
          <cell r="D3">
            <v>89.900251849171397</v>
          </cell>
          <cell r="E3">
            <v>1.3720000000000001</v>
          </cell>
        </row>
        <row r="4">
          <cell r="A4" t="str">
            <v>ana_syls2</v>
          </cell>
          <cell r="B4">
            <v>86.179000000000002</v>
          </cell>
          <cell r="C4">
            <v>83.122910426713005</v>
          </cell>
          <cell r="D4">
            <v>89.235546475416697</v>
          </cell>
          <cell r="E4">
            <v>1.399</v>
          </cell>
        </row>
        <row r="5">
          <cell r="A5" t="str">
            <v>ana_syls3</v>
          </cell>
          <cell r="B5">
            <v>86.037000000000006</v>
          </cell>
          <cell r="C5">
            <v>82.980062122166302</v>
          </cell>
          <cell r="D5">
            <v>89.093144396004405</v>
          </cell>
          <cell r="E5">
            <v>1.399</v>
          </cell>
        </row>
        <row r="6">
          <cell r="A6" t="str">
            <v>foot_syls1</v>
          </cell>
          <cell r="B6">
            <v>85.962999999999994</v>
          </cell>
          <cell r="C6">
            <v>82.952156519261095</v>
          </cell>
          <cell r="D6">
            <v>88.973846816697005</v>
          </cell>
          <cell r="E6">
            <v>1.359</v>
          </cell>
        </row>
        <row r="7">
          <cell r="A7" t="str">
            <v>foot_syls2</v>
          </cell>
          <cell r="B7">
            <v>85.86</v>
          </cell>
          <cell r="C7">
            <v>82.850506835630995</v>
          </cell>
          <cell r="D7">
            <v>88.8696516113461</v>
          </cell>
          <cell r="E7">
            <v>1.3580000000000001</v>
          </cell>
        </row>
        <row r="8">
          <cell r="A8" t="str">
            <v>foot_syls3</v>
          </cell>
          <cell r="B8">
            <v>85.846000000000004</v>
          </cell>
          <cell r="C8">
            <v>82.8394907267825</v>
          </cell>
          <cell r="D8">
            <v>88.852274071170697</v>
          </cell>
          <cell r="E8">
            <v>1.355</v>
          </cell>
        </row>
        <row r="9">
          <cell r="A9" t="str">
            <v>foot_syls4</v>
          </cell>
          <cell r="B9">
            <v>85.95</v>
          </cell>
          <cell r="C9">
            <v>82.932858876226206</v>
          </cell>
          <cell r="D9">
            <v>88.968005585847905</v>
          </cell>
          <cell r="E9">
            <v>1.365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232.477</v>
          </cell>
          <cell r="C5">
            <v>158.592637234813</v>
          </cell>
          <cell r="D5">
            <v>306.36139126068298</v>
          </cell>
          <cell r="E5">
            <v>29.928000000000001</v>
          </cell>
        </row>
        <row r="6">
          <cell r="A6" t="str">
            <v>ana_syls1</v>
          </cell>
          <cell r="B6">
            <v>196.648</v>
          </cell>
          <cell r="C6">
            <v>93.363745069147996</v>
          </cell>
          <cell r="D6">
            <v>299.93148699755301</v>
          </cell>
          <cell r="E6">
            <v>40.637999999999998</v>
          </cell>
        </row>
        <row r="7">
          <cell r="A7" t="str">
            <v>ana_syls2</v>
          </cell>
          <cell r="B7">
            <v>257.97899999999998</v>
          </cell>
          <cell r="C7">
            <v>123.26633145340899</v>
          </cell>
          <cell r="D7">
            <v>392.69246370139501</v>
          </cell>
          <cell r="E7">
            <v>53.183999999999997</v>
          </cell>
        </row>
        <row r="8">
          <cell r="A8" t="str">
            <v>ana_syls3</v>
          </cell>
          <cell r="B8">
            <v>269.60500000000002</v>
          </cell>
          <cell r="C8">
            <v>134.87986717670401</v>
          </cell>
          <cell r="D8">
            <v>404.32945705452198</v>
          </cell>
          <cell r="E8">
            <v>53.207999999999998</v>
          </cell>
        </row>
        <row r="9">
          <cell r="A9" t="str">
            <v>foot_syls1</v>
          </cell>
          <cell r="B9">
            <v>232.477</v>
          </cell>
          <cell r="C9">
            <v>158.592637234813</v>
          </cell>
          <cell r="D9">
            <v>306.36139126068298</v>
          </cell>
          <cell r="E9">
            <v>29.928000000000001</v>
          </cell>
        </row>
        <row r="10">
          <cell r="A10" t="str">
            <v>foot_syls2</v>
          </cell>
          <cell r="B10">
            <v>255.14500000000001</v>
          </cell>
          <cell r="C10">
            <v>206.082795333967</v>
          </cell>
          <cell r="D10">
            <v>304.20709792613201</v>
          </cell>
          <cell r="E10">
            <v>20.529</v>
          </cell>
        </row>
        <row r="11">
          <cell r="A11" t="str">
            <v>foot_syls3</v>
          </cell>
          <cell r="B11">
            <v>291.245</v>
          </cell>
          <cell r="C11">
            <v>231.74620585257</v>
          </cell>
          <cell r="D11">
            <v>350.74356435047702</v>
          </cell>
          <cell r="E11">
            <v>25.242999999999999</v>
          </cell>
        </row>
        <row r="12">
          <cell r="A12" t="str">
            <v>foot_syls4</v>
          </cell>
          <cell r="B12">
            <v>329.01299999999998</v>
          </cell>
          <cell r="C12">
            <v>261.51801604730701</v>
          </cell>
          <cell r="D12">
            <v>396.50811173607099</v>
          </cell>
          <cell r="E12">
            <v>30.181999999999999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88.100999999999999</v>
          </cell>
          <cell r="C5">
            <v>84.209479209579897</v>
          </cell>
          <cell r="D5">
            <v>91.993082025036799</v>
          </cell>
          <cell r="E5">
            <v>1.7110000000000001</v>
          </cell>
        </row>
        <row r="6">
          <cell r="A6" t="str">
            <v>ana_syls1</v>
          </cell>
          <cell r="B6">
            <v>88.522000000000006</v>
          </cell>
          <cell r="C6">
            <v>83.432870656517494</v>
          </cell>
          <cell r="D6">
            <v>93.611135296400505</v>
          </cell>
          <cell r="E6">
            <v>2.048</v>
          </cell>
        </row>
        <row r="7">
          <cell r="A7" t="str">
            <v>ana_syls2</v>
          </cell>
          <cell r="B7">
            <v>87.959000000000003</v>
          </cell>
          <cell r="C7">
            <v>81.188241859973502</v>
          </cell>
          <cell r="D7">
            <v>94.730033785834806</v>
          </cell>
          <cell r="E7">
            <v>2.4700000000000002</v>
          </cell>
        </row>
        <row r="8">
          <cell r="A8" t="str">
            <v>ana_syls3</v>
          </cell>
          <cell r="B8">
            <v>87.31</v>
          </cell>
          <cell r="C8">
            <v>80.538779956972604</v>
          </cell>
          <cell r="D8">
            <v>94.081848877850604</v>
          </cell>
          <cell r="E8">
            <v>2.4710000000000001</v>
          </cell>
        </row>
        <row r="9">
          <cell r="A9" t="str">
            <v>foot_syls1</v>
          </cell>
          <cell r="B9">
            <v>88.100999999999999</v>
          </cell>
          <cell r="C9">
            <v>84.209479209579897</v>
          </cell>
          <cell r="D9">
            <v>91.993082025036799</v>
          </cell>
          <cell r="E9">
            <v>1.7110000000000001</v>
          </cell>
        </row>
        <row r="10">
          <cell r="A10" t="str">
            <v>foot_syls2</v>
          </cell>
          <cell r="B10">
            <v>88.558000000000007</v>
          </cell>
          <cell r="C10">
            <v>85.294037074483498</v>
          </cell>
          <cell r="D10">
            <v>91.821476621091193</v>
          </cell>
          <cell r="E10">
            <v>1.5169999999999999</v>
          </cell>
        </row>
        <row r="11">
          <cell r="A11" t="str">
            <v>foot_syls3</v>
          </cell>
          <cell r="B11">
            <v>88.742000000000004</v>
          </cell>
          <cell r="C11">
            <v>85.327720665136894</v>
          </cell>
          <cell r="D11">
            <v>92.155853345174194</v>
          </cell>
          <cell r="E11">
            <v>1.5669999999999999</v>
          </cell>
        </row>
        <row r="12">
          <cell r="A12" t="str">
            <v>foot_syls4</v>
          </cell>
          <cell r="B12">
            <v>88.49</v>
          </cell>
          <cell r="C12">
            <v>84.782676549397394</v>
          </cell>
          <cell r="D12">
            <v>92.197898154401202</v>
          </cell>
          <cell r="E12">
            <v>1.712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2.2309999999999999</v>
          </cell>
          <cell r="C2">
            <v>-4.2671079834560697</v>
          </cell>
          <cell r="D2">
            <v>8.7293544037039794</v>
          </cell>
          <cell r="E2">
            <v>0.79400000000000004</v>
          </cell>
        </row>
        <row r="3">
          <cell r="A3" t="str">
            <v>foot_syls2</v>
          </cell>
          <cell r="B3">
            <v>2.7709999999999999</v>
          </cell>
          <cell r="C3">
            <v>-4.1922066910818598</v>
          </cell>
          <cell r="D3">
            <v>9.7336180292522307</v>
          </cell>
          <cell r="E3">
            <v>0.78800000000000003</v>
          </cell>
        </row>
        <row r="4">
          <cell r="A4" t="str">
            <v>foot_syls3</v>
          </cell>
          <cell r="B4">
            <v>3.024</v>
          </cell>
          <cell r="C4">
            <v>-4.38282866149612</v>
          </cell>
          <cell r="D4">
            <v>10.431437983185299</v>
          </cell>
          <cell r="E4">
            <v>0.77900000000000003</v>
          </cell>
        </row>
        <row r="5">
          <cell r="A5" t="str">
            <v>foot_syls4</v>
          </cell>
          <cell r="B5">
            <v>2.7440000000000002</v>
          </cell>
          <cell r="C5">
            <v>-4.1008341850404104</v>
          </cell>
          <cell r="D5">
            <v>9.5880763180119892</v>
          </cell>
          <cell r="E5">
            <v>0.78800000000000003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3.798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2.887</v>
          </cell>
          <cell r="C2">
            <v>1.9655650558156801</v>
          </cell>
          <cell r="D2">
            <v>3.8079351631042302</v>
          </cell>
          <cell r="E2">
            <v>0.33800000000000002</v>
          </cell>
        </row>
        <row r="3">
          <cell r="A3" t="str">
            <v>foot_syls2</v>
          </cell>
          <cell r="B3">
            <v>2.2650000000000001</v>
          </cell>
          <cell r="C3">
            <v>1.7362996734671901</v>
          </cell>
          <cell r="D3">
            <v>2.7946913656717198</v>
          </cell>
          <cell r="E3">
            <v>0.217</v>
          </cell>
        </row>
        <row r="4">
          <cell r="A4" t="str">
            <v>foot_syls3</v>
          </cell>
          <cell r="B4">
            <v>2.806</v>
          </cell>
          <cell r="C4">
            <v>2.11047999955146</v>
          </cell>
          <cell r="D4">
            <v>3.5013681689313301</v>
          </cell>
          <cell r="E4">
            <v>0.27100000000000002</v>
          </cell>
        </row>
        <row r="5">
          <cell r="A5" t="str">
            <v>foot_syls4</v>
          </cell>
          <cell r="B5">
            <v>2.996</v>
          </cell>
          <cell r="C5">
            <v>2.2385402820217699</v>
          </cell>
          <cell r="D5">
            <v>3.7529134134525699</v>
          </cell>
          <cell r="E5">
            <v>0.32700000000000001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82.762</v>
          </cell>
          <cell r="C2">
            <v>79.500185162119095</v>
          </cell>
          <cell r="D2">
            <v>86.023843765545905</v>
          </cell>
          <cell r="E2">
            <v>1.4750000000000001</v>
          </cell>
        </row>
        <row r="3">
          <cell r="A3" t="str">
            <v>foot_syls2</v>
          </cell>
          <cell r="B3">
            <v>83.275999999999996</v>
          </cell>
          <cell r="C3">
            <v>79.984258366636695</v>
          </cell>
          <cell r="D3">
            <v>86.567805733215295</v>
          </cell>
          <cell r="E3">
            <v>1.4990000000000001</v>
          </cell>
        </row>
        <row r="4">
          <cell r="A4" t="str">
            <v>foot_syls3</v>
          </cell>
          <cell r="B4">
            <v>83.234999999999999</v>
          </cell>
          <cell r="C4">
            <v>79.973435249078406</v>
          </cell>
          <cell r="D4">
            <v>86.497002710887003</v>
          </cell>
          <cell r="E4">
            <v>1.4750000000000001</v>
          </cell>
        </row>
        <row r="5">
          <cell r="A5" t="str">
            <v>foot_syls4</v>
          </cell>
          <cell r="B5">
            <v>83.643000000000001</v>
          </cell>
          <cell r="C5">
            <v>80.363061230137404</v>
          </cell>
          <cell r="D5">
            <v>86.923502165059006</v>
          </cell>
          <cell r="E5">
            <v>1.49</v>
          </cell>
        </row>
        <row r="6">
          <cell r="A6" t="str">
            <v>pre_syls0</v>
          </cell>
          <cell r="B6">
            <v>82.762</v>
          </cell>
          <cell r="C6">
            <v>79.500185162119095</v>
          </cell>
          <cell r="D6">
            <v>86.023843765545905</v>
          </cell>
          <cell r="E6">
            <v>1.4750000000000001</v>
          </cell>
        </row>
        <row r="7">
          <cell r="A7" t="str">
            <v>pre_syls1</v>
          </cell>
          <cell r="B7">
            <v>82.888000000000005</v>
          </cell>
          <cell r="C7">
            <v>79.626029801380895</v>
          </cell>
          <cell r="D7">
            <v>86.150470409638601</v>
          </cell>
          <cell r="E7">
            <v>1.4750000000000001</v>
          </cell>
        </row>
        <row r="8">
          <cell r="A8" t="str">
            <v>pre_syls2</v>
          </cell>
          <cell r="B8">
            <v>82.617999999999995</v>
          </cell>
          <cell r="C8">
            <v>79.340411908147004</v>
          </cell>
          <cell r="D8">
            <v>85.896356246247393</v>
          </cell>
          <cell r="E8">
            <v>1.4890000000000001</v>
          </cell>
        </row>
        <row r="9">
          <cell r="A9" t="str">
            <v>pre_syls3</v>
          </cell>
          <cell r="B9">
            <v>82.62</v>
          </cell>
          <cell r="C9">
            <v>79.342228048400102</v>
          </cell>
          <cell r="D9">
            <v>85.898284096217296</v>
          </cell>
          <cell r="E9">
            <v>1.4890000000000001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-2.1999999999999999E-2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293.46300000000002</v>
          </cell>
          <cell r="C2">
            <v>242.539719864674</v>
          </cell>
          <cell r="D2">
            <v>344.38708694553497</v>
          </cell>
          <cell r="E2">
            <v>19.398</v>
          </cell>
        </row>
        <row r="3">
          <cell r="A3" t="str">
            <v>foot_syls2</v>
          </cell>
          <cell r="B3">
            <v>315.149</v>
          </cell>
          <cell r="C3">
            <v>264.49960986705099</v>
          </cell>
          <cell r="D3">
            <v>365.79785733487</v>
          </cell>
          <cell r="E3">
            <v>19.853000000000002</v>
          </cell>
        </row>
        <row r="4">
          <cell r="A4" t="str">
            <v>foot_syls3</v>
          </cell>
          <cell r="B4">
            <v>390.40600000000001</v>
          </cell>
          <cell r="C4">
            <v>339.47985841092901</v>
          </cell>
          <cell r="D4">
            <v>441.33248439072202</v>
          </cell>
          <cell r="E4">
            <v>19.395</v>
          </cell>
        </row>
        <row r="5">
          <cell r="A5" t="str">
            <v>foot_syls4</v>
          </cell>
          <cell r="B5">
            <v>511.738</v>
          </cell>
          <cell r="C5">
            <v>460.68360295885202</v>
          </cell>
          <cell r="D5">
            <v>562.79264632520506</v>
          </cell>
          <cell r="E5">
            <v>19.222999999999999</v>
          </cell>
        </row>
        <row r="6">
          <cell r="A6" t="str">
            <v>pre_syls0</v>
          </cell>
          <cell r="B6">
            <v>293.46300000000002</v>
          </cell>
          <cell r="C6">
            <v>242.539719864674</v>
          </cell>
          <cell r="D6">
            <v>344.38708694553497</v>
          </cell>
          <cell r="E6">
            <v>19.398</v>
          </cell>
        </row>
        <row r="7">
          <cell r="A7" t="str">
            <v>pre_syls1</v>
          </cell>
          <cell r="B7">
            <v>259.11200000000002</v>
          </cell>
          <cell r="C7">
            <v>208.19444919199901</v>
          </cell>
          <cell r="D7">
            <v>310.03017152940402</v>
          </cell>
          <cell r="E7">
            <v>19.405000000000001</v>
          </cell>
        </row>
        <row r="8">
          <cell r="A8" t="str">
            <v>pre_syls2</v>
          </cell>
          <cell r="B8">
            <v>254.43100000000001</v>
          </cell>
          <cell r="C8">
            <v>203.51336930373699</v>
          </cell>
          <cell r="D8">
            <v>305.34859198895202</v>
          </cell>
          <cell r="E8">
            <v>19.387</v>
          </cell>
        </row>
        <row r="9">
          <cell r="A9" t="str">
            <v>pre_syls3</v>
          </cell>
          <cell r="B9">
            <v>248.37100000000001</v>
          </cell>
          <cell r="C9">
            <v>197.41463871583599</v>
          </cell>
          <cell r="D9">
            <v>299.32649216050203</v>
          </cell>
          <cell r="E9">
            <v>19.335999999999999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-45.902999999999999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87.010999999999996</v>
          </cell>
          <cell r="C2">
            <v>83.812936749720905</v>
          </cell>
          <cell r="D2">
            <v>90.209114999957194</v>
          </cell>
          <cell r="E2">
            <v>1.474</v>
          </cell>
        </row>
        <row r="3">
          <cell r="A3" t="str">
            <v>foot_syls2</v>
          </cell>
          <cell r="B3">
            <v>87.86</v>
          </cell>
          <cell r="C3">
            <v>84.637322740845804</v>
          </cell>
          <cell r="D3">
            <v>91.083653579654296</v>
          </cell>
          <cell r="E3">
            <v>1.494</v>
          </cell>
        </row>
        <row r="4">
          <cell r="A4" t="str">
            <v>foot_syls3</v>
          </cell>
          <cell r="B4">
            <v>89.311000000000007</v>
          </cell>
          <cell r="C4">
            <v>86.113444446453798</v>
          </cell>
          <cell r="D4">
            <v>92.509240100607599</v>
          </cell>
          <cell r="E4">
            <v>1.474</v>
          </cell>
        </row>
        <row r="5">
          <cell r="A5" t="str">
            <v>foot_syls4</v>
          </cell>
          <cell r="B5">
            <v>89.045000000000002</v>
          </cell>
          <cell r="C5">
            <v>85.855845118067094</v>
          </cell>
          <cell r="D5">
            <v>92.234440800827102</v>
          </cell>
          <cell r="E5">
            <v>1.4670000000000001</v>
          </cell>
        </row>
        <row r="6">
          <cell r="A6" t="str">
            <v>pre_syls0</v>
          </cell>
          <cell r="B6">
            <v>87.010999999999996</v>
          </cell>
          <cell r="C6">
            <v>83.812936749720905</v>
          </cell>
          <cell r="D6">
            <v>90.209114999957194</v>
          </cell>
          <cell r="E6">
            <v>1.474</v>
          </cell>
        </row>
        <row r="7">
          <cell r="A7" t="str">
            <v>pre_syls1</v>
          </cell>
          <cell r="B7">
            <v>87.822999999999993</v>
          </cell>
          <cell r="C7">
            <v>84.624393594063605</v>
          </cell>
          <cell r="D7">
            <v>91.021819622201704</v>
          </cell>
          <cell r="E7">
            <v>1.474</v>
          </cell>
        </row>
        <row r="8">
          <cell r="A8" t="str">
            <v>pre_syls2</v>
          </cell>
          <cell r="B8">
            <v>87.759</v>
          </cell>
          <cell r="C8">
            <v>84.560430840817205</v>
          </cell>
          <cell r="D8">
            <v>90.957321332276706</v>
          </cell>
          <cell r="E8">
            <v>1.474</v>
          </cell>
        </row>
        <row r="9">
          <cell r="A9" t="str">
            <v>pre_syls3</v>
          </cell>
          <cell r="B9">
            <v>88.149000000000001</v>
          </cell>
          <cell r="C9">
            <v>84.952252780567804</v>
          </cell>
          <cell r="D9">
            <v>91.344935136713104</v>
          </cell>
          <cell r="E9">
            <v>1.4730000000000001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-0.627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329.84500000000003</v>
          </cell>
          <cell r="C2">
            <v>268.75160486329003</v>
          </cell>
          <cell r="D2">
            <v>390.93891142532601</v>
          </cell>
          <cell r="E2">
            <v>22.425999999999998</v>
          </cell>
        </row>
        <row r="3">
          <cell r="A3" t="str">
            <v>foot_syls2</v>
          </cell>
          <cell r="B3">
            <v>340.50299999999999</v>
          </cell>
          <cell r="C3">
            <v>279.63086591409802</v>
          </cell>
          <cell r="D3">
            <v>401.37513369646399</v>
          </cell>
          <cell r="E3">
            <v>22.971</v>
          </cell>
        </row>
        <row r="4">
          <cell r="A4" t="str">
            <v>foot_syls3</v>
          </cell>
          <cell r="B4">
            <v>447.13099999999997</v>
          </cell>
          <cell r="C4">
            <v>386.027289249467</v>
          </cell>
          <cell r="D4">
            <v>508.23400111145997</v>
          </cell>
          <cell r="E4">
            <v>22.419</v>
          </cell>
        </row>
        <row r="5">
          <cell r="A5" t="str">
            <v>foot_syls4</v>
          </cell>
          <cell r="B5">
            <v>578.57100000000003</v>
          </cell>
          <cell r="C5">
            <v>517.22656341464995</v>
          </cell>
          <cell r="D5">
            <v>639.91445032859895</v>
          </cell>
          <cell r="E5">
            <v>22.268999999999998</v>
          </cell>
        </row>
        <row r="6">
          <cell r="A6" t="str">
            <v>pre_syls0</v>
          </cell>
          <cell r="B6">
            <v>329.84500000000003</v>
          </cell>
          <cell r="C6">
            <v>268.75160486329003</v>
          </cell>
          <cell r="D6">
            <v>390.93891142532601</v>
          </cell>
          <cell r="E6">
            <v>22.425999999999998</v>
          </cell>
        </row>
        <row r="7">
          <cell r="A7" t="str">
            <v>pre_syls1</v>
          </cell>
          <cell r="B7">
            <v>298.947</v>
          </cell>
          <cell r="C7">
            <v>237.86020420813699</v>
          </cell>
          <cell r="D7">
            <v>360.03392051677798</v>
          </cell>
          <cell r="E7">
            <v>22.431000000000001</v>
          </cell>
        </row>
        <row r="8">
          <cell r="A8" t="str">
            <v>pre_syls2</v>
          </cell>
          <cell r="B8">
            <v>299.78699999999998</v>
          </cell>
          <cell r="C8">
            <v>238.687936640103</v>
          </cell>
          <cell r="D8">
            <v>360.88680264748302</v>
          </cell>
          <cell r="E8">
            <v>22.417999999999999</v>
          </cell>
        </row>
        <row r="9">
          <cell r="A9" t="str">
            <v>pre_syls3</v>
          </cell>
          <cell r="B9">
            <v>294.57799999999997</v>
          </cell>
          <cell r="C9">
            <v>233.41167249980299</v>
          </cell>
          <cell r="D9">
            <v>355.745229402809</v>
          </cell>
          <cell r="E9">
            <v>22.364999999999998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6" headerRowBorderDxfId="5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4"/>
    <tableColumn id="2" xr3:uid="{5CCBA533-A9EE-4C09-9F15-CE57F5948F3D}" name="pairing" dataDxfId="3"/>
    <tableColumn id="3" xr3:uid="{FEF8CD11-BD2F-48BB-B6D9-CE0198FBE718}" name="anacr." dataDxfId="2"/>
    <tableColumn id="4" xr3:uid="{07ACF7BA-8A7E-4C3D-9A49-9AB517533968}" name="word-end syl." dataDxfId="1"/>
    <tableColumn id="5" xr3:uid="{9FBD1F0E-4D7A-43C6-A14B-D78F46262A9A}" name="(*)" dataDxfId="0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tabSelected="1" zoomScaleNormal="100" workbookViewId="0">
      <selection activeCell="A35" sqref="A35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RIGHT([1]nuc_l_t_b0!A2,5)</f>
        <v>syls1</v>
      </c>
      <c r="B3" s="3">
        <f>[1]nuc_l_t_b0!B2</f>
        <v>93.635000000000005</v>
      </c>
      <c r="C3" s="3">
        <f>[1]nuc_l_t_b0!C2</f>
        <v>46.535150306968099</v>
      </c>
      <c r="D3" s="3">
        <f>[1]nuc_l_t_b0!D2</f>
        <v>140.73555452220899</v>
      </c>
      <c r="E3">
        <f>[1]nuc_l_t_b0!E2</f>
        <v>15.606999999999999</v>
      </c>
      <c r="F3" s="9">
        <f>B3-C3</f>
        <v>47.099849693031906</v>
      </c>
      <c r="G3" s="3">
        <f>[2]nuc_l_t_b1!$C$14</f>
        <v>3.798</v>
      </c>
      <c r="H3" s="9" t="str">
        <f>A3</f>
        <v>syls1</v>
      </c>
      <c r="I3" s="10">
        <f>B3+$G3</f>
        <v>97.433000000000007</v>
      </c>
    </row>
    <row r="4" spans="1:9" x14ac:dyDescent="0.3">
      <c r="A4" s="3" t="str">
        <f>RIGHT([1]nuc_l_t_b0!A3,5)</f>
        <v>syls2</v>
      </c>
      <c r="B4" s="3">
        <f>[1]nuc_l_t_b0!B3</f>
        <v>95.665000000000006</v>
      </c>
      <c r="C4" s="3">
        <f>[1]nuc_l_t_b0!C3</f>
        <v>49.718680384915899</v>
      </c>
      <c r="D4" s="3">
        <f>[1]nuc_l_t_b0!D3</f>
        <v>141.610906661835</v>
      </c>
      <c r="E4">
        <f>[1]nuc_l_t_b0!E3</f>
        <v>16.067</v>
      </c>
      <c r="F4" s="9">
        <f>B4-C4</f>
        <v>45.946319615084107</v>
      </c>
      <c r="G4" s="3">
        <f>[2]nuc_l_t_b1!$C$14</f>
        <v>3.798</v>
      </c>
      <c r="H4" s="9" t="str">
        <f>A4</f>
        <v>syls2</v>
      </c>
      <c r="I4" s="10">
        <f>B4+$G4</f>
        <v>99.463000000000008</v>
      </c>
    </row>
    <row r="5" spans="1:9" x14ac:dyDescent="0.3">
      <c r="A5" s="3" t="str">
        <f>RIGHT([1]nuc_l_t_b0!A4,5)</f>
        <v>syls3</v>
      </c>
      <c r="B5" s="3">
        <f>[1]nuc_l_t_b0!B4</f>
        <v>96.561999999999998</v>
      </c>
      <c r="C5" s="3">
        <f>[1]nuc_l_t_b0!C4</f>
        <v>49.449668902100498</v>
      </c>
      <c r="D5" s="3">
        <f>[1]nuc_l_t_b0!D4</f>
        <v>143.67386441968199</v>
      </c>
      <c r="E5">
        <f>[1]nuc_l_t_b0!E4</f>
        <v>15.603</v>
      </c>
      <c r="F5" s="9">
        <f>B5-C5</f>
        <v>47.112331097899499</v>
      </c>
      <c r="G5" s="3">
        <f>[2]nuc_l_t_b1!$C$14</f>
        <v>3.798</v>
      </c>
      <c r="H5" s="9" t="str">
        <f>A5</f>
        <v>syls3</v>
      </c>
      <c r="I5" s="10">
        <f>B5+$G5</f>
        <v>100.36</v>
      </c>
    </row>
    <row r="6" spans="1:9" x14ac:dyDescent="0.3">
      <c r="A6" s="3" t="str">
        <f>RIGHT([1]nuc_l_t_b0!A5,5)</f>
        <v>syls4</v>
      </c>
      <c r="B6" s="3">
        <f>[1]nuc_l_t_b0!B5</f>
        <v>94.23</v>
      </c>
      <c r="C6" s="3">
        <f>[1]nuc_l_t_b0!C5</f>
        <v>46.601001425870002</v>
      </c>
      <c r="D6" s="3">
        <f>[1]nuc_l_t_b0!D5</f>
        <v>141.85912965916299</v>
      </c>
      <c r="E6">
        <f>[1]nuc_l_t_b0!E5</f>
        <v>15.430999999999999</v>
      </c>
      <c r="F6" s="9">
        <f>B6-C6</f>
        <v>47.628998574130001</v>
      </c>
      <c r="G6" s="3">
        <f>[2]nuc_l_t_b1!$C$14</f>
        <v>3.798</v>
      </c>
      <c r="H6" s="9" t="str">
        <f>A6</f>
        <v>syls4</v>
      </c>
      <c r="I6" s="10">
        <f>B6+$G6</f>
        <v>98.028000000000006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82.762</v>
      </c>
      <c r="C9" s="2">
        <f>[3]nuc_l_f0_b0!C2</f>
        <v>79.500185162119095</v>
      </c>
      <c r="D9" s="2">
        <f>[3]nuc_l_f0_b0!D2</f>
        <v>86.023843765545905</v>
      </c>
      <c r="E9">
        <f>[3]nuc_l_f0_b0!E2</f>
        <v>1.4750000000000001</v>
      </c>
      <c r="F9" s="9">
        <f t="shared" ref="F9:F38" si="0">B9-C9</f>
        <v>3.2618148378809053</v>
      </c>
      <c r="G9" s="2">
        <f>[4]nuc_l_f0_b1!$C$14</f>
        <v>-2.1999999999999999E-2</v>
      </c>
      <c r="H9" s="9" t="str">
        <f>A9</f>
        <v>syls1</v>
      </c>
      <c r="I9" s="11">
        <f>B9+$G9</f>
        <v>82.74</v>
      </c>
    </row>
    <row r="10" spans="1:9" x14ac:dyDescent="0.3">
      <c r="A10" s="2" t="str">
        <f>RIGHT([3]nuc_l_f0_b0!A3,5)</f>
        <v>syls2</v>
      </c>
      <c r="B10" s="2">
        <f>[3]nuc_l_f0_b0!B3</f>
        <v>83.275999999999996</v>
      </c>
      <c r="C10" s="2">
        <f>[3]nuc_l_f0_b0!C3</f>
        <v>79.984258366636695</v>
      </c>
      <c r="D10" s="2">
        <f>[3]nuc_l_f0_b0!D3</f>
        <v>86.567805733215295</v>
      </c>
      <c r="E10">
        <f>[3]nuc_l_f0_b0!E3</f>
        <v>1.4990000000000001</v>
      </c>
      <c r="F10" s="9">
        <f t="shared" si="0"/>
        <v>3.2917416333633014</v>
      </c>
      <c r="G10" s="2">
        <f>[4]nuc_l_f0_b1!$C$14</f>
        <v>-2.1999999999999999E-2</v>
      </c>
      <c r="H10" s="9" t="str">
        <f>A10</f>
        <v>syls2</v>
      </c>
      <c r="I10" s="11">
        <f>B10+$G10</f>
        <v>83.253999999999991</v>
      </c>
    </row>
    <row r="11" spans="1:9" x14ac:dyDescent="0.3">
      <c r="A11" s="2" t="str">
        <f>RIGHT([3]nuc_l_f0_b0!A4,5)</f>
        <v>syls3</v>
      </c>
      <c r="B11" s="2">
        <f>[3]nuc_l_f0_b0!B4</f>
        <v>83.234999999999999</v>
      </c>
      <c r="C11" s="2">
        <f>[3]nuc_l_f0_b0!C4</f>
        <v>79.973435249078406</v>
      </c>
      <c r="D11" s="2">
        <f>[3]nuc_l_f0_b0!D4</f>
        <v>86.497002710887003</v>
      </c>
      <c r="E11">
        <f>[3]nuc_l_f0_b0!E4</f>
        <v>1.4750000000000001</v>
      </c>
      <c r="F11" s="9">
        <f t="shared" si="0"/>
        <v>3.2615647509215933</v>
      </c>
      <c r="G11" s="2">
        <f>[4]nuc_l_f0_b1!$C$14</f>
        <v>-2.1999999999999999E-2</v>
      </c>
      <c r="H11" s="9" t="str">
        <f>A11</f>
        <v>syls3</v>
      </c>
      <c r="I11" s="11">
        <f>B11+$G11</f>
        <v>83.212999999999994</v>
      </c>
    </row>
    <row r="12" spans="1:9" x14ac:dyDescent="0.3">
      <c r="A12" s="2" t="str">
        <f>RIGHT([3]nuc_l_f0_b0!A5,5)</f>
        <v>syls4</v>
      </c>
      <c r="B12" s="2">
        <f>[3]nuc_l_f0_b0!B5</f>
        <v>83.643000000000001</v>
      </c>
      <c r="C12" s="2">
        <f>[3]nuc_l_f0_b0!C5</f>
        <v>80.363061230137404</v>
      </c>
      <c r="D12" s="2">
        <f>[3]nuc_l_f0_b0!D5</f>
        <v>86.923502165059006</v>
      </c>
      <c r="E12">
        <f>[3]nuc_l_f0_b0!E5</f>
        <v>1.49</v>
      </c>
      <c r="F12" s="9">
        <f t="shared" si="0"/>
        <v>3.2799387698625964</v>
      </c>
      <c r="G12" s="2">
        <f>[4]nuc_l_f0_b1!$C$14</f>
        <v>-2.1999999999999999E-2</v>
      </c>
      <c r="H12" s="9" t="str">
        <f>A12</f>
        <v>syls4</v>
      </c>
      <c r="I12" s="11">
        <f>B12+$G12</f>
        <v>83.620999999999995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293.46300000000002</v>
      </c>
      <c r="C16" s="3">
        <f>[5]nuc_h_t_b0!C2</f>
        <v>242.539719864674</v>
      </c>
      <c r="D16" s="3">
        <f>[5]nuc_h_t_b0!D2</f>
        <v>344.38708694553497</v>
      </c>
      <c r="E16">
        <f>[5]nuc_h_t_b0!E2</f>
        <v>19.398</v>
      </c>
      <c r="F16" s="9">
        <f t="shared" si="0"/>
        <v>50.923280135326024</v>
      </c>
      <c r="G16" s="3">
        <f>[6]nuc_h_t_b1!$C$14</f>
        <v>-45.902999999999999</v>
      </c>
      <c r="H16" s="9" t="str">
        <f>A16</f>
        <v>syls1</v>
      </c>
      <c r="I16" s="10">
        <f>B16+$G16</f>
        <v>247.56000000000003</v>
      </c>
    </row>
    <row r="17" spans="1:42" x14ac:dyDescent="0.3">
      <c r="A17" s="3" t="str">
        <f>RIGHT([5]nuc_h_t_b0!A3,5)</f>
        <v>syls2</v>
      </c>
      <c r="B17" s="3">
        <f>[5]nuc_h_t_b0!B3</f>
        <v>315.149</v>
      </c>
      <c r="C17" s="3">
        <f>[5]nuc_h_t_b0!C3</f>
        <v>264.49960986705099</v>
      </c>
      <c r="D17" s="3">
        <f>[5]nuc_h_t_b0!D3</f>
        <v>365.79785733487</v>
      </c>
      <c r="E17">
        <f>[5]nuc_h_t_b0!E3</f>
        <v>19.853000000000002</v>
      </c>
      <c r="F17" s="9">
        <f t="shared" si="0"/>
        <v>50.649390132949009</v>
      </c>
      <c r="G17" s="3">
        <f>[6]nuc_h_t_b1!$C$14</f>
        <v>-45.902999999999999</v>
      </c>
      <c r="H17" s="9" t="str">
        <f>A17</f>
        <v>syls2</v>
      </c>
      <c r="I17" s="10">
        <f>B17+$G17</f>
        <v>269.24599999999998</v>
      </c>
    </row>
    <row r="18" spans="1:42" x14ac:dyDescent="0.3">
      <c r="A18" s="3" t="str">
        <f>RIGHT([5]nuc_h_t_b0!A4,5)</f>
        <v>syls3</v>
      </c>
      <c r="B18" s="3">
        <f>[5]nuc_h_t_b0!B4</f>
        <v>390.40600000000001</v>
      </c>
      <c r="C18" s="3">
        <f>[5]nuc_h_t_b0!C4</f>
        <v>339.47985841092901</v>
      </c>
      <c r="D18" s="3">
        <f>[5]nuc_h_t_b0!D4</f>
        <v>441.33248439072202</v>
      </c>
      <c r="E18">
        <f>[5]nuc_h_t_b0!E4</f>
        <v>19.395</v>
      </c>
      <c r="F18" s="9">
        <f t="shared" si="0"/>
        <v>50.926141589070994</v>
      </c>
      <c r="G18" s="3">
        <f>[6]nuc_h_t_b1!$C$14</f>
        <v>-45.902999999999999</v>
      </c>
      <c r="H18" s="9" t="str">
        <f>A18</f>
        <v>syls3</v>
      </c>
      <c r="I18" s="10">
        <f>B18+$G18</f>
        <v>344.50299999999999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511.738</v>
      </c>
      <c r="C19" s="3">
        <f>[5]nuc_h_t_b0!C5</f>
        <v>460.68360295885202</v>
      </c>
      <c r="D19" s="3">
        <f>[5]nuc_h_t_b0!D5</f>
        <v>562.79264632520506</v>
      </c>
      <c r="E19">
        <f>[5]nuc_h_t_b0!E5</f>
        <v>19.222999999999999</v>
      </c>
      <c r="F19" s="9">
        <f t="shared" si="0"/>
        <v>51.054397041147979</v>
      </c>
      <c r="G19" s="3">
        <f>[6]nuc_h_t_b1!$C$14</f>
        <v>-45.902999999999999</v>
      </c>
      <c r="H19" s="9" t="str">
        <f>A19</f>
        <v>syls4</v>
      </c>
      <c r="I19" s="10">
        <f>B19+$G19</f>
        <v>465.83499999999998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87.010999999999996</v>
      </c>
      <c r="C22" s="2">
        <f>[7]nuc_h_f0_b0!C2</f>
        <v>83.812936749720905</v>
      </c>
      <c r="D22" s="2">
        <f>[7]nuc_h_f0_b0!D2</f>
        <v>90.209114999957194</v>
      </c>
      <c r="E22">
        <f>[7]nuc_h_f0_b0!E2</f>
        <v>1.474</v>
      </c>
      <c r="F22" s="9">
        <f t="shared" si="0"/>
        <v>3.1980632502790911</v>
      </c>
      <c r="G22" s="2">
        <f>[8]nuc_h_f0_b1!$C$14</f>
        <v>-0.627</v>
      </c>
      <c r="H22" s="9" t="str">
        <f>A22</f>
        <v>syls1</v>
      </c>
      <c r="I22" s="11">
        <f>B22+$G22</f>
        <v>86.384</v>
      </c>
    </row>
    <row r="23" spans="1:42" x14ac:dyDescent="0.3">
      <c r="A23" s="2" t="str">
        <f>RIGHT([7]nuc_h_f0_b0!A3,5)</f>
        <v>syls2</v>
      </c>
      <c r="B23" s="2">
        <f>[7]nuc_h_f0_b0!B3</f>
        <v>87.86</v>
      </c>
      <c r="C23" s="2">
        <f>[7]nuc_h_f0_b0!C3</f>
        <v>84.637322740845804</v>
      </c>
      <c r="D23" s="2">
        <f>[7]nuc_h_f0_b0!D3</f>
        <v>91.083653579654296</v>
      </c>
      <c r="E23">
        <f>[7]nuc_h_f0_b0!E3</f>
        <v>1.494</v>
      </c>
      <c r="F23" s="9">
        <f t="shared" si="0"/>
        <v>3.2226772591541959</v>
      </c>
      <c r="G23" s="2">
        <f>[8]nuc_h_f0_b1!$C$14</f>
        <v>-0.627</v>
      </c>
      <c r="H23" s="9" t="str">
        <f>A23</f>
        <v>syls2</v>
      </c>
      <c r="I23" s="11">
        <f>B23+$G23</f>
        <v>87.233000000000004</v>
      </c>
    </row>
    <row r="24" spans="1:42" x14ac:dyDescent="0.3">
      <c r="A24" s="2" t="str">
        <f>RIGHT([7]nuc_h_f0_b0!A4,5)</f>
        <v>syls3</v>
      </c>
      <c r="B24" s="2">
        <f>[7]nuc_h_f0_b0!B4</f>
        <v>89.311000000000007</v>
      </c>
      <c r="C24" s="2">
        <f>[7]nuc_h_f0_b0!C4</f>
        <v>86.113444446453798</v>
      </c>
      <c r="D24" s="2">
        <f>[7]nuc_h_f0_b0!D4</f>
        <v>92.509240100607599</v>
      </c>
      <c r="E24">
        <f>[7]nuc_h_f0_b0!E4</f>
        <v>1.474</v>
      </c>
      <c r="F24" s="9">
        <f t="shared" si="0"/>
        <v>3.1975555535462092</v>
      </c>
      <c r="G24" s="2">
        <f>[8]nuc_h_f0_b1!$C$14</f>
        <v>-0.627</v>
      </c>
      <c r="H24" s="9" t="str">
        <f>A24</f>
        <v>syls3</v>
      </c>
      <c r="I24" s="11">
        <f>B24+$G24</f>
        <v>88.684000000000012</v>
      </c>
    </row>
    <row r="25" spans="1:42" x14ac:dyDescent="0.3">
      <c r="A25" s="2" t="str">
        <f>RIGHT([7]nuc_h_f0_b0!A5,5)</f>
        <v>syls4</v>
      </c>
      <c r="B25" s="2">
        <f>[7]nuc_h_f0_b0!B5</f>
        <v>89.045000000000002</v>
      </c>
      <c r="C25" s="2">
        <f>[7]nuc_h_f0_b0!C5</f>
        <v>85.855845118067094</v>
      </c>
      <c r="D25" s="2">
        <f>[7]nuc_h_f0_b0!D5</f>
        <v>92.234440800827102</v>
      </c>
      <c r="E25">
        <f>[7]nuc_h_f0_b0!E5</f>
        <v>1.4670000000000001</v>
      </c>
      <c r="F25" s="9">
        <f t="shared" si="0"/>
        <v>3.1891548819329074</v>
      </c>
      <c r="G25" s="2">
        <f>[8]nuc_h_f0_b1!$C$14</f>
        <v>-0.627</v>
      </c>
      <c r="H25" s="9" t="str">
        <f>A25</f>
        <v>syls4</v>
      </c>
      <c r="I25" s="11">
        <f>B25+$G25</f>
        <v>88.418000000000006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329.84500000000003</v>
      </c>
      <c r="C29" s="3">
        <f>[9]nuc_e_t_b0!C2</f>
        <v>268.75160486329003</v>
      </c>
      <c r="D29" s="3">
        <f>[9]nuc_e_t_b0!D2</f>
        <v>390.93891142532601</v>
      </c>
      <c r="E29">
        <f>[9]nuc_e_t_b0!E2</f>
        <v>22.425999999999998</v>
      </c>
      <c r="F29" s="9">
        <f t="shared" si="0"/>
        <v>61.093395136710001</v>
      </c>
      <c r="G29" s="3">
        <f>[10]nuc_e_t_b1!$C$15</f>
        <v>-5.8849999999999998</v>
      </c>
      <c r="H29" s="9" t="str">
        <f>A29</f>
        <v>syls1</v>
      </c>
      <c r="I29" s="10">
        <f>B29+$G29</f>
        <v>323.96000000000004</v>
      </c>
    </row>
    <row r="30" spans="1:42" x14ac:dyDescent="0.3">
      <c r="A30" s="3" t="str">
        <f>RIGHT([9]nuc_e_t_b0!A3,5)</f>
        <v>syls2</v>
      </c>
      <c r="B30" s="3">
        <f>[9]nuc_e_t_b0!B3</f>
        <v>340.50299999999999</v>
      </c>
      <c r="C30" s="3">
        <f>[9]nuc_e_t_b0!C3</f>
        <v>279.63086591409802</v>
      </c>
      <c r="D30" s="3">
        <f>[9]nuc_e_t_b0!D3</f>
        <v>401.37513369646399</v>
      </c>
      <c r="E30">
        <f>[9]nuc_e_t_b0!E3</f>
        <v>22.971</v>
      </c>
      <c r="F30" s="9">
        <f t="shared" si="0"/>
        <v>60.872134085901962</v>
      </c>
      <c r="G30" s="3">
        <f>[10]nuc_e_t_b1!$C$15</f>
        <v>-5.8849999999999998</v>
      </c>
      <c r="H30" s="9" t="str">
        <f>A30</f>
        <v>syls2</v>
      </c>
      <c r="I30" s="10">
        <f>B30+$G30</f>
        <v>334.61799999999999</v>
      </c>
    </row>
    <row r="31" spans="1:42" x14ac:dyDescent="0.3">
      <c r="A31" s="3" t="str">
        <f>RIGHT([9]nuc_e_t_b0!A4,5)</f>
        <v>syls3</v>
      </c>
      <c r="B31" s="3">
        <f>[9]nuc_e_t_b0!B4</f>
        <v>447.13099999999997</v>
      </c>
      <c r="C31" s="3">
        <f>[9]nuc_e_t_b0!C4</f>
        <v>386.027289249467</v>
      </c>
      <c r="D31" s="3">
        <f>[9]nuc_e_t_b0!D4</f>
        <v>508.23400111145997</v>
      </c>
      <c r="E31">
        <f>[9]nuc_e_t_b0!E4</f>
        <v>22.419</v>
      </c>
      <c r="F31" s="9">
        <f t="shared" si="0"/>
        <v>61.103710750532969</v>
      </c>
      <c r="G31" s="3">
        <f>[10]nuc_e_t_b1!$C$15</f>
        <v>-5.8849999999999998</v>
      </c>
      <c r="H31" s="9" t="str">
        <f>A31</f>
        <v>syls3</v>
      </c>
      <c r="I31" s="10">
        <f>B31+$G31</f>
        <v>441.24599999999998</v>
      </c>
    </row>
    <row r="32" spans="1:42" x14ac:dyDescent="0.3">
      <c r="A32" s="3" t="str">
        <f>RIGHT([9]nuc_e_t_b0!A5,5)</f>
        <v>syls4</v>
      </c>
      <c r="B32" s="3">
        <f>[9]nuc_e_t_b0!B5</f>
        <v>578.57100000000003</v>
      </c>
      <c r="C32" s="3">
        <f>[9]nuc_e_t_b0!C5</f>
        <v>517.22656341464995</v>
      </c>
      <c r="D32" s="3">
        <f>[9]nuc_e_t_b0!D5</f>
        <v>639.91445032859895</v>
      </c>
      <c r="E32">
        <f>[9]nuc_e_t_b0!E5</f>
        <v>22.268999999999998</v>
      </c>
      <c r="F32" s="9">
        <f t="shared" si="0"/>
        <v>61.344436585350081</v>
      </c>
      <c r="G32" s="3">
        <f>[10]nuc_e_t_b1!$C$15</f>
        <v>-5.8849999999999998</v>
      </c>
      <c r="H32" s="9" t="str">
        <f>A32</f>
        <v>syls4</v>
      </c>
      <c r="I32" s="10">
        <f>B32+$G32</f>
        <v>572.68600000000004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86.513000000000005</v>
      </c>
      <c r="C35" s="2">
        <f>[11]nuc_e_f0_b0!C2</f>
        <v>82.942987311347594</v>
      </c>
      <c r="D35" s="2">
        <f>[11]nuc_e_f0_b0!D2</f>
        <v>90.083916880842807</v>
      </c>
      <c r="E35">
        <f>[11]nuc_e_f0_b0!E2</f>
        <v>1.657</v>
      </c>
      <c r="F35" s="9">
        <f t="shared" si="0"/>
        <v>3.5700126886524117</v>
      </c>
      <c r="G35" s="2">
        <f>[12]nuc_e_f0_b1!$C$14</f>
        <v>-5.5940000000000003</v>
      </c>
      <c r="H35" s="9" t="str">
        <f>A35</f>
        <v>syls1</v>
      </c>
      <c r="I35" s="11">
        <f>B35+$G35</f>
        <v>80.919000000000011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87.876000000000005</v>
      </c>
      <c r="C36" s="2">
        <f>[11]nuc_e_f0_b0!C3</f>
        <v>83.978487878292896</v>
      </c>
      <c r="D36" s="2">
        <f>[11]nuc_e_f0_b0!D3</f>
        <v>91.774390495953099</v>
      </c>
      <c r="E36">
        <f>[11]nuc_e_f0_b0!E3</f>
        <v>1.82</v>
      </c>
      <c r="F36" s="9">
        <f t="shared" si="0"/>
        <v>3.8975121217071091</v>
      </c>
      <c r="G36" s="2">
        <f>[12]nuc_e_f0_b1!$C$14</f>
        <v>-5.5940000000000003</v>
      </c>
      <c r="H36" s="9" t="str">
        <f>A36</f>
        <v>syls2</v>
      </c>
      <c r="I36" s="11">
        <f>B36+$G36</f>
        <v>82.282000000000011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88.182000000000002</v>
      </c>
      <c r="C37" s="2">
        <f>[11]nuc_e_f0_b0!C4</f>
        <v>84.611704368120996</v>
      </c>
      <c r="D37" s="2">
        <f>[11]nuc_e_f0_b0!D4</f>
        <v>91.752391507603406</v>
      </c>
      <c r="E37">
        <f>[11]nuc_e_f0_b0!E4</f>
        <v>1.657</v>
      </c>
      <c r="F37" s="9">
        <f t="shared" si="0"/>
        <v>3.5702956318790058</v>
      </c>
      <c r="G37" s="2">
        <f>[12]nuc_e_f0_b1!$C$14</f>
        <v>-5.5940000000000003</v>
      </c>
      <c r="H37" s="9" t="str">
        <f>A37</f>
        <v>syls3</v>
      </c>
      <c r="I37" s="11">
        <f>B37+$G37</f>
        <v>82.588000000000008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87.86</v>
      </c>
      <c r="C38" s="2">
        <f>[11]nuc_e_f0_b0!C5</f>
        <v>84.079309739199005</v>
      </c>
      <c r="D38" s="2">
        <f>[11]nuc_e_f0_b0!D5</f>
        <v>91.641026466987398</v>
      </c>
      <c r="E38">
        <f>[11]nuc_e_f0_b0!E5</f>
        <v>1.7649999999999999</v>
      </c>
      <c r="F38" s="9">
        <f t="shared" si="0"/>
        <v>3.7806902608009949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I1" sqref="A1:I1048576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93.635000000000005</v>
      </c>
      <c r="C3" s="3">
        <f>[1]nuc_l_t_b0!C6</f>
        <v>46.535150306968099</v>
      </c>
      <c r="D3" s="3">
        <f>[1]nuc_l_t_b0!D6</f>
        <v>140.73555452220899</v>
      </c>
      <c r="E3">
        <f>[1]nuc_l_t_b0!E6</f>
        <v>15.606999999999999</v>
      </c>
      <c r="F3" s="9">
        <f>B3-C3</f>
        <v>47.099849693031906</v>
      </c>
      <c r="G3" s="3">
        <f>[2]nuc_l_t_b1!$C$14</f>
        <v>3.798</v>
      </c>
      <c r="H3" s="9" t="str">
        <f>A3</f>
        <v>pre_0</v>
      </c>
      <c r="I3" s="10">
        <f>B3+$G3</f>
        <v>97.433000000000007</v>
      </c>
    </row>
    <row r="4" spans="1:9" x14ac:dyDescent="0.3">
      <c r="A4" s="3" t="str">
        <f>REPLACE([1]nuc_l_t_b0!A7,5,4,"")</f>
        <v>pre_1</v>
      </c>
      <c r="B4" s="3">
        <f>[1]nuc_l_t_b0!B7</f>
        <v>85.861000000000004</v>
      </c>
      <c r="C4" s="3">
        <f>[1]nuc_l_t_b0!C7</f>
        <v>38.781974566796301</v>
      </c>
      <c r="D4" s="3">
        <f>[1]nuc_l_t_b0!D7</f>
        <v>132.94040870611801</v>
      </c>
      <c r="E4">
        <f>[1]nuc_l_t_b0!E7</f>
        <v>15.614000000000001</v>
      </c>
      <c r="F4" s="9">
        <f>B4-C4</f>
        <v>47.079025433203704</v>
      </c>
      <c r="G4" s="3">
        <f>[2]nuc_l_t_b1!$C$14</f>
        <v>3.798</v>
      </c>
      <c r="H4" s="9" t="str">
        <f>A4</f>
        <v>pre_1</v>
      </c>
      <c r="I4" s="10">
        <f>B4+$G4</f>
        <v>89.659000000000006</v>
      </c>
    </row>
    <row r="5" spans="1:9" x14ac:dyDescent="0.3">
      <c r="A5" s="3" t="str">
        <f>REPLACE([1]nuc_l_t_b0!A8,5,4,"")</f>
        <v>pre_2</v>
      </c>
      <c r="B5" s="3">
        <f>[1]nuc_l_t_b0!B8</f>
        <v>87.626999999999995</v>
      </c>
      <c r="C5" s="3">
        <f>[1]nuc_l_t_b0!C8</f>
        <v>40.517660234100902</v>
      </c>
      <c r="D5" s="3">
        <f>[1]nuc_l_t_b0!D8</f>
        <v>134.73665865599401</v>
      </c>
      <c r="E5">
        <f>[1]nuc_l_t_b0!E8</f>
        <v>15.596</v>
      </c>
      <c r="F5" s="9">
        <f>B5-C5</f>
        <v>47.109339765899094</v>
      </c>
      <c r="G5" s="3">
        <f>[2]nuc_l_t_b1!$C$14</f>
        <v>3.798</v>
      </c>
      <c r="H5" s="9" t="str">
        <f>A5</f>
        <v>pre_2</v>
      </c>
      <c r="I5" s="10">
        <f>B5+$G5</f>
        <v>91.424999999999997</v>
      </c>
    </row>
    <row r="6" spans="1:9" x14ac:dyDescent="0.3">
      <c r="A6" s="3" t="str">
        <f>REPLACE([1]nuc_l_t_b0!A9,5,4,"")</f>
        <v>pre_3</v>
      </c>
      <c r="B6" s="3">
        <f>[1]nuc_l_t_b0!B9</f>
        <v>80.147000000000006</v>
      </c>
      <c r="C6" s="3">
        <f>[1]nuc_l_t_b0!C9</f>
        <v>32.884653071971599</v>
      </c>
      <c r="D6" s="3">
        <f>[1]nuc_l_t_b0!D9</f>
        <v>127.408532022366</v>
      </c>
      <c r="E6">
        <f>[1]nuc_l_t_b0!E9</f>
        <v>15.544</v>
      </c>
      <c r="F6" s="9">
        <f>B6-C6</f>
        <v>47.262346928028407</v>
      </c>
      <c r="G6" s="3">
        <f>[2]nuc_l_t_b1!$C$14</f>
        <v>3.798</v>
      </c>
      <c r="H6" s="9" t="str">
        <f>A6</f>
        <v>pre_3</v>
      </c>
      <c r="I6" s="10">
        <f>B6+$G6</f>
        <v>83.945000000000007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82.762</v>
      </c>
      <c r="C9" s="2">
        <f>[3]nuc_l_f0_b0!C6</f>
        <v>79.500185162119095</v>
      </c>
      <c r="D9" s="2">
        <f>[3]nuc_l_f0_b0!D6</f>
        <v>86.023843765545905</v>
      </c>
      <c r="E9">
        <f>[3]nuc_l_f0_b0!E6</f>
        <v>1.4750000000000001</v>
      </c>
      <c r="F9" s="9">
        <f t="shared" ref="F9:F38" si="1">B9-C9</f>
        <v>3.2618148378809053</v>
      </c>
      <c r="G9" s="2">
        <f>[4]nuc_l_f0_b1!$C$14</f>
        <v>-2.1999999999999999E-2</v>
      </c>
      <c r="H9" s="9" t="str">
        <f t="shared" si="0"/>
        <v>pre_0</v>
      </c>
      <c r="I9" s="11">
        <f>B9+$G9</f>
        <v>82.74</v>
      </c>
    </row>
    <row r="10" spans="1:9" x14ac:dyDescent="0.3">
      <c r="A10" t="str">
        <f>REPLACE([3]nuc_l_f0_b0!A7,5,4,"")</f>
        <v>pre_1</v>
      </c>
      <c r="B10" s="2">
        <f>[3]nuc_l_f0_b0!B7</f>
        <v>82.888000000000005</v>
      </c>
      <c r="C10" s="2">
        <f>[3]nuc_l_f0_b0!C7</f>
        <v>79.626029801380895</v>
      </c>
      <c r="D10" s="2">
        <f>[3]nuc_l_f0_b0!D7</f>
        <v>86.150470409638601</v>
      </c>
      <c r="E10">
        <f>[3]nuc_l_f0_b0!E7</f>
        <v>1.4750000000000001</v>
      </c>
      <c r="F10" s="9">
        <f t="shared" si="1"/>
        <v>3.2619701986191103</v>
      </c>
      <c r="G10" s="2">
        <f>[4]nuc_l_f0_b1!$C$14</f>
        <v>-2.1999999999999999E-2</v>
      </c>
      <c r="H10" s="9" t="str">
        <f t="shared" si="0"/>
        <v>pre_1</v>
      </c>
      <c r="I10" s="11">
        <f>B10+$G10</f>
        <v>82.866</v>
      </c>
    </row>
    <row r="11" spans="1:9" x14ac:dyDescent="0.3">
      <c r="A11" t="str">
        <f>REPLACE([3]nuc_l_f0_b0!A8,5,4,"")</f>
        <v>pre_2</v>
      </c>
      <c r="B11" s="2">
        <f>[3]nuc_l_f0_b0!B8</f>
        <v>82.617999999999995</v>
      </c>
      <c r="C11" s="2">
        <f>[3]nuc_l_f0_b0!C8</f>
        <v>79.340411908147004</v>
      </c>
      <c r="D11" s="2">
        <f>[3]nuc_l_f0_b0!D8</f>
        <v>85.896356246247393</v>
      </c>
      <c r="E11">
        <f>[3]nuc_l_f0_b0!E8</f>
        <v>1.4890000000000001</v>
      </c>
      <c r="F11" s="9">
        <f t="shared" si="1"/>
        <v>3.2775880918529907</v>
      </c>
      <c r="G11" s="2">
        <f>[4]nuc_l_f0_b1!$C$14</f>
        <v>-2.1999999999999999E-2</v>
      </c>
      <c r="H11" s="9" t="str">
        <f t="shared" si="0"/>
        <v>pre_2</v>
      </c>
      <c r="I11" s="11">
        <f>B11+$G11</f>
        <v>82.595999999999989</v>
      </c>
    </row>
    <row r="12" spans="1:9" x14ac:dyDescent="0.3">
      <c r="A12" t="str">
        <f>REPLACE([3]nuc_l_f0_b0!A9,5,4,"")</f>
        <v>pre_3</v>
      </c>
      <c r="B12" s="2">
        <f>[3]nuc_l_f0_b0!B9</f>
        <v>82.62</v>
      </c>
      <c r="C12" s="2">
        <f>[3]nuc_l_f0_b0!C9</f>
        <v>79.342228048400102</v>
      </c>
      <c r="D12" s="2">
        <f>[3]nuc_l_f0_b0!D9</f>
        <v>85.898284096217296</v>
      </c>
      <c r="E12">
        <f>[3]nuc_l_f0_b0!E9</f>
        <v>1.4890000000000001</v>
      </c>
      <c r="F12" s="9">
        <f t="shared" si="1"/>
        <v>3.2777719515999024</v>
      </c>
      <c r="G12" s="2">
        <f>[4]nuc_l_f0_b1!$C$14</f>
        <v>-2.1999999999999999E-2</v>
      </c>
      <c r="H12" s="9" t="str">
        <f>A12</f>
        <v>pre_3</v>
      </c>
      <c r="I12" s="11">
        <f>B12+$G12</f>
        <v>82.597999999999999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293.46300000000002</v>
      </c>
      <c r="C16" s="3">
        <f>[5]nuc_h_t_b0!C6</f>
        <v>242.539719864674</v>
      </c>
      <c r="D16" s="3">
        <f>[5]nuc_h_t_b0!D6</f>
        <v>344.38708694553497</v>
      </c>
      <c r="E16">
        <f>[5]nuc_h_t_b0!E6</f>
        <v>19.398</v>
      </c>
      <c r="F16" s="9">
        <f t="shared" si="1"/>
        <v>50.923280135326024</v>
      </c>
      <c r="G16" s="3">
        <f>[6]nuc_h_t_b1!$C$14</f>
        <v>-45.902999999999999</v>
      </c>
      <c r="H16" s="9" t="str">
        <f t="shared" si="2"/>
        <v>pre_0</v>
      </c>
      <c r="I16" s="10">
        <f>B16+$G16</f>
        <v>247.56000000000003</v>
      </c>
    </row>
    <row r="17" spans="1:42" x14ac:dyDescent="0.3">
      <c r="A17" t="str">
        <f>REPLACE([5]nuc_h_t_b0!A7,5,4,"")</f>
        <v>pre_1</v>
      </c>
      <c r="B17" s="3">
        <f>[5]nuc_h_t_b0!B7</f>
        <v>259.11200000000002</v>
      </c>
      <c r="C17" s="3">
        <f>[5]nuc_h_t_b0!C7</f>
        <v>208.19444919199901</v>
      </c>
      <c r="D17" s="3">
        <f>[5]nuc_h_t_b0!D7</f>
        <v>310.03017152940402</v>
      </c>
      <c r="E17">
        <f>[5]nuc_h_t_b0!E7</f>
        <v>19.405000000000001</v>
      </c>
      <c r="F17" s="9">
        <f t="shared" si="1"/>
        <v>50.91755080800101</v>
      </c>
      <c r="G17" s="3">
        <f>[6]nuc_h_t_b1!$C$14</f>
        <v>-45.902999999999999</v>
      </c>
      <c r="H17" s="9" t="str">
        <f t="shared" si="2"/>
        <v>pre_1</v>
      </c>
      <c r="I17" s="10">
        <f>B17+$G17</f>
        <v>213.20900000000003</v>
      </c>
    </row>
    <row r="18" spans="1:42" x14ac:dyDescent="0.3">
      <c r="A18" t="str">
        <f>REPLACE([5]nuc_h_t_b0!A8,5,4,"")</f>
        <v>pre_2</v>
      </c>
      <c r="B18" s="3">
        <f>[5]nuc_h_t_b0!B8</f>
        <v>254.43100000000001</v>
      </c>
      <c r="C18" s="3">
        <f>[5]nuc_h_t_b0!C8</f>
        <v>203.51336930373699</v>
      </c>
      <c r="D18" s="3">
        <f>[5]nuc_h_t_b0!D8</f>
        <v>305.34859198895202</v>
      </c>
      <c r="E18">
        <f>[5]nuc_h_t_b0!E8</f>
        <v>19.387</v>
      </c>
      <c r="F18" s="9">
        <f t="shared" si="1"/>
        <v>50.917630696263018</v>
      </c>
      <c r="G18" s="3">
        <f>[6]nuc_h_t_b1!$C$14</f>
        <v>-45.902999999999999</v>
      </c>
      <c r="H18" s="9" t="str">
        <f t="shared" si="2"/>
        <v>pre_2</v>
      </c>
      <c r="I18" s="10">
        <f>B18+$G18</f>
        <v>208.52800000000002</v>
      </c>
    </row>
    <row r="19" spans="1:42" x14ac:dyDescent="0.3">
      <c r="A19" t="str">
        <f>REPLACE([5]nuc_h_t_b0!A9,5,4,"")</f>
        <v>pre_3</v>
      </c>
      <c r="B19" s="3">
        <f>[5]nuc_h_t_b0!B9</f>
        <v>248.37100000000001</v>
      </c>
      <c r="C19" s="3">
        <f>[5]nuc_h_t_b0!C9</f>
        <v>197.41463871583599</v>
      </c>
      <c r="D19" s="3">
        <f>[5]nuc_h_t_b0!D9</f>
        <v>299.32649216050203</v>
      </c>
      <c r="E19">
        <f>[5]nuc_h_t_b0!E9</f>
        <v>19.335999999999999</v>
      </c>
      <c r="F19" s="9">
        <f t="shared" si="1"/>
        <v>50.956361284164018</v>
      </c>
      <c r="G19" s="3">
        <f>[6]nuc_h_t_b1!$C$14</f>
        <v>-45.902999999999999</v>
      </c>
      <c r="H19" s="9" t="str">
        <f>A19</f>
        <v>pre_3</v>
      </c>
      <c r="I19" s="10">
        <f>B19+$G19</f>
        <v>202.46800000000002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87.010999999999996</v>
      </c>
      <c r="C22" s="2">
        <f>[7]nuc_h_f0_b0!C6</f>
        <v>83.812936749720905</v>
      </c>
      <c r="D22" s="2">
        <f>[7]nuc_h_f0_b0!D6</f>
        <v>90.209114999957194</v>
      </c>
      <c r="E22">
        <f>[7]nuc_h_f0_b0!E6</f>
        <v>1.474</v>
      </c>
      <c r="F22" s="9">
        <f t="shared" si="1"/>
        <v>3.1980632502790911</v>
      </c>
      <c r="G22" s="2">
        <f>[8]nuc_h_f0_b1!$C$14</f>
        <v>-0.627</v>
      </c>
      <c r="H22" s="9" t="str">
        <f t="shared" si="3"/>
        <v>pre_0</v>
      </c>
      <c r="I22" s="11">
        <f>B22+$G22</f>
        <v>86.384</v>
      </c>
    </row>
    <row r="23" spans="1:42" x14ac:dyDescent="0.3">
      <c r="A23" t="str">
        <f>REPLACE([7]nuc_h_f0_b0!A7,5,4,"")</f>
        <v>pre_1</v>
      </c>
      <c r="B23" s="2">
        <f>[7]nuc_h_f0_b0!B7</f>
        <v>87.822999999999993</v>
      </c>
      <c r="C23" s="2">
        <f>[7]nuc_h_f0_b0!C7</f>
        <v>84.624393594063605</v>
      </c>
      <c r="D23" s="2">
        <f>[7]nuc_h_f0_b0!D7</f>
        <v>91.021819622201704</v>
      </c>
      <c r="E23">
        <f>[7]nuc_h_f0_b0!E7</f>
        <v>1.474</v>
      </c>
      <c r="F23" s="9">
        <f t="shared" si="1"/>
        <v>3.1986064059363883</v>
      </c>
      <c r="G23" s="2">
        <f>[8]nuc_h_f0_b1!$C$14</f>
        <v>-0.627</v>
      </c>
      <c r="H23" s="9" t="str">
        <f t="shared" si="3"/>
        <v>pre_1</v>
      </c>
      <c r="I23" s="11">
        <f>B23+$G23</f>
        <v>87.195999999999998</v>
      </c>
    </row>
    <row r="24" spans="1:42" x14ac:dyDescent="0.3">
      <c r="A24" t="str">
        <f>REPLACE([7]nuc_h_f0_b0!A8,5,4,"")</f>
        <v>pre_2</v>
      </c>
      <c r="B24" s="2">
        <f>[7]nuc_h_f0_b0!B8</f>
        <v>87.759</v>
      </c>
      <c r="C24" s="2">
        <f>[7]nuc_h_f0_b0!C8</f>
        <v>84.560430840817205</v>
      </c>
      <c r="D24" s="2">
        <f>[7]nuc_h_f0_b0!D8</f>
        <v>90.957321332276706</v>
      </c>
      <c r="E24">
        <f>[7]nuc_h_f0_b0!E8</f>
        <v>1.474</v>
      </c>
      <c r="F24" s="9">
        <f t="shared" si="1"/>
        <v>3.1985691591827958</v>
      </c>
      <c r="G24" s="2">
        <f>[8]nuc_h_f0_b1!$C$14</f>
        <v>-0.627</v>
      </c>
      <c r="H24" s="9" t="str">
        <f t="shared" si="3"/>
        <v>pre_2</v>
      </c>
      <c r="I24" s="11">
        <f>B24+$G24</f>
        <v>87.132000000000005</v>
      </c>
    </row>
    <row r="25" spans="1:42" x14ac:dyDescent="0.3">
      <c r="A25" t="str">
        <f>REPLACE([7]nuc_h_f0_b0!A9,5,4,"")</f>
        <v>pre_3</v>
      </c>
      <c r="B25" s="2">
        <f>[7]nuc_h_f0_b0!B9</f>
        <v>88.149000000000001</v>
      </c>
      <c r="C25" s="2">
        <f>[7]nuc_h_f0_b0!C9</f>
        <v>84.952252780567804</v>
      </c>
      <c r="D25" s="2">
        <f>[7]nuc_h_f0_b0!D9</f>
        <v>91.344935136713104</v>
      </c>
      <c r="E25">
        <f>[7]nuc_h_f0_b0!E9</f>
        <v>1.4730000000000001</v>
      </c>
      <c r="F25" s="9">
        <f t="shared" si="1"/>
        <v>3.1967472194321971</v>
      </c>
      <c r="G25" s="2">
        <f>[8]nuc_h_f0_b1!$C$14</f>
        <v>-0.627</v>
      </c>
      <c r="H25" s="9" t="str">
        <f>A25</f>
        <v>pre_3</v>
      </c>
      <c r="I25" s="11">
        <f>B25+$G25</f>
        <v>87.522000000000006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329.84500000000003</v>
      </c>
      <c r="C29" s="3">
        <f>[9]nuc_e_t_b0!C6</f>
        <v>268.75160486329003</v>
      </c>
      <c r="D29" s="3">
        <f>[9]nuc_e_t_b0!D6</f>
        <v>390.93891142532601</v>
      </c>
      <c r="E29">
        <f>[9]nuc_e_t_b0!E6</f>
        <v>22.425999999999998</v>
      </c>
      <c r="F29" s="9">
        <f t="shared" si="1"/>
        <v>61.093395136710001</v>
      </c>
      <c r="G29" s="3">
        <f>[10]nuc_e_t_b1!$C$15</f>
        <v>-5.8849999999999998</v>
      </c>
      <c r="H29" s="9" t="str">
        <f t="shared" si="4"/>
        <v>pre_0</v>
      </c>
      <c r="I29" s="10">
        <f>B29+$G29</f>
        <v>323.96000000000004</v>
      </c>
    </row>
    <row r="30" spans="1:42" x14ac:dyDescent="0.3">
      <c r="A30" t="str">
        <f>REPLACE([9]nuc_e_t_b0!A7,5,4,"")</f>
        <v>pre_1</v>
      </c>
      <c r="B30" s="3">
        <f>[9]nuc_e_t_b0!B7</f>
        <v>298.947</v>
      </c>
      <c r="C30" s="3">
        <f>[9]nuc_e_t_b0!C7</f>
        <v>237.86020420813699</v>
      </c>
      <c r="D30" s="3">
        <f>[9]nuc_e_t_b0!D7</f>
        <v>360.03392051677798</v>
      </c>
      <c r="E30">
        <f>[9]nuc_e_t_b0!E7</f>
        <v>22.431000000000001</v>
      </c>
      <c r="F30" s="9">
        <f t="shared" si="1"/>
        <v>61.086795791863011</v>
      </c>
      <c r="G30" s="3">
        <f>[10]nuc_e_t_b1!$C$15</f>
        <v>-5.8849999999999998</v>
      </c>
      <c r="H30" s="9" t="str">
        <f t="shared" si="4"/>
        <v>pre_1</v>
      </c>
      <c r="I30" s="10">
        <f>B30+$G30</f>
        <v>293.06200000000001</v>
      </c>
    </row>
    <row r="31" spans="1:42" x14ac:dyDescent="0.3">
      <c r="A31" t="str">
        <f>REPLACE([9]nuc_e_t_b0!A8,5,4,"")</f>
        <v>pre_2</v>
      </c>
      <c r="B31" s="3">
        <f>[9]nuc_e_t_b0!B8</f>
        <v>299.78699999999998</v>
      </c>
      <c r="C31" s="3">
        <f>[9]nuc_e_t_b0!C8</f>
        <v>238.687936640103</v>
      </c>
      <c r="D31" s="3">
        <f>[9]nuc_e_t_b0!D8</f>
        <v>360.88680264748302</v>
      </c>
      <c r="E31">
        <f>[9]nuc_e_t_b0!E8</f>
        <v>22.417999999999999</v>
      </c>
      <c r="F31" s="9">
        <f t="shared" si="1"/>
        <v>61.099063359896974</v>
      </c>
      <c r="G31" s="3">
        <f>[10]nuc_e_t_b1!$C$15</f>
        <v>-5.8849999999999998</v>
      </c>
      <c r="H31" s="9" t="str">
        <f t="shared" si="4"/>
        <v>pre_2</v>
      </c>
      <c r="I31" s="10">
        <f>B31+$G31</f>
        <v>293.90199999999999</v>
      </c>
    </row>
    <row r="32" spans="1:42" x14ac:dyDescent="0.3">
      <c r="A32" t="str">
        <f>REPLACE([9]nuc_e_t_b0!A9,5,4,"")</f>
        <v>pre_3</v>
      </c>
      <c r="B32" s="3">
        <f>[9]nuc_e_t_b0!B9</f>
        <v>294.57799999999997</v>
      </c>
      <c r="C32" s="3">
        <f>[9]nuc_e_t_b0!C9</f>
        <v>233.41167249980299</v>
      </c>
      <c r="D32" s="3">
        <f>[9]nuc_e_t_b0!D9</f>
        <v>355.745229402809</v>
      </c>
      <c r="E32">
        <f>[9]nuc_e_t_b0!E9</f>
        <v>22.364999999999998</v>
      </c>
      <c r="F32" s="9">
        <f t="shared" si="1"/>
        <v>61.166327500196985</v>
      </c>
      <c r="G32" s="3">
        <f>[10]nuc_e_t_b1!$C$15</f>
        <v>-5.8849999999999998</v>
      </c>
      <c r="H32" s="9" t="str">
        <f>A32</f>
        <v>pre_3</v>
      </c>
      <c r="I32" s="10">
        <f>B32+$G32</f>
        <v>288.69299999999998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86.513000000000005</v>
      </c>
      <c r="C35" s="2">
        <f>[11]nuc_e_f0_b0!C6</f>
        <v>82.942987311347594</v>
      </c>
      <c r="D35" s="2">
        <f>[11]nuc_e_f0_b0!D6</f>
        <v>90.083916880842807</v>
      </c>
      <c r="E35">
        <f>[11]nuc_e_f0_b0!E6</f>
        <v>1.657</v>
      </c>
      <c r="F35" s="9">
        <f t="shared" si="1"/>
        <v>3.5700126886524117</v>
      </c>
      <c r="G35" s="2">
        <f>[12]nuc_e_f0_b1!$C$14</f>
        <v>-5.5940000000000003</v>
      </c>
      <c r="H35" s="9" t="str">
        <f t="shared" si="5"/>
        <v>pre_0</v>
      </c>
      <c r="I35" s="11">
        <f>B35+$G35</f>
        <v>80.919000000000011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87.019000000000005</v>
      </c>
      <c r="C36" s="2">
        <f>[11]nuc_e_f0_b0!C7</f>
        <v>83.448041266181704</v>
      </c>
      <c r="D36" s="2">
        <f>[11]nuc_e_f0_b0!D7</f>
        <v>90.590593697609606</v>
      </c>
      <c r="E36">
        <f>[11]nuc_e_f0_b0!E7</f>
        <v>1.6579999999999999</v>
      </c>
      <c r="F36" s="9">
        <f t="shared" si="1"/>
        <v>3.5709587338183013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81.425000000000011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86.739000000000004</v>
      </c>
      <c r="C37" s="2">
        <f>[11]nuc_e_f0_b0!C8</f>
        <v>83.009392640188594</v>
      </c>
      <c r="D37" s="2">
        <f>[11]nuc_e_f0_b0!D8</f>
        <v>90.468303578422393</v>
      </c>
      <c r="E37">
        <f>[11]nuc_e_f0_b0!E8</f>
        <v>1.742</v>
      </c>
      <c r="F37" s="9">
        <f t="shared" si="1"/>
        <v>3.7296073598114106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81.14500000000001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86.736000000000004</v>
      </c>
      <c r="C38" s="2">
        <f>[11]nuc_e_f0_b0!C9</f>
        <v>83.006381982088996</v>
      </c>
      <c r="D38" s="2">
        <f>[11]nuc_e_f0_b0!D9</f>
        <v>90.465710226183901</v>
      </c>
      <c r="E38">
        <f>[11]nuc_e_f0_b0!E9</f>
        <v>1.7430000000000001</v>
      </c>
      <c r="F38" s="9">
        <f t="shared" si="1"/>
        <v>3.7296180179110081</v>
      </c>
      <c r="G38" s="2">
        <f>[12]nuc_e_f0_b1!$C$14</f>
        <v>-5.5940000000000003</v>
      </c>
      <c r="H38" s="9" t="str">
        <f>A38</f>
        <v>pre_3</v>
      </c>
      <c r="I38" s="11">
        <f>B38+$G38</f>
        <v>81.14200000000001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zoomScale="115" zoomScaleNormal="115" workbookViewId="0">
      <selection activeCell="A5" sqref="A5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20" x14ac:dyDescent="0.3">
      <c r="A2" s="3" t="str">
        <f>RIGHT([13]nuc_f0_exc_b0!A2,5)</f>
        <v>syls1</v>
      </c>
      <c r="B2" s="1">
        <f>[13]nuc_f0_exc_b0!B2</f>
        <v>3.41</v>
      </c>
      <c r="C2" s="1">
        <f>[13]nuc_f0_exc_b0!C2</f>
        <v>1.0465079691707899</v>
      </c>
      <c r="D2" s="1">
        <f>[13]nuc_f0_exc_b0!D2</f>
        <v>5.7741236262001197</v>
      </c>
      <c r="E2" s="1">
        <f>[13]nuc_f0_exc_b0!E2</f>
        <v>0.99099999999999999</v>
      </c>
      <c r="F2" s="13">
        <f t="shared" ref="F2:F5" si="0">B2-C2</f>
        <v>2.3634920308292102</v>
      </c>
      <c r="R2" s="43" t="s">
        <v>24</v>
      </c>
      <c r="S2" s="44"/>
      <c r="T2" s="15"/>
    </row>
    <row r="3" spans="1:20" x14ac:dyDescent="0.3">
      <c r="A3" s="3" t="str">
        <f>RIGHT([13]nuc_f0_exc_b0!A3,5)</f>
        <v>syls2</v>
      </c>
      <c r="B3" s="1">
        <f>[13]nuc_f0_exc_b0!B3</f>
        <v>3.8130000000000002</v>
      </c>
      <c r="C3" s="1">
        <f>[13]nuc_f0_exc_b0!C3</f>
        <v>0.327695027354025</v>
      </c>
      <c r="D3" s="1">
        <f>[13]nuc_f0_exc_b0!D3</f>
        <v>7.2978740200461401</v>
      </c>
      <c r="E3" s="1">
        <f>[13]nuc_f0_exc_b0!E3</f>
        <v>1.403</v>
      </c>
      <c r="F3" s="13">
        <f t="shared" si="0"/>
        <v>3.4853049726459751</v>
      </c>
      <c r="R3" s="45" t="s">
        <v>25</v>
      </c>
      <c r="S3" s="46"/>
      <c r="T3" s="15"/>
    </row>
    <row r="4" spans="1:20" x14ac:dyDescent="0.3">
      <c r="A4" s="3" t="str">
        <f>RIGHT([13]nuc_f0_exc_b0!A4,5)</f>
        <v>syls3</v>
      </c>
      <c r="B4" s="1">
        <f>[13]nuc_f0_exc_b0!B4</f>
        <v>5.327</v>
      </c>
      <c r="C4" s="1">
        <f>[13]nuc_f0_exc_b0!C4</f>
        <v>2.96288825402962</v>
      </c>
      <c r="D4" s="1">
        <f>[13]nuc_f0_exc_b0!D4</f>
        <v>7.6904308795327303</v>
      </c>
      <c r="E4" s="1">
        <f>[13]nuc_f0_exc_b0!E4</f>
        <v>0.99099999999999999</v>
      </c>
      <c r="F4" s="13">
        <f t="shared" si="0"/>
        <v>2.36411174597038</v>
      </c>
      <c r="R4" s="15"/>
    </row>
    <row r="5" spans="1:20" x14ac:dyDescent="0.3">
      <c r="A5" s="3" t="str">
        <f>RIGHT([13]nuc_f0_exc_b0!A5,5)</f>
        <v>syls4</v>
      </c>
      <c r="B5" s="1">
        <f>[13]nuc_f0_exc_b0!B5</f>
        <v>4.9210000000000003</v>
      </c>
      <c r="C5" s="1">
        <f>[13]nuc_f0_exc_b0!C5</f>
        <v>1.7677504068610499</v>
      </c>
      <c r="D5" s="1">
        <f>[13]nuc_f0_exc_b0!D5</f>
        <v>8.0743504016799399</v>
      </c>
      <c r="E5" s="1">
        <f>[13]nuc_f0_exc_b0!E5</f>
        <v>1.2789999999999999</v>
      </c>
      <c r="F5" s="13">
        <f t="shared" si="0"/>
        <v>3.1532495931389501</v>
      </c>
    </row>
    <row r="6" spans="1:20" x14ac:dyDescent="0.3">
      <c r="B6" s="1"/>
      <c r="C6" s="1"/>
      <c r="D6" s="1"/>
      <c r="E6" s="1"/>
      <c r="F6" s="13"/>
    </row>
    <row r="7" spans="1:20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20" x14ac:dyDescent="0.3">
      <c r="A8" s="3" t="str">
        <f>RIGHT([14]nuc_lh_slope_b0!A2,5)</f>
        <v>syls1</v>
      </c>
      <c r="B8" s="1">
        <f>[14]nuc_lh_slope_b0!B2</f>
        <v>3.2069999999999999</v>
      </c>
      <c r="C8" s="1">
        <f>[14]nuc_lh_slope_b0!C2</f>
        <v>2.4934475520662298</v>
      </c>
      <c r="D8" s="1">
        <f>[14]nuc_lh_slope_b0!D2</f>
        <v>3.9212622531503398</v>
      </c>
      <c r="E8" s="1">
        <f>[14]nuc_lh_slope_b0!E2</f>
        <v>0.18099999999999999</v>
      </c>
      <c r="F8" s="13">
        <f>B8-C8</f>
        <v>0.71355244793377004</v>
      </c>
    </row>
    <row r="9" spans="1:20" x14ac:dyDescent="0.3">
      <c r="A9" s="3" t="str">
        <f>RIGHT([14]nuc_lh_slope_b0!A3,5)</f>
        <v>syls2</v>
      </c>
      <c r="B9" s="1">
        <f>[14]nuc_lh_slope_b0!B3</f>
        <v>3.1840000000000002</v>
      </c>
      <c r="C9" s="1">
        <f>[14]nuc_lh_slope_b0!C3</f>
        <v>2.5724256577208999</v>
      </c>
      <c r="D9" s="1">
        <f>[14]nuc_lh_slope_b0!D3</f>
        <v>3.7953048673969798</v>
      </c>
      <c r="E9" s="1">
        <f>[14]nuc_lh_slope_b0!E3</f>
        <v>0.247</v>
      </c>
      <c r="F9" s="13">
        <f>B9-C9</f>
        <v>0.61157434227910024</v>
      </c>
    </row>
    <row r="10" spans="1:20" x14ac:dyDescent="0.3">
      <c r="A10" s="3" t="str">
        <f>RIGHT([14]nuc_lh_slope_b0!A4,5)</f>
        <v>syls3</v>
      </c>
      <c r="B10" s="1">
        <f>[14]nuc_lh_slope_b0!B4</f>
        <v>3.0779999999999998</v>
      </c>
      <c r="C10" s="1">
        <f>[14]nuc_lh_slope_b0!C4</f>
        <v>2.3662342327233401</v>
      </c>
      <c r="D10" s="1">
        <f>[14]nuc_lh_slope_b0!D4</f>
        <v>3.7895801851745201</v>
      </c>
      <c r="E10" s="1">
        <f>[14]nuc_lh_slope_b0!E4</f>
        <v>0.18099999999999999</v>
      </c>
      <c r="F10" s="13">
        <f>B10-C10</f>
        <v>0.71176576727665974</v>
      </c>
    </row>
    <row r="11" spans="1:20" x14ac:dyDescent="0.3">
      <c r="A11" s="3" t="str">
        <f>RIGHT([14]nuc_lh_slope_b0!A5,5)</f>
        <v>syls4</v>
      </c>
      <c r="B11" s="1">
        <f>[14]nuc_lh_slope_b0!B5</f>
        <v>2.4980000000000002</v>
      </c>
      <c r="C11" s="1">
        <f>[14]nuc_lh_slope_b0!C5</f>
        <v>1.9410342573963999</v>
      </c>
      <c r="D11" s="1">
        <f>[14]nuc_lh_slope_b0!D5</f>
        <v>3.0552407580702399</v>
      </c>
      <c r="E11" s="1">
        <f>[14]nuc_lh_slope_b0!E5</f>
        <v>0.22700000000000001</v>
      </c>
      <c r="F11" s="13">
        <f>B11-C11</f>
        <v>0.55696574260360032</v>
      </c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syls1</v>
      </c>
      <c r="B15">
        <v>1</v>
      </c>
      <c r="C15" s="1">
        <f>B8</f>
        <v>3.2069999999999999</v>
      </c>
      <c r="D15" s="2">
        <f>EXP(C15)</f>
        <v>24.70486036037963</v>
      </c>
    </row>
    <row r="16" spans="1:20" x14ac:dyDescent="0.3">
      <c r="A16" s="3" t="str">
        <f>A17</f>
        <v>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20" x14ac:dyDescent="0.3">
      <c r="A17" s="3" t="str">
        <f>A9</f>
        <v>syls2</v>
      </c>
      <c r="B17">
        <f>B15</f>
        <v>1</v>
      </c>
      <c r="C17" s="1">
        <f>B9</f>
        <v>3.1840000000000002</v>
      </c>
      <c r="D17" s="2">
        <f t="shared" ref="D17" si="2">EXP(C17)</f>
        <v>24.143133197056581</v>
      </c>
      <c r="E17" s="2"/>
      <c r="F17" s="13"/>
    </row>
    <row r="18" spans="1:20" x14ac:dyDescent="0.3">
      <c r="A18" s="3" t="str">
        <f>A19</f>
        <v>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20" x14ac:dyDescent="0.3">
      <c r="A19" s="3" t="str">
        <f>A10</f>
        <v>syls3</v>
      </c>
      <c r="B19">
        <f>B17</f>
        <v>1</v>
      </c>
      <c r="C19" s="1">
        <f>B10</f>
        <v>3.0779999999999998</v>
      </c>
      <c r="D19" s="2">
        <f t="shared" ref="D19" si="4">EXP(C19)</f>
        <v>21.714929079212769</v>
      </c>
      <c r="E19" s="2"/>
      <c r="F19" s="13"/>
      <c r="T19" t="s">
        <v>23</v>
      </c>
    </row>
    <row r="20" spans="1:20" x14ac:dyDescent="0.3">
      <c r="A20" s="3" t="str">
        <f>A21</f>
        <v>syls4</v>
      </c>
      <c r="B20">
        <v>0</v>
      </c>
      <c r="C20" s="1">
        <v>0</v>
      </c>
      <c r="D20" s="2">
        <f t="shared" ref="D20" si="5">C20</f>
        <v>0</v>
      </c>
    </row>
    <row r="21" spans="1:20" x14ac:dyDescent="0.3">
      <c r="A21" s="3" t="str">
        <f>A11</f>
        <v>syls4</v>
      </c>
      <c r="B21">
        <f>B19</f>
        <v>1</v>
      </c>
      <c r="C21" s="1">
        <f>B11</f>
        <v>2.4980000000000002</v>
      </c>
      <c r="D21" s="2">
        <f t="shared" ref="D21" si="6">EXP(C21)</f>
        <v>12.158153321534783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predicted</v>
      </c>
    </row>
    <row r="24" spans="1:20" x14ac:dyDescent="0.3">
      <c r="A24" t="str">
        <f>A8</f>
        <v>syls1</v>
      </c>
      <c r="B24" s="1">
        <f>EXP(B8)</f>
        <v>24.70486036037963</v>
      </c>
      <c r="C24" s="1"/>
      <c r="D24" s="1"/>
      <c r="E24" s="1"/>
      <c r="F24" s="1"/>
    </row>
    <row r="25" spans="1:20" x14ac:dyDescent="0.3">
      <c r="A25" t="str">
        <f>A9</f>
        <v>syls2</v>
      </c>
      <c r="B25" s="1">
        <f t="shared" ref="B25" si="7">EXP(B9)</f>
        <v>24.143133197056581</v>
      </c>
      <c r="C25" s="1"/>
      <c r="D25" s="1"/>
      <c r="E25" s="1"/>
      <c r="F25" s="1"/>
    </row>
    <row r="26" spans="1:20" x14ac:dyDescent="0.3">
      <c r="A26" t="str">
        <f>A10</f>
        <v>syls3</v>
      </c>
      <c r="B26" s="1">
        <f t="shared" ref="B26" si="8">EXP(B10)</f>
        <v>21.714929079212769</v>
      </c>
      <c r="C26" s="1"/>
      <c r="D26" s="1"/>
      <c r="E26" s="1"/>
      <c r="F26" s="1"/>
    </row>
    <row r="27" spans="1:20" x14ac:dyDescent="0.3">
      <c r="A27" t="str">
        <f>A11</f>
        <v>syls4</v>
      </c>
      <c r="B27" s="1">
        <f t="shared" ref="B27" si="9">EXP(B11)</f>
        <v>12.158153321534783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topLeftCell="F1" zoomScale="160" zoomScaleNormal="160" workbookViewId="0">
      <selection activeCell="L17" sqref="L17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REPLACE([15]pn_l_t_b0!A6, 1, 5,"")</f>
        <v>syls1</v>
      </c>
      <c r="B3" s="3">
        <f>[15]pn_l_t_b0!B6</f>
        <v>99.191000000000003</v>
      </c>
      <c r="C3" s="3">
        <f>[15]pn_l_t_b0!C6</f>
        <v>-42.666184352223397</v>
      </c>
      <c r="D3" s="3">
        <f>[15]pn_l_t_b0!D6</f>
        <v>241.04787653420399</v>
      </c>
      <c r="E3">
        <f>[15]pn_l_t_b0!E6</f>
        <v>53.493000000000002</v>
      </c>
      <c r="F3">
        <f>B3-C3</f>
        <v>141.85718435222338</v>
      </c>
    </row>
    <row r="4" spans="1:6" x14ac:dyDescent="0.3">
      <c r="A4" s="3" t="str">
        <f>REPLACE([15]pn_l_t_b0!A7, 1, 5,"")</f>
        <v>syls2</v>
      </c>
      <c r="B4" s="3">
        <f>[15]pn_l_t_b0!B7</f>
        <v>87.784999999999997</v>
      </c>
      <c r="C4" s="3">
        <f>[15]pn_l_t_b0!C7</f>
        <v>-60.825082371749303</v>
      </c>
      <c r="D4" s="3">
        <f>[15]pn_l_t_b0!D7</f>
        <v>236.39558274356801</v>
      </c>
      <c r="E4">
        <f>[15]pn_l_t_b0!E7</f>
        <v>45.851999999999997</v>
      </c>
      <c r="F4">
        <f>B4-C4</f>
        <v>148.61008237174929</v>
      </c>
    </row>
    <row r="5" spans="1:6" x14ac:dyDescent="0.3">
      <c r="A5" s="3" t="str">
        <f>REPLACE([15]pn_l_t_b0!A8, 1, 5,"")</f>
        <v>syls3</v>
      </c>
      <c r="B5" s="3">
        <f>[15]pn_l_t_b0!B8</f>
        <v>109.179</v>
      </c>
      <c r="C5" s="3">
        <f>[15]pn_l_t_b0!C8</f>
        <v>-30.5877613878495</v>
      </c>
      <c r="D5" s="3">
        <f>[15]pn_l_t_b0!D8</f>
        <v>248.94634459022899</v>
      </c>
      <c r="E5">
        <f>[15]pn_l_t_b0!E8</f>
        <v>47.95</v>
      </c>
      <c r="F5">
        <f>B5-C5</f>
        <v>139.7667613878495</v>
      </c>
    </row>
    <row r="6" spans="1:6" x14ac:dyDescent="0.3">
      <c r="A6" s="3" t="str">
        <f>REPLACE([15]pn_l_t_b0!A9, 1, 5,"")</f>
        <v>syls4</v>
      </c>
      <c r="B6" s="3">
        <f>[15]pn_l_t_b0!B9</f>
        <v>160.459</v>
      </c>
      <c r="C6" s="3">
        <f>[15]pn_l_t_b0!C9</f>
        <v>24.726869898905001</v>
      </c>
      <c r="D6" s="3">
        <f>[15]pn_l_t_b0!D9</f>
        <v>296.19032523111599</v>
      </c>
      <c r="E6">
        <f>[15]pn_l_t_b0!E9</f>
        <v>49.258000000000003</v>
      </c>
      <c r="F6">
        <f>B6-C6</f>
        <v>135.73213010109501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REPLACE([16]pn_l_f0_b0!A6, 1, 5,"")</f>
        <v>syls1</v>
      </c>
      <c r="B9" s="2">
        <f>[16]pn_l_f0_b0!B6</f>
        <v>85.962999999999994</v>
      </c>
      <c r="C9" s="2">
        <f>[16]pn_l_f0_b0!C6</f>
        <v>82.952156519261095</v>
      </c>
      <c r="D9" s="2">
        <f>[16]pn_l_f0_b0!D6</f>
        <v>88.973846816697005</v>
      </c>
      <c r="E9">
        <f>[16]pn_l_f0_b0!E6</f>
        <v>1.359</v>
      </c>
      <c r="F9">
        <f t="shared" ref="F9:F25" si="0">B9-C9</f>
        <v>3.0108434807388988</v>
      </c>
    </row>
    <row r="10" spans="1:6" x14ac:dyDescent="0.3">
      <c r="A10" s="2" t="str">
        <f>REPLACE([16]pn_l_f0_b0!A7, 1, 5,"")</f>
        <v>syls2</v>
      </c>
      <c r="B10" s="2">
        <f>[16]pn_l_f0_b0!B7</f>
        <v>85.86</v>
      </c>
      <c r="C10" s="2">
        <f>[16]pn_l_f0_b0!C7</f>
        <v>82.850506835630995</v>
      </c>
      <c r="D10" s="2">
        <f>[16]pn_l_f0_b0!D7</f>
        <v>88.8696516113461</v>
      </c>
      <c r="E10">
        <f>[16]pn_l_f0_b0!E7</f>
        <v>1.3580000000000001</v>
      </c>
      <c r="F10">
        <f t="shared" si="0"/>
        <v>3.0094931643690046</v>
      </c>
    </row>
    <row r="11" spans="1:6" x14ac:dyDescent="0.3">
      <c r="A11" s="2" t="str">
        <f>REPLACE([16]pn_l_f0_b0!A8, 1, 5,"")</f>
        <v>syls3</v>
      </c>
      <c r="B11" s="2">
        <f>[16]pn_l_f0_b0!B8</f>
        <v>85.846000000000004</v>
      </c>
      <c r="C11" s="2">
        <f>[16]pn_l_f0_b0!C8</f>
        <v>82.8394907267825</v>
      </c>
      <c r="D11" s="2">
        <f>[16]pn_l_f0_b0!D8</f>
        <v>88.852274071170697</v>
      </c>
      <c r="E11">
        <f>[16]pn_l_f0_b0!E8</f>
        <v>1.355</v>
      </c>
      <c r="F11">
        <f t="shared" si="0"/>
        <v>3.0065092732175032</v>
      </c>
    </row>
    <row r="12" spans="1:6" x14ac:dyDescent="0.3">
      <c r="A12" s="2" t="str">
        <f>REPLACE([16]pn_l_f0_b0!A9, 1, 5,"")</f>
        <v>syls4</v>
      </c>
      <c r="B12" s="2">
        <f>[16]pn_l_f0_b0!B9</f>
        <v>85.95</v>
      </c>
      <c r="C12" s="2">
        <f>[16]pn_l_f0_b0!C9</f>
        <v>82.932858876226206</v>
      </c>
      <c r="D12" s="2">
        <f>[16]pn_l_f0_b0!D9</f>
        <v>88.968005585847905</v>
      </c>
      <c r="E12">
        <f>[16]pn_l_f0_b0!E9</f>
        <v>1.365</v>
      </c>
      <c r="F12">
        <f t="shared" si="0"/>
        <v>3.0171411237737971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REPLACE([17]pn_h_t_b0!A9, 1, 5,"")</f>
        <v>syls1</v>
      </c>
      <c r="B16" s="3">
        <f>[17]pn_h_t_b0!B9</f>
        <v>232.477</v>
      </c>
      <c r="C16" s="3">
        <f>[17]pn_h_t_b0!C9</f>
        <v>158.592637234813</v>
      </c>
      <c r="D16" s="3">
        <f>[17]pn_h_t_b0!D9</f>
        <v>306.36139126068298</v>
      </c>
      <c r="E16">
        <f>[17]pn_h_t_b0!E9</f>
        <v>29.928000000000001</v>
      </c>
      <c r="F16">
        <f t="shared" si="0"/>
        <v>73.884362765187007</v>
      </c>
    </row>
    <row r="17" spans="1:40" x14ac:dyDescent="0.3">
      <c r="A17" s="3" t="str">
        <f>REPLACE([17]pn_h_t_b0!A10, 1, 5,"")</f>
        <v>syls2</v>
      </c>
      <c r="B17" s="3">
        <f>[17]pn_h_t_b0!B10</f>
        <v>255.14500000000001</v>
      </c>
      <c r="C17" s="3">
        <f>[17]pn_h_t_b0!C10</f>
        <v>206.082795333967</v>
      </c>
      <c r="D17" s="3">
        <f>[17]pn_h_t_b0!D10</f>
        <v>304.20709792613201</v>
      </c>
      <c r="E17">
        <f>[17]pn_h_t_b0!E10</f>
        <v>20.529</v>
      </c>
      <c r="F17">
        <f t="shared" si="0"/>
        <v>49.062204666033011</v>
      </c>
    </row>
    <row r="18" spans="1:40" x14ac:dyDescent="0.3">
      <c r="A18" s="3" t="str">
        <f>REPLACE([17]pn_h_t_b0!A11, 1, 5,"")</f>
        <v>syls3</v>
      </c>
      <c r="B18" s="3">
        <f>[17]pn_h_t_b0!B11</f>
        <v>291.245</v>
      </c>
      <c r="C18" s="3">
        <f>[17]pn_h_t_b0!C11</f>
        <v>231.74620585257</v>
      </c>
      <c r="D18" s="3">
        <f>[17]pn_h_t_b0!D11</f>
        <v>350.74356435047702</v>
      </c>
      <c r="E18">
        <f>[17]pn_h_t_b0!E11</f>
        <v>25.242999999999999</v>
      </c>
      <c r="F18">
        <f t="shared" si="0"/>
        <v>59.498794147430004</v>
      </c>
    </row>
    <row r="19" spans="1:40" x14ac:dyDescent="0.3">
      <c r="A19" s="3" t="str">
        <f>REPLACE([17]pn_h_t_b0!A12, 1, 5,"")</f>
        <v>syls4</v>
      </c>
      <c r="B19" s="3">
        <f>[17]pn_h_t_b0!B12</f>
        <v>329.01299999999998</v>
      </c>
      <c r="C19" s="3">
        <f>[17]pn_h_t_b0!C12</f>
        <v>261.51801604730701</v>
      </c>
      <c r="D19" s="3">
        <f>[17]pn_h_t_b0!D12</f>
        <v>396.50811173607099</v>
      </c>
      <c r="E19">
        <f>[17]pn_h_t_b0!E12</f>
        <v>30.181999999999999</v>
      </c>
      <c r="F19">
        <f t="shared" si="0"/>
        <v>67.494983952692962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REPLACE([18]pn_h_f0_b0!A9, 1, 5,"")</f>
        <v>syls1</v>
      </c>
      <c r="B22" s="2">
        <f>[18]pn_h_f0_b0!B9</f>
        <v>88.100999999999999</v>
      </c>
      <c r="C22" s="2">
        <f>[18]pn_h_f0_b0!C9</f>
        <v>84.209479209579897</v>
      </c>
      <c r="D22" s="2">
        <f>[18]pn_h_f0_b0!D9</f>
        <v>91.993082025036799</v>
      </c>
      <c r="E22">
        <f>[18]pn_h_f0_b0!E9</f>
        <v>1.7110000000000001</v>
      </c>
      <c r="F22">
        <f t="shared" si="0"/>
        <v>3.8915207904201026</v>
      </c>
    </row>
    <row r="23" spans="1:40" x14ac:dyDescent="0.3">
      <c r="A23" s="2" t="str">
        <f>REPLACE([18]pn_h_f0_b0!A10, 1, 5,"")</f>
        <v>syls2</v>
      </c>
      <c r="B23" s="2">
        <f>[18]pn_h_f0_b0!B10</f>
        <v>88.558000000000007</v>
      </c>
      <c r="C23" s="2">
        <f>[18]pn_h_f0_b0!C10</f>
        <v>85.294037074483498</v>
      </c>
      <c r="D23" s="2">
        <f>[18]pn_h_f0_b0!D10</f>
        <v>91.821476621091193</v>
      </c>
      <c r="E23">
        <f>[18]pn_h_f0_b0!E10</f>
        <v>1.5169999999999999</v>
      </c>
      <c r="F23">
        <f t="shared" si="0"/>
        <v>3.263962925516509</v>
      </c>
    </row>
    <row r="24" spans="1:40" x14ac:dyDescent="0.3">
      <c r="A24" s="2" t="str">
        <f>REPLACE([18]pn_h_f0_b0!A11, 1, 5,"")</f>
        <v>syls3</v>
      </c>
      <c r="B24" s="2">
        <f>[18]pn_h_f0_b0!B11</f>
        <v>88.742000000000004</v>
      </c>
      <c r="C24" s="2">
        <f>[18]pn_h_f0_b0!C11</f>
        <v>85.327720665136894</v>
      </c>
      <c r="D24" s="2">
        <f>[18]pn_h_f0_b0!D11</f>
        <v>92.155853345174194</v>
      </c>
      <c r="E24">
        <f>[18]pn_h_f0_b0!E11</f>
        <v>1.5669999999999999</v>
      </c>
      <c r="F24">
        <f t="shared" si="0"/>
        <v>3.4142793348631102</v>
      </c>
    </row>
    <row r="25" spans="1:40" x14ac:dyDescent="0.3">
      <c r="A25" s="2" t="str">
        <f>REPLACE([18]pn_h_f0_b0!A12, 1, 5,"")</f>
        <v>syls4</v>
      </c>
      <c r="B25" s="2">
        <f>[18]pn_h_f0_b0!B12</f>
        <v>88.49</v>
      </c>
      <c r="C25" s="2">
        <f>[18]pn_h_f0_b0!C12</f>
        <v>84.782676549397394</v>
      </c>
      <c r="D25" s="2">
        <f>[18]pn_h_f0_b0!D12</f>
        <v>92.197898154401202</v>
      </c>
      <c r="E25">
        <f>[18]pn_h_f0_b0!E12</f>
        <v>1.712</v>
      </c>
      <c r="F25">
        <f t="shared" si="0"/>
        <v>3.7073234506026012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/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REPLACE([15]pn_l_t_b0!A2,5,4,"")</f>
        <v>ana_0</v>
      </c>
      <c r="B3" s="3">
        <f>[15]pn_l_t_b0!B2</f>
        <v>99.191000000000003</v>
      </c>
      <c r="C3" s="3">
        <f>[15]pn_l_t_b0!C2</f>
        <v>-42.666184352223397</v>
      </c>
      <c r="D3" s="3">
        <f>[15]pn_l_t_b0!D2</f>
        <v>241.04787653420399</v>
      </c>
      <c r="E3">
        <f>[15]pn_l_t_b0!E2</f>
        <v>53.493000000000002</v>
      </c>
      <c r="F3">
        <f>B3-C3</f>
        <v>141.85718435222338</v>
      </c>
    </row>
    <row r="4" spans="1:6" x14ac:dyDescent="0.3">
      <c r="A4" s="3" t="str">
        <f>REPLACE([15]pn_l_t_b0!A3,5,4,"")</f>
        <v>ana_1</v>
      </c>
      <c r="B4" s="3">
        <f>[15]pn_l_t_b0!B3</f>
        <v>38.926000000000002</v>
      </c>
      <c r="C4" s="3">
        <f>[15]pn_l_t_b0!C3</f>
        <v>-121.47415588982599</v>
      </c>
      <c r="D4" s="3">
        <f>[15]pn_l_t_b0!D3</f>
        <v>199.326682280082</v>
      </c>
      <c r="E4">
        <f>[15]pn_l_t_b0!E3</f>
        <v>63.66</v>
      </c>
      <c r="F4">
        <f>B4-C4</f>
        <v>160.40015588982601</v>
      </c>
    </row>
    <row r="5" spans="1:6" x14ac:dyDescent="0.3">
      <c r="A5" s="3" t="str">
        <f>REPLACE([15]pn_l_t_b0!A4,5,4,"")</f>
        <v>ana_2</v>
      </c>
      <c r="B5" s="3">
        <f>[15]pn_l_t_b0!B4</f>
        <v>85.03</v>
      </c>
      <c r="C5" s="3">
        <f>[15]pn_l_t_b0!C4</f>
        <v>-150.10945259902601</v>
      </c>
      <c r="D5" s="3">
        <f>[15]pn_l_t_b0!D4</f>
        <v>320.16906808639601</v>
      </c>
      <c r="E5">
        <f>[15]pn_l_t_b0!E4</f>
        <v>90.198999999999998</v>
      </c>
      <c r="F5">
        <f>B5-C5</f>
        <v>235.13945259902601</v>
      </c>
    </row>
    <row r="6" spans="1:6" x14ac:dyDescent="0.3">
      <c r="A6" s="3" t="str">
        <f>REPLACE([15]pn_l_t_b0!A5,5,4,"")</f>
        <v>ana_3</v>
      </c>
      <c r="B6" s="3">
        <f>[15]pn_l_t_b0!B5</f>
        <v>95.102999999999994</v>
      </c>
      <c r="C6" s="3">
        <f>[15]pn_l_t_b0!C5</f>
        <v>-140.034542080264</v>
      </c>
      <c r="D6" s="3">
        <f>[15]pn_l_t_b0!D5</f>
        <v>330.24137020136999</v>
      </c>
      <c r="E6">
        <f>[15]pn_l_t_b0!E5</f>
        <v>90.203999999999994</v>
      </c>
      <c r="F6">
        <f>B6-C6</f>
        <v>235.13754208026398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REPLACE([16]pn_l_f0_b0!A2,5,4,"")</f>
        <v>ana_0</v>
      </c>
      <c r="B9" s="2">
        <f>[16]pn_l_f0_b0!B2</f>
        <v>85.962999999999994</v>
      </c>
      <c r="C9" s="2">
        <f>[16]pn_l_f0_b0!C2</f>
        <v>82.952156519261095</v>
      </c>
      <c r="D9" s="2">
        <f>[16]pn_l_f0_b0!D2</f>
        <v>88.973846816697005</v>
      </c>
      <c r="E9" s="2">
        <f>[16]pn_l_f0_b0!E2</f>
        <v>1.359</v>
      </c>
      <c r="F9">
        <f t="shared" ref="F9:F25" si="0">B9-C9</f>
        <v>3.0108434807388988</v>
      </c>
    </row>
    <row r="10" spans="1:6" x14ac:dyDescent="0.3">
      <c r="A10" s="2" t="str">
        <f>REPLACE([16]pn_l_f0_b0!A3,5,4,"")</f>
        <v>ana_1</v>
      </c>
      <c r="B10" s="2">
        <f>[16]pn_l_f0_b0!B3</f>
        <v>86.875</v>
      </c>
      <c r="C10" s="2">
        <f>[16]pn_l_f0_b0!C3</f>
        <v>83.849201734508497</v>
      </c>
      <c r="D10" s="2">
        <f>[16]pn_l_f0_b0!D3</f>
        <v>89.900251849171397</v>
      </c>
      <c r="E10" s="2">
        <f>[16]pn_l_f0_b0!E3</f>
        <v>1.3720000000000001</v>
      </c>
      <c r="F10">
        <f t="shared" si="0"/>
        <v>3.0257982654915025</v>
      </c>
    </row>
    <row r="11" spans="1:6" x14ac:dyDescent="0.3">
      <c r="A11" s="2" t="str">
        <f>REPLACE([16]pn_l_f0_b0!A4,5,4,"")</f>
        <v>ana_2</v>
      </c>
      <c r="B11" s="2">
        <f>[16]pn_l_f0_b0!B4</f>
        <v>86.179000000000002</v>
      </c>
      <c r="C11" s="2">
        <f>[16]pn_l_f0_b0!C4</f>
        <v>83.122910426713005</v>
      </c>
      <c r="D11" s="2">
        <f>[16]pn_l_f0_b0!D4</f>
        <v>89.235546475416697</v>
      </c>
      <c r="E11" s="2">
        <f>[16]pn_l_f0_b0!E4</f>
        <v>1.399</v>
      </c>
      <c r="F11">
        <f t="shared" si="0"/>
        <v>3.0560895732869966</v>
      </c>
    </row>
    <row r="12" spans="1:6" x14ac:dyDescent="0.3">
      <c r="A12" s="2" t="str">
        <f>REPLACE([16]pn_l_f0_b0!A5,5,4,"")</f>
        <v>ana_3</v>
      </c>
      <c r="B12" s="2">
        <f>[16]pn_l_f0_b0!B5</f>
        <v>86.037000000000006</v>
      </c>
      <c r="C12" s="2">
        <f>[16]pn_l_f0_b0!C5</f>
        <v>82.980062122166302</v>
      </c>
      <c r="D12" s="2">
        <f>[16]pn_l_f0_b0!D5</f>
        <v>89.093144396004405</v>
      </c>
      <c r="E12" s="2">
        <f>[16]pn_l_f0_b0!E5</f>
        <v>1.399</v>
      </c>
      <c r="F12">
        <f t="shared" si="0"/>
        <v>3.056937877833704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REPLACE([17]pn_h_t_b0!A5,5,4,"")</f>
        <v>ana_0</v>
      </c>
      <c r="B16" s="3">
        <f>[17]pn_h_t_b0!B5</f>
        <v>232.477</v>
      </c>
      <c r="C16" s="3">
        <f>[17]pn_h_t_b0!C5</f>
        <v>158.592637234813</v>
      </c>
      <c r="D16" s="3">
        <f>[17]pn_h_t_b0!D5</f>
        <v>306.36139126068298</v>
      </c>
      <c r="E16" s="3">
        <f>[17]pn_h_t_b0!E5</f>
        <v>29.928000000000001</v>
      </c>
      <c r="F16">
        <f t="shared" si="0"/>
        <v>73.884362765187007</v>
      </c>
    </row>
    <row r="17" spans="1:40" x14ac:dyDescent="0.3">
      <c r="A17" s="3" t="str">
        <f>REPLACE([17]pn_h_t_b0!A6,5,4,"")</f>
        <v>ana_1</v>
      </c>
      <c r="B17" s="3">
        <f>[17]pn_h_t_b0!B6</f>
        <v>196.648</v>
      </c>
      <c r="C17" s="3">
        <f>[17]pn_h_t_b0!C6</f>
        <v>93.363745069147996</v>
      </c>
      <c r="D17" s="3">
        <f>[17]pn_h_t_b0!D6</f>
        <v>299.93148699755301</v>
      </c>
      <c r="E17" s="3">
        <f>[17]pn_h_t_b0!E6</f>
        <v>40.637999999999998</v>
      </c>
      <c r="F17">
        <f t="shared" si="0"/>
        <v>103.284254930852</v>
      </c>
    </row>
    <row r="18" spans="1:40" x14ac:dyDescent="0.3">
      <c r="A18" s="3" t="str">
        <f>REPLACE([17]pn_h_t_b0!A7,5,4,"")</f>
        <v>ana_2</v>
      </c>
      <c r="B18" s="3">
        <f>[17]pn_h_t_b0!B7</f>
        <v>257.97899999999998</v>
      </c>
      <c r="C18" s="3">
        <f>[17]pn_h_t_b0!C7</f>
        <v>123.26633145340899</v>
      </c>
      <c r="D18" s="3">
        <f>[17]pn_h_t_b0!D7</f>
        <v>392.69246370139501</v>
      </c>
      <c r="E18" s="3">
        <f>[17]pn_h_t_b0!E7</f>
        <v>53.183999999999997</v>
      </c>
      <c r="F18">
        <f t="shared" si="0"/>
        <v>134.71266854659098</v>
      </c>
    </row>
    <row r="19" spans="1:40" x14ac:dyDescent="0.3">
      <c r="A19" s="3" t="str">
        <f>REPLACE([17]pn_h_t_b0!A8,5,4,"")</f>
        <v>ana_3</v>
      </c>
      <c r="B19" s="3">
        <f>[17]pn_h_t_b0!B8</f>
        <v>269.60500000000002</v>
      </c>
      <c r="C19" s="3">
        <f>[17]pn_h_t_b0!C8</f>
        <v>134.87986717670401</v>
      </c>
      <c r="D19" s="3">
        <f>[17]pn_h_t_b0!D8</f>
        <v>404.32945705452198</v>
      </c>
      <c r="E19" s="3">
        <f>[17]pn_h_t_b0!E8</f>
        <v>53.207999999999998</v>
      </c>
      <c r="F19">
        <f t="shared" si="0"/>
        <v>134.72513282329601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REPLACE([18]pn_h_f0_b0!A5,5,4,"")</f>
        <v>ana_0</v>
      </c>
      <c r="B22" s="2">
        <f>[18]pn_h_f0_b0!B5</f>
        <v>88.100999999999999</v>
      </c>
      <c r="C22" s="2">
        <f>[18]pn_h_f0_b0!C5</f>
        <v>84.209479209579897</v>
      </c>
      <c r="D22" s="2">
        <f>[18]pn_h_f0_b0!D5</f>
        <v>91.993082025036799</v>
      </c>
      <c r="E22" s="2">
        <f>[18]pn_h_f0_b0!E5</f>
        <v>1.7110000000000001</v>
      </c>
      <c r="F22">
        <f t="shared" si="0"/>
        <v>3.8915207904201026</v>
      </c>
    </row>
    <row r="23" spans="1:40" x14ac:dyDescent="0.3">
      <c r="A23" s="2" t="str">
        <f>REPLACE([18]pn_h_f0_b0!A6,5,4,"")</f>
        <v>ana_1</v>
      </c>
      <c r="B23" s="2">
        <f>[18]pn_h_f0_b0!B6</f>
        <v>88.522000000000006</v>
      </c>
      <c r="C23" s="2">
        <f>[18]pn_h_f0_b0!C6</f>
        <v>83.432870656517494</v>
      </c>
      <c r="D23" s="2">
        <f>[18]pn_h_f0_b0!D6</f>
        <v>93.611135296400505</v>
      </c>
      <c r="E23" s="2">
        <f>[18]pn_h_f0_b0!E6</f>
        <v>2.048</v>
      </c>
      <c r="F23">
        <f t="shared" si="0"/>
        <v>5.0891293434825116</v>
      </c>
    </row>
    <row r="24" spans="1:40" x14ac:dyDescent="0.3">
      <c r="A24" s="2" t="str">
        <f>REPLACE([18]pn_h_f0_b0!A7,5,4,"")</f>
        <v>ana_2</v>
      </c>
      <c r="B24" s="2">
        <f>[18]pn_h_f0_b0!B7</f>
        <v>87.959000000000003</v>
      </c>
      <c r="C24" s="2">
        <f>[18]pn_h_f0_b0!C7</f>
        <v>81.188241859973502</v>
      </c>
      <c r="D24" s="2">
        <f>[18]pn_h_f0_b0!D7</f>
        <v>94.730033785834806</v>
      </c>
      <c r="E24" s="2">
        <f>[18]pn_h_f0_b0!E7</f>
        <v>2.4700000000000002</v>
      </c>
      <c r="F24">
        <f t="shared" si="0"/>
        <v>6.7707581400265013</v>
      </c>
    </row>
    <row r="25" spans="1:40" x14ac:dyDescent="0.3">
      <c r="A25" s="2" t="str">
        <f>REPLACE([18]pn_h_f0_b0!A8,5,4,"")</f>
        <v>ana_3</v>
      </c>
      <c r="B25" s="2">
        <f>[18]pn_h_f0_b0!B8</f>
        <v>87.31</v>
      </c>
      <c r="C25" s="2">
        <f>[18]pn_h_f0_b0!C8</f>
        <v>80.538779956972604</v>
      </c>
      <c r="D25" s="2">
        <f>[18]pn_h_f0_b0!D8</f>
        <v>94.081848877850604</v>
      </c>
      <c r="E25" s="2">
        <f>[18]pn_h_f0_b0!E8</f>
        <v>2.4710000000000001</v>
      </c>
      <c r="F25">
        <f t="shared" si="0"/>
        <v>6.7712200430273981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T49"/>
  <sheetViews>
    <sheetView zoomScale="115" zoomScaleNormal="115" workbookViewId="0">
      <selection activeCell="A10" sqref="A10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20" x14ac:dyDescent="0.3">
      <c r="A2" s="3" t="str">
        <f>RIGHT([19]pn_f0_exc_b0!A2,5)</f>
        <v>syls1</v>
      </c>
      <c r="B2" s="1">
        <f>[19]pn_f0_exc_b0!B2</f>
        <v>2.2309999999999999</v>
      </c>
      <c r="C2" s="1">
        <f>[19]pn_f0_exc_b0!C2</f>
        <v>-4.2671079834560697</v>
      </c>
      <c r="D2" s="1">
        <f>[19]pn_f0_exc_b0!D2</f>
        <v>8.7293544037039794</v>
      </c>
      <c r="E2" s="1">
        <f>[19]pn_f0_exc_b0!E2</f>
        <v>0.79400000000000004</v>
      </c>
      <c r="F2" s="13">
        <f>B2-C2</f>
        <v>6.4981079834560695</v>
      </c>
      <c r="R2" s="43" t="s">
        <v>24</v>
      </c>
      <c r="S2" s="44"/>
      <c r="T2" s="15"/>
    </row>
    <row r="3" spans="1:20" x14ac:dyDescent="0.3">
      <c r="A3" s="3" t="str">
        <f>RIGHT([19]pn_f0_exc_b0!A3,5)</f>
        <v>syls2</v>
      </c>
      <c r="B3" s="1">
        <f>[19]pn_f0_exc_b0!B3</f>
        <v>2.7709999999999999</v>
      </c>
      <c r="C3" s="1">
        <f>[19]pn_f0_exc_b0!C3</f>
        <v>-4.1922066910818598</v>
      </c>
      <c r="D3" s="1">
        <f>[19]pn_f0_exc_b0!D3</f>
        <v>9.7336180292522307</v>
      </c>
      <c r="E3" s="1">
        <f>[19]pn_f0_exc_b0!E3</f>
        <v>0.78800000000000003</v>
      </c>
      <c r="F3" s="13">
        <f t="shared" ref="F3:F5" si="0">B3-C3</f>
        <v>6.9632066910818597</v>
      </c>
      <c r="R3" s="45" t="s">
        <v>25</v>
      </c>
      <c r="S3" s="46"/>
      <c r="T3" s="15"/>
    </row>
    <row r="4" spans="1:20" x14ac:dyDescent="0.3">
      <c r="A4" s="3" t="str">
        <f>RIGHT([19]pn_f0_exc_b0!A4,5)</f>
        <v>syls3</v>
      </c>
      <c r="B4" s="1">
        <f>[19]pn_f0_exc_b0!B4</f>
        <v>3.024</v>
      </c>
      <c r="C4" s="1">
        <f>[19]pn_f0_exc_b0!C4</f>
        <v>-4.38282866149612</v>
      </c>
      <c r="D4" s="1">
        <f>[19]pn_f0_exc_b0!D4</f>
        <v>10.431437983185299</v>
      </c>
      <c r="E4" s="1">
        <f>[19]pn_f0_exc_b0!E4</f>
        <v>0.77900000000000003</v>
      </c>
      <c r="F4" s="13">
        <f t="shared" si="0"/>
        <v>7.4068286614961201</v>
      </c>
      <c r="R4" s="15"/>
    </row>
    <row r="5" spans="1:20" x14ac:dyDescent="0.3">
      <c r="A5" s="3" t="str">
        <f>RIGHT([19]pn_f0_exc_b0!A5,5)</f>
        <v>syls4</v>
      </c>
      <c r="B5" s="1">
        <f>[19]pn_f0_exc_b0!B5</f>
        <v>2.7440000000000002</v>
      </c>
      <c r="C5" s="1">
        <f>[19]pn_f0_exc_b0!C5</f>
        <v>-4.1008341850404104</v>
      </c>
      <c r="D5" s="1">
        <f>[19]pn_f0_exc_b0!D5</f>
        <v>9.5880763180119892</v>
      </c>
      <c r="E5" s="1">
        <f>[19]pn_f0_exc_b0!E5</f>
        <v>0.78800000000000003</v>
      </c>
      <c r="F5" s="13">
        <f t="shared" si="0"/>
        <v>6.8448341850404102</v>
      </c>
    </row>
    <row r="6" spans="1:20" x14ac:dyDescent="0.3">
      <c r="B6" s="1"/>
      <c r="C6" s="1"/>
      <c r="D6" s="1"/>
      <c r="E6" s="1"/>
      <c r="F6" s="13"/>
    </row>
    <row r="7" spans="1:20" x14ac:dyDescent="0.3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3">
      <c r="A8" s="3" t="str">
        <f>RIGHT([20]pn_lh_slope_b0!A2,5)</f>
        <v>syls1</v>
      </c>
      <c r="B8" s="1">
        <f>[20]pn_lh_slope_b0!B2</f>
        <v>2.887</v>
      </c>
      <c r="C8" s="1">
        <f>[20]pn_lh_slope_b0!C2</f>
        <v>1.9655650558156801</v>
      </c>
      <c r="D8" s="1">
        <f>[20]pn_lh_slope_b0!D2</f>
        <v>3.8079351631042302</v>
      </c>
      <c r="E8" s="1">
        <f>[20]pn_lh_slope_b0!E2</f>
        <v>0.33800000000000002</v>
      </c>
      <c r="F8" s="13">
        <f>B8-C8</f>
        <v>0.92143494418431993</v>
      </c>
    </row>
    <row r="9" spans="1:20" x14ac:dyDescent="0.3">
      <c r="A9" s="3" t="str">
        <f>RIGHT([20]pn_lh_slope_b0!A3,5)</f>
        <v>syls2</v>
      </c>
      <c r="B9" s="1">
        <f>[20]pn_lh_slope_b0!B3</f>
        <v>2.2650000000000001</v>
      </c>
      <c r="C9" s="1">
        <f>[20]pn_lh_slope_b0!C3</f>
        <v>1.7362996734671901</v>
      </c>
      <c r="D9" s="1">
        <f>[20]pn_lh_slope_b0!D3</f>
        <v>2.7946913656717198</v>
      </c>
      <c r="E9" s="1">
        <f>[20]pn_lh_slope_b0!E3</f>
        <v>0.217</v>
      </c>
      <c r="F9" s="13">
        <f>B9-C9</f>
        <v>0.52870032653281007</v>
      </c>
    </row>
    <row r="10" spans="1:20" x14ac:dyDescent="0.3">
      <c r="A10" s="3" t="str">
        <f>RIGHT([20]pn_lh_slope_b0!A4,5)</f>
        <v>syls3</v>
      </c>
      <c r="B10" s="1">
        <f>[20]pn_lh_slope_b0!B4</f>
        <v>2.806</v>
      </c>
      <c r="C10" s="1">
        <f>[20]pn_lh_slope_b0!C4</f>
        <v>2.11047999955146</v>
      </c>
      <c r="D10" s="1">
        <f>[20]pn_lh_slope_b0!D4</f>
        <v>3.5013681689313301</v>
      </c>
      <c r="E10" s="1">
        <f>[20]pn_lh_slope_b0!E4</f>
        <v>0.27100000000000002</v>
      </c>
      <c r="F10" s="13">
        <f>B10-C10</f>
        <v>0.69552000044854001</v>
      </c>
    </row>
    <row r="11" spans="1:20" x14ac:dyDescent="0.3">
      <c r="A11" s="3" t="str">
        <f>RIGHT([20]pn_lh_slope_b0!A5,5)</f>
        <v>syls4</v>
      </c>
      <c r="B11" s="1">
        <f>[20]pn_lh_slope_b0!B5</f>
        <v>2.996</v>
      </c>
      <c r="C11" s="1">
        <f>[20]pn_lh_slope_b0!C5</f>
        <v>2.2385402820217699</v>
      </c>
      <c r="D11" s="1">
        <f>[20]pn_lh_slope_b0!D5</f>
        <v>3.7529134134525699</v>
      </c>
      <c r="E11" s="1">
        <f>[20]pn_lh_slope_b0!E5</f>
        <v>0.32700000000000001</v>
      </c>
      <c r="F11" s="13">
        <f>B11-C11</f>
        <v>0.75745971797823008</v>
      </c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syls1</v>
      </c>
      <c r="B15">
        <v>1</v>
      </c>
      <c r="C15" s="1">
        <f>B8</f>
        <v>2.887</v>
      </c>
      <c r="D15" s="2">
        <f>EXP(C15)</f>
        <v>17.93941056172967</v>
      </c>
    </row>
    <row r="16" spans="1:20" x14ac:dyDescent="0.3">
      <c r="A16" s="3" t="str">
        <f>A17</f>
        <v>syls2</v>
      </c>
      <c r="B16">
        <v>0</v>
      </c>
      <c r="C16" s="1">
        <v>0</v>
      </c>
      <c r="D16" s="2">
        <f t="shared" ref="D16" si="2">C16</f>
        <v>0</v>
      </c>
      <c r="E16" s="2"/>
      <c r="F16" s="13"/>
    </row>
    <row r="17" spans="1:20" x14ac:dyDescent="0.3">
      <c r="A17" s="3" t="str">
        <f>A9</f>
        <v>syls2</v>
      </c>
      <c r="B17">
        <f>B15</f>
        <v>1</v>
      </c>
      <c r="C17" s="1">
        <f>B9</f>
        <v>2.2650000000000001</v>
      </c>
      <c r="D17" s="2">
        <f t="shared" ref="D17" si="3">EXP(C17)</f>
        <v>9.6311246011102867</v>
      </c>
      <c r="E17" s="2"/>
      <c r="F17" s="13"/>
    </row>
    <row r="18" spans="1:20" x14ac:dyDescent="0.3">
      <c r="A18" s="3" t="str">
        <f>A19</f>
        <v>syls3</v>
      </c>
      <c r="B18">
        <v>0</v>
      </c>
      <c r="C18" s="1">
        <v>0</v>
      </c>
      <c r="D18" s="2">
        <f t="shared" ref="D18" si="4">C18</f>
        <v>0</v>
      </c>
      <c r="E18" s="2"/>
      <c r="F18" s="13"/>
    </row>
    <row r="19" spans="1:20" x14ac:dyDescent="0.3">
      <c r="A19" s="3" t="str">
        <f>A10</f>
        <v>syls3</v>
      </c>
      <c r="B19">
        <f>B17</f>
        <v>1</v>
      </c>
      <c r="C19" s="1">
        <f>B10</f>
        <v>2.806</v>
      </c>
      <c r="D19" s="2">
        <f t="shared" ref="D19" si="5">EXP(C19)</f>
        <v>16.543611248261875</v>
      </c>
      <c r="E19" s="2"/>
      <c r="F19" s="13"/>
      <c r="T19" t="s">
        <v>23</v>
      </c>
    </row>
    <row r="20" spans="1:20" x14ac:dyDescent="0.3">
      <c r="A20" s="3" t="str">
        <f>A21</f>
        <v>syls4</v>
      </c>
      <c r="B20">
        <v>0</v>
      </c>
      <c r="C20" s="1">
        <v>0</v>
      </c>
      <c r="D20" s="2">
        <f t="shared" ref="D20" si="6">C20</f>
        <v>0</v>
      </c>
    </row>
    <row r="21" spans="1:20" x14ac:dyDescent="0.3">
      <c r="A21" s="3" t="str">
        <f>A11</f>
        <v>syls4</v>
      </c>
      <c r="B21">
        <f>B19</f>
        <v>1</v>
      </c>
      <c r="C21" s="1">
        <f>B11</f>
        <v>2.996</v>
      </c>
      <c r="D21" s="2">
        <f t="shared" ref="D21" si="7">EXP(C21)</f>
        <v>20.005355245758651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estimate</v>
      </c>
    </row>
    <row r="24" spans="1:20" x14ac:dyDescent="0.3">
      <c r="A24" t="str">
        <f>A8</f>
        <v>syls1</v>
      </c>
      <c r="B24" s="1">
        <f>EXP(B8)</f>
        <v>17.93941056172967</v>
      </c>
      <c r="C24" s="1"/>
      <c r="D24" s="1"/>
      <c r="E24" s="1"/>
      <c r="F24" s="1"/>
    </row>
    <row r="25" spans="1:20" x14ac:dyDescent="0.3">
      <c r="A25" t="str">
        <f>A9</f>
        <v>syls2</v>
      </c>
      <c r="B25" s="1">
        <f t="shared" ref="B25:B27" si="8">EXP(B9)</f>
        <v>9.6311246011102867</v>
      </c>
      <c r="C25" s="1"/>
      <c r="D25" s="1"/>
      <c r="E25" s="1"/>
      <c r="F25" s="1"/>
    </row>
    <row r="26" spans="1:20" x14ac:dyDescent="0.3">
      <c r="A26" t="str">
        <f>A10</f>
        <v>syls3</v>
      </c>
      <c r="B26" s="1">
        <f t="shared" si="8"/>
        <v>16.543611248261875</v>
      </c>
      <c r="C26" s="1"/>
      <c r="D26" s="1"/>
      <c r="E26" s="1"/>
      <c r="F26" s="1"/>
    </row>
    <row r="27" spans="1:20" x14ac:dyDescent="0.3">
      <c r="A27" t="str">
        <f>A11</f>
        <v>syls4</v>
      </c>
      <c r="B27" s="1">
        <f t="shared" si="8"/>
        <v>20.005355245758651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zoomScale="115" zoomScaleNormal="115" workbookViewId="0"/>
  </sheetViews>
  <sheetFormatPr defaultRowHeight="14.4" x14ac:dyDescent="0.3"/>
  <cols>
    <col min="1" max="1" width="18" customWidth="1"/>
    <col min="4" max="4" width="13.5546875" customWidth="1"/>
  </cols>
  <sheetData>
    <row r="1" spans="1:9" ht="15" thickBot="1" x14ac:dyDescent="0.35">
      <c r="A1" s="36" t="s">
        <v>40</v>
      </c>
      <c r="B1" s="35" t="s">
        <v>39</v>
      </c>
      <c r="C1" s="35" t="s">
        <v>38</v>
      </c>
      <c r="D1" s="35" t="s">
        <v>37</v>
      </c>
      <c r="E1" s="35" t="s">
        <v>36</v>
      </c>
      <c r="F1" s="35" t="s">
        <v>35</v>
      </c>
      <c r="G1" s="35" t="s">
        <v>34</v>
      </c>
      <c r="H1" s="35" t="s">
        <v>33</v>
      </c>
      <c r="I1" s="35" t="s">
        <v>26</v>
      </c>
    </row>
    <row r="2" spans="1:9" ht="15.6" thickTop="1" thickBot="1" x14ac:dyDescent="0.35">
      <c r="A2" s="21" t="s">
        <v>32</v>
      </c>
      <c r="B2" s="20">
        <v>1</v>
      </c>
      <c r="C2" s="20">
        <v>0</v>
      </c>
      <c r="D2" s="20">
        <v>1</v>
      </c>
      <c r="E2" s="26">
        <v>1</v>
      </c>
      <c r="F2" s="34">
        <v>35</v>
      </c>
      <c r="G2" s="33">
        <v>6</v>
      </c>
      <c r="H2" s="32">
        <v>13</v>
      </c>
      <c r="I2" s="31">
        <v>55</v>
      </c>
    </row>
    <row r="3" spans="1:9" ht="15" thickBot="1" x14ac:dyDescent="0.35">
      <c r="A3" s="21" t="s">
        <v>31</v>
      </c>
      <c r="B3" s="20">
        <v>1</v>
      </c>
      <c r="C3" s="20">
        <v>0</v>
      </c>
      <c r="D3" s="20">
        <v>2</v>
      </c>
      <c r="E3" s="18">
        <v>1</v>
      </c>
      <c r="F3" s="30">
        <v>46</v>
      </c>
      <c r="G3" s="29">
        <v>5</v>
      </c>
      <c r="H3" s="17">
        <v>4</v>
      </c>
      <c r="I3" s="22">
        <v>56</v>
      </c>
    </row>
    <row r="4" spans="1:9" ht="14.25" customHeight="1" thickBot="1" x14ac:dyDescent="0.35">
      <c r="A4" s="21" t="s">
        <v>30</v>
      </c>
      <c r="B4" s="20">
        <v>2</v>
      </c>
      <c r="C4" s="20">
        <v>0</v>
      </c>
      <c r="D4" s="20">
        <v>2</v>
      </c>
      <c r="E4" s="27">
        <v>3</v>
      </c>
      <c r="F4" s="28">
        <v>48</v>
      </c>
      <c r="G4" s="24">
        <v>2</v>
      </c>
      <c r="H4" s="27">
        <v>3</v>
      </c>
      <c r="I4" s="22">
        <v>56</v>
      </c>
    </row>
    <row r="5" spans="1:9" ht="26.25" customHeight="1" thickBot="1" x14ac:dyDescent="0.35">
      <c r="A5" s="21" t="s">
        <v>29</v>
      </c>
      <c r="B5" s="20">
        <v>2</v>
      </c>
      <c r="C5" s="20">
        <v>0</v>
      </c>
      <c r="D5" s="20">
        <v>3</v>
      </c>
      <c r="E5" s="18">
        <v>1</v>
      </c>
      <c r="F5" s="25">
        <v>35</v>
      </c>
      <c r="G5" s="27">
        <v>3</v>
      </c>
      <c r="H5" s="18">
        <v>1</v>
      </c>
      <c r="I5" s="26">
        <v>40</v>
      </c>
    </row>
    <row r="6" spans="1:9" ht="15" thickBot="1" x14ac:dyDescent="0.35">
      <c r="A6" s="21" t="s">
        <v>28</v>
      </c>
      <c r="B6" s="20">
        <v>3</v>
      </c>
      <c r="C6" s="20">
        <v>1</v>
      </c>
      <c r="D6" s="20">
        <v>1</v>
      </c>
      <c r="E6" s="18">
        <v>1</v>
      </c>
      <c r="F6" s="25">
        <v>35</v>
      </c>
      <c r="G6" s="24">
        <v>2</v>
      </c>
      <c r="H6" s="23">
        <v>18</v>
      </c>
      <c r="I6" s="22">
        <v>56</v>
      </c>
    </row>
    <row r="7" spans="1:9" ht="15" thickBot="1" x14ac:dyDescent="0.35">
      <c r="A7" s="21" t="s">
        <v>27</v>
      </c>
      <c r="B7" s="20">
        <v>3</v>
      </c>
      <c r="C7" s="20">
        <v>1</v>
      </c>
      <c r="D7" s="20">
        <v>2</v>
      </c>
      <c r="E7" s="18">
        <v>1</v>
      </c>
      <c r="F7" s="19">
        <v>51</v>
      </c>
      <c r="G7" s="18">
        <v>1</v>
      </c>
      <c r="H7" s="17">
        <v>4</v>
      </c>
      <c r="I7" s="16">
        <v>57</v>
      </c>
    </row>
    <row r="8" spans="1:9" x14ac:dyDescent="0.3">
      <c r="A8" s="38" t="s">
        <v>26</v>
      </c>
      <c r="B8" s="39"/>
      <c r="C8" s="39"/>
      <c r="D8" s="39"/>
      <c r="E8" s="37">
        <v>8</v>
      </c>
      <c r="F8" s="40">
        <v>250</v>
      </c>
      <c r="G8" s="41">
        <v>19</v>
      </c>
      <c r="H8" s="42">
        <v>43</v>
      </c>
      <c r="I8" s="39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2022-08-23T21:55:57Z</dcterms:modified>
</cp:coreProperties>
</file>