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6_Analysis_of_sentence_mode\"/>
    </mc:Choice>
  </mc:AlternateContent>
  <xr:revisionPtr revIDLastSave="0" documentId="13_ncr:1_{68833E91-2F66-4173-AA76-838817941571}" xr6:coauthVersionLast="47" xr6:coauthVersionMax="47" xr10:uidLastSave="{00000000-0000-0000-0000-000000000000}"/>
  <bookViews>
    <workbookView xWindow="-108" yWindow="-108" windowWidth="23256" windowHeight="13176" tabRatio="772" activeTab="2" xr2:uid="{A412E934-37A5-485C-B817-67ED0FE08C7C}"/>
  </bookViews>
  <sheets>
    <sheet name="H% no reg tier" sheetId="3" r:id="rId1"/>
    <sheet name="Hi Reg" sheetId="4" r:id="rId2"/>
    <sheet name="L% in REG tier" sheetId="9" r:id="rId3"/>
    <sheet name="one PA only in IP" sheetId="7" r:id="rId4"/>
    <sheet name="one PA only OR high reg PA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9" l="1"/>
  <c r="B16" i="9"/>
  <c r="B15" i="9"/>
  <c r="B14" i="9"/>
  <c r="C9" i="9"/>
  <c r="C8" i="9"/>
  <c r="C7" i="9"/>
  <c r="C6" i="9"/>
  <c r="C5" i="9"/>
  <c r="C4" i="9"/>
  <c r="L9" i="9"/>
  <c r="C3" i="9"/>
  <c r="L7" i="9"/>
  <c r="L4" i="9"/>
  <c r="L3" i="9"/>
  <c r="L5" i="9"/>
  <c r="G17" i="9"/>
  <c r="F17" i="9"/>
  <c r="E17" i="9"/>
  <c r="D17" i="9"/>
  <c r="C17" i="9"/>
  <c r="G16" i="9"/>
  <c r="I5" i="9" s="1"/>
  <c r="F16" i="9"/>
  <c r="E16" i="9"/>
  <c r="D16" i="9"/>
  <c r="C16" i="9"/>
  <c r="J16" i="9"/>
  <c r="G15" i="9"/>
  <c r="I4" i="9" s="1"/>
  <c r="F15" i="9"/>
  <c r="E15" i="9"/>
  <c r="D15" i="9"/>
  <c r="I15" i="9" s="1"/>
  <c r="C15" i="9"/>
  <c r="G14" i="9"/>
  <c r="F14" i="9"/>
  <c r="E14" i="9"/>
  <c r="D14" i="9"/>
  <c r="C14" i="9"/>
  <c r="H9" i="9"/>
  <c r="G9" i="9"/>
  <c r="F9" i="9"/>
  <c r="E9" i="9"/>
  <c r="D9" i="9"/>
  <c r="H8" i="9"/>
  <c r="G8" i="9"/>
  <c r="F8" i="9"/>
  <c r="E8" i="9"/>
  <c r="D8" i="9"/>
  <c r="L8" i="9"/>
  <c r="H7" i="9"/>
  <c r="G7" i="9"/>
  <c r="F7" i="9"/>
  <c r="E7" i="9"/>
  <c r="D7" i="9"/>
  <c r="H6" i="9"/>
  <c r="G6" i="9"/>
  <c r="F6" i="9"/>
  <c r="E6" i="9"/>
  <c r="K6" i="9" s="1"/>
  <c r="D6" i="9"/>
  <c r="L6" i="9"/>
  <c r="H5" i="9"/>
  <c r="G5" i="9"/>
  <c r="F5" i="9"/>
  <c r="E5" i="9"/>
  <c r="D5" i="9"/>
  <c r="H4" i="9"/>
  <c r="G4" i="9"/>
  <c r="F4" i="9"/>
  <c r="E4" i="9"/>
  <c r="D4" i="9"/>
  <c r="H3" i="9"/>
  <c r="G3" i="9"/>
  <c r="F3" i="9"/>
  <c r="E3" i="9"/>
  <c r="K3" i="9" s="1"/>
  <c r="D3" i="9"/>
  <c r="H17" i="9"/>
  <c r="I17" i="9"/>
  <c r="J17" i="9"/>
  <c r="H16" i="9"/>
  <c r="J15" i="9"/>
  <c r="I3" i="9"/>
  <c r="J9" i="9"/>
  <c r="I9" i="9"/>
  <c r="J8" i="9"/>
  <c r="I8" i="9"/>
  <c r="J7" i="9"/>
  <c r="I7" i="9"/>
  <c r="J6" i="9"/>
  <c r="I6" i="9"/>
  <c r="J5" i="9"/>
  <c r="J4" i="9"/>
  <c r="J3" i="9"/>
  <c r="C3" i="4"/>
  <c r="C4" i="4"/>
  <c r="C5" i="4"/>
  <c r="C6" i="4"/>
  <c r="C7" i="4"/>
  <c r="C8" i="4"/>
  <c r="C9" i="4"/>
  <c r="B17" i="4"/>
  <c r="B16" i="4"/>
  <c r="B14" i="4"/>
  <c r="B15" i="4"/>
  <c r="L8" i="4"/>
  <c r="H9" i="4"/>
  <c r="G9" i="4"/>
  <c r="F9" i="4"/>
  <c r="E9" i="4"/>
  <c r="D9" i="4"/>
  <c r="H8" i="4"/>
  <c r="G8" i="4"/>
  <c r="F8" i="4"/>
  <c r="E8" i="4"/>
  <c r="D8" i="4"/>
  <c r="H7" i="4"/>
  <c r="G7" i="4"/>
  <c r="F7" i="4"/>
  <c r="E7" i="4"/>
  <c r="D7" i="4"/>
  <c r="L7" i="4" s="1"/>
  <c r="H6" i="4"/>
  <c r="G6" i="4"/>
  <c r="F6" i="4"/>
  <c r="E6" i="4"/>
  <c r="D6" i="4"/>
  <c r="L6" i="4" s="1"/>
  <c r="H5" i="4"/>
  <c r="G5" i="4"/>
  <c r="F5" i="4"/>
  <c r="E5" i="4"/>
  <c r="D5" i="4"/>
  <c r="L5" i="4"/>
  <c r="H4" i="4"/>
  <c r="G4" i="4"/>
  <c r="F4" i="4"/>
  <c r="E4" i="4"/>
  <c r="D4" i="4"/>
  <c r="H3" i="4"/>
  <c r="G3" i="4"/>
  <c r="F3" i="4"/>
  <c r="E3" i="4"/>
  <c r="D3" i="4"/>
  <c r="G17" i="4"/>
  <c r="I6" i="4" s="1"/>
  <c r="F17" i="4"/>
  <c r="E17" i="4"/>
  <c r="D17" i="4"/>
  <c r="I17" i="4" s="1"/>
  <c r="C17" i="4"/>
  <c r="G16" i="4"/>
  <c r="F16" i="4"/>
  <c r="E16" i="4"/>
  <c r="D16" i="4"/>
  <c r="C16" i="4"/>
  <c r="J16" i="4"/>
  <c r="G15" i="4"/>
  <c r="I4" i="4" s="1"/>
  <c r="F15" i="4"/>
  <c r="E15" i="4"/>
  <c r="D15" i="4"/>
  <c r="C15" i="4"/>
  <c r="G14" i="4"/>
  <c r="I3" i="4" s="1"/>
  <c r="F14" i="4"/>
  <c r="E14" i="4"/>
  <c r="D14" i="4"/>
  <c r="C14" i="4"/>
  <c r="I9" i="4"/>
  <c r="I8" i="4"/>
  <c r="I7" i="4"/>
  <c r="I5" i="4"/>
  <c r="H16" i="4"/>
  <c r="J3" i="3"/>
  <c r="J4" i="3"/>
  <c r="J5" i="3"/>
  <c r="J6" i="3"/>
  <c r="J7" i="3"/>
  <c r="J8" i="3"/>
  <c r="J9" i="3"/>
  <c r="I9" i="3"/>
  <c r="I8" i="3"/>
  <c r="I7" i="3"/>
  <c r="G17" i="3"/>
  <c r="H17" i="3" s="1"/>
  <c r="F17" i="3"/>
  <c r="E17" i="3"/>
  <c r="D17" i="3"/>
  <c r="C17" i="3"/>
  <c r="B17" i="3"/>
  <c r="G16" i="3"/>
  <c r="H16" i="3" s="1"/>
  <c r="F16" i="3"/>
  <c r="E16" i="3"/>
  <c r="D16" i="3"/>
  <c r="C16" i="3"/>
  <c r="B16" i="3"/>
  <c r="G15" i="3"/>
  <c r="H15" i="3" s="1"/>
  <c r="F15" i="3"/>
  <c r="E15" i="3"/>
  <c r="D15" i="3"/>
  <c r="C15" i="3"/>
  <c r="B15" i="3"/>
  <c r="G14" i="3"/>
  <c r="I3" i="3" s="1"/>
  <c r="F14" i="3"/>
  <c r="E14" i="3"/>
  <c r="D14" i="3"/>
  <c r="C14" i="3"/>
  <c r="B14" i="3"/>
  <c r="D3" i="3"/>
  <c r="D4" i="3"/>
  <c r="D5" i="3"/>
  <c r="D6" i="3"/>
  <c r="D7" i="3"/>
  <c r="D8" i="3"/>
  <c r="D9" i="3"/>
  <c r="E3" i="3"/>
  <c r="E4" i="3"/>
  <c r="E5" i="3"/>
  <c r="E6" i="3"/>
  <c r="E7" i="3"/>
  <c r="E8" i="3"/>
  <c r="E9" i="3"/>
  <c r="F3" i="3"/>
  <c r="F4" i="3"/>
  <c r="F5" i="3"/>
  <c r="F6" i="3"/>
  <c r="F7" i="3"/>
  <c r="F8" i="3"/>
  <c r="F9" i="3"/>
  <c r="G3" i="3"/>
  <c r="G4" i="3"/>
  <c r="G5" i="3"/>
  <c r="G6" i="3"/>
  <c r="G7" i="3"/>
  <c r="G8" i="3"/>
  <c r="G9" i="3"/>
  <c r="H3" i="3"/>
  <c r="H4" i="3"/>
  <c r="H5" i="3"/>
  <c r="H6" i="3"/>
  <c r="H7" i="3"/>
  <c r="H8" i="3"/>
  <c r="H9" i="3"/>
  <c r="C9" i="3"/>
  <c r="C8" i="3"/>
  <c r="C7" i="3"/>
  <c r="L7" i="3" s="1"/>
  <c r="C6" i="3"/>
  <c r="C5" i="3"/>
  <c r="C4" i="3"/>
  <c r="C3" i="3"/>
  <c r="A3" i="3"/>
  <c r="A4" i="3"/>
  <c r="A5" i="3"/>
  <c r="A6" i="3"/>
  <c r="A7" i="3"/>
  <c r="A8" i="3"/>
  <c r="B3" i="3"/>
  <c r="B4" i="3"/>
  <c r="B5" i="3"/>
  <c r="B6" i="3"/>
  <c r="B7" i="3"/>
  <c r="B8" i="3"/>
  <c r="B9" i="3"/>
  <c r="J9" i="8"/>
  <c r="J8" i="8"/>
  <c r="J7" i="8"/>
  <c r="J6" i="8"/>
  <c r="J5" i="8"/>
  <c r="J4" i="8"/>
  <c r="J3" i="8"/>
  <c r="J3" i="7"/>
  <c r="J4" i="7"/>
  <c r="J5" i="7"/>
  <c r="J6" i="7"/>
  <c r="J7" i="7"/>
  <c r="J8" i="7"/>
  <c r="J9" i="7"/>
  <c r="J14" i="7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K16" i="8" s="1"/>
  <c r="I15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I9" i="8"/>
  <c r="H9" i="8"/>
  <c r="G9" i="8"/>
  <c r="F9" i="8"/>
  <c r="E9" i="8"/>
  <c r="D9" i="8"/>
  <c r="C9" i="8"/>
  <c r="I8" i="8"/>
  <c r="H8" i="8"/>
  <c r="G8" i="8"/>
  <c r="F8" i="8"/>
  <c r="E8" i="8"/>
  <c r="D8" i="8"/>
  <c r="C8" i="8"/>
  <c r="M8" i="8" s="1"/>
  <c r="I7" i="8"/>
  <c r="H7" i="8"/>
  <c r="G7" i="8"/>
  <c r="F7" i="8"/>
  <c r="E7" i="8"/>
  <c r="D7" i="8"/>
  <c r="C7" i="8"/>
  <c r="I6" i="8"/>
  <c r="H6" i="8"/>
  <c r="G6" i="8"/>
  <c r="F6" i="8"/>
  <c r="E6" i="8"/>
  <c r="D6" i="8"/>
  <c r="C6" i="8"/>
  <c r="M6" i="8" s="1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M4" i="8" s="1"/>
  <c r="I3" i="8"/>
  <c r="H3" i="8"/>
  <c r="G3" i="8"/>
  <c r="F3" i="8"/>
  <c r="E3" i="8"/>
  <c r="D3" i="8"/>
  <c r="C3" i="8"/>
  <c r="M7" i="8"/>
  <c r="M5" i="8"/>
  <c r="M9" i="8"/>
  <c r="K17" i="8"/>
  <c r="K15" i="8"/>
  <c r="K14" i="8"/>
  <c r="K9" i="8"/>
  <c r="K8" i="8"/>
  <c r="K7" i="8"/>
  <c r="K6" i="8"/>
  <c r="K5" i="8"/>
  <c r="K4" i="8"/>
  <c r="K3" i="8"/>
  <c r="H17" i="7"/>
  <c r="G17" i="7"/>
  <c r="F17" i="7"/>
  <c r="E17" i="7"/>
  <c r="D17" i="7"/>
  <c r="C17" i="7"/>
  <c r="B17" i="7"/>
  <c r="K17" i="7" s="1"/>
  <c r="H16" i="7"/>
  <c r="G16" i="7"/>
  <c r="F16" i="7"/>
  <c r="E16" i="7"/>
  <c r="D16" i="7"/>
  <c r="C16" i="7"/>
  <c r="B16" i="7"/>
  <c r="I15" i="7"/>
  <c r="H15" i="7"/>
  <c r="G15" i="7"/>
  <c r="F15" i="7"/>
  <c r="E15" i="7"/>
  <c r="D15" i="7"/>
  <c r="C15" i="7"/>
  <c r="B15" i="7"/>
  <c r="H14" i="7"/>
  <c r="G14" i="7"/>
  <c r="F14" i="7"/>
  <c r="E14" i="7"/>
  <c r="D14" i="7"/>
  <c r="C14" i="7"/>
  <c r="B14" i="7"/>
  <c r="K14" i="7" s="1"/>
  <c r="I9" i="7"/>
  <c r="H9" i="7"/>
  <c r="G9" i="7"/>
  <c r="F9" i="7"/>
  <c r="E9" i="7"/>
  <c r="D9" i="7"/>
  <c r="C9" i="7"/>
  <c r="M9" i="7" s="1"/>
  <c r="I8" i="7"/>
  <c r="H8" i="7"/>
  <c r="G8" i="7"/>
  <c r="F8" i="7"/>
  <c r="E8" i="7"/>
  <c r="D8" i="7"/>
  <c r="C8" i="7"/>
  <c r="I7" i="7"/>
  <c r="H7" i="7"/>
  <c r="G7" i="7"/>
  <c r="F7" i="7"/>
  <c r="E7" i="7"/>
  <c r="D7" i="7"/>
  <c r="C7" i="7"/>
  <c r="I6" i="7"/>
  <c r="H6" i="7"/>
  <c r="G6" i="7"/>
  <c r="F6" i="7"/>
  <c r="E6" i="7"/>
  <c r="D6" i="7"/>
  <c r="C6" i="7"/>
  <c r="M6" i="7" s="1"/>
  <c r="I5" i="7"/>
  <c r="H5" i="7"/>
  <c r="G5" i="7"/>
  <c r="F5" i="7"/>
  <c r="E5" i="7"/>
  <c r="D5" i="7"/>
  <c r="C5" i="7"/>
  <c r="L5" i="7" s="1"/>
  <c r="I4" i="7"/>
  <c r="H4" i="7"/>
  <c r="G4" i="7"/>
  <c r="F4" i="7"/>
  <c r="E4" i="7"/>
  <c r="D4" i="7"/>
  <c r="C4" i="7"/>
  <c r="M4" i="7" s="1"/>
  <c r="I3" i="7"/>
  <c r="H3" i="7"/>
  <c r="G3" i="7"/>
  <c r="F3" i="7"/>
  <c r="E3" i="7"/>
  <c r="D3" i="7"/>
  <c r="C3" i="7"/>
  <c r="M7" i="7"/>
  <c r="J15" i="7"/>
  <c r="K15" i="7"/>
  <c r="K9" i="7"/>
  <c r="L9" i="7"/>
  <c r="K8" i="7"/>
  <c r="K7" i="7"/>
  <c r="K6" i="7"/>
  <c r="K5" i="7"/>
  <c r="K4" i="7"/>
  <c r="K3" i="7"/>
  <c r="L3" i="7"/>
  <c r="M3" i="7"/>
  <c r="J17" i="4"/>
  <c r="J9" i="4"/>
  <c r="J8" i="4"/>
  <c r="J7" i="4"/>
  <c r="J6" i="4"/>
  <c r="J5" i="4"/>
  <c r="J4" i="4"/>
  <c r="J3" i="4"/>
  <c r="H14" i="3"/>
  <c r="I14" i="9" l="1"/>
  <c r="K4" i="9"/>
  <c r="K5" i="9"/>
  <c r="H15" i="9"/>
  <c r="I16" i="9"/>
  <c r="K7" i="9"/>
  <c r="K9" i="9"/>
  <c r="K8" i="9"/>
  <c r="J14" i="9"/>
  <c r="H14" i="9"/>
  <c r="L4" i="4"/>
  <c r="H14" i="4"/>
  <c r="H15" i="4"/>
  <c r="J15" i="4"/>
  <c r="H17" i="4"/>
  <c r="I15" i="4"/>
  <c r="K9" i="4"/>
  <c r="K5" i="4"/>
  <c r="L3" i="4"/>
  <c r="K3" i="4"/>
  <c r="I4" i="3"/>
  <c r="I5" i="3"/>
  <c r="K3" i="3"/>
  <c r="I6" i="3"/>
  <c r="L5" i="3"/>
  <c r="L3" i="3"/>
  <c r="K9" i="3"/>
  <c r="L6" i="8"/>
  <c r="L7" i="8"/>
  <c r="L4" i="8"/>
  <c r="M3" i="8"/>
  <c r="L3" i="8"/>
  <c r="L8" i="8"/>
  <c r="J14" i="8"/>
  <c r="L5" i="8"/>
  <c r="L9" i="8"/>
  <c r="J15" i="8"/>
  <c r="J16" i="7"/>
  <c r="J17" i="8"/>
  <c r="J17" i="7"/>
  <c r="J16" i="8"/>
  <c r="L4" i="7"/>
  <c r="M8" i="7"/>
  <c r="K16" i="7"/>
  <c r="L7" i="7"/>
  <c r="L6" i="7"/>
  <c r="L8" i="7"/>
  <c r="M5" i="7"/>
  <c r="J15" i="3"/>
  <c r="I16" i="4"/>
  <c r="I14" i="4"/>
  <c r="J14" i="4"/>
  <c r="K6" i="4"/>
  <c r="I17" i="3"/>
  <c r="L8" i="3"/>
  <c r="K4" i="4"/>
  <c r="K7" i="4"/>
  <c r="K8" i="4"/>
  <c r="L9" i="4"/>
  <c r="L9" i="3"/>
  <c r="J14" i="3"/>
  <c r="I16" i="3"/>
  <c r="L4" i="3"/>
  <c r="K8" i="3"/>
  <c r="J16" i="3"/>
  <c r="I15" i="3"/>
  <c r="J17" i="3"/>
  <c r="I14" i="3"/>
  <c r="L6" i="3"/>
  <c r="K5" i="3"/>
  <c r="K7" i="3"/>
  <c r="K6" i="3"/>
  <c r="K4" i="3"/>
</calcChain>
</file>

<file path=xl/sharedStrings.xml><?xml version="1.0" encoding="utf-8"?>
<sst xmlns="http://schemas.openxmlformats.org/spreadsheetml/2006/main" count="202" uniqueCount="28">
  <si>
    <t>conf.low</t>
  </si>
  <si>
    <t>conf.high</t>
  </si>
  <si>
    <t>std.error</t>
  </si>
  <si>
    <t>MDC</t>
  </si>
  <si>
    <t>MWH</t>
  </si>
  <si>
    <t>MYN</t>
  </si>
  <si>
    <t>MDQ</t>
  </si>
  <si>
    <t>intercept</t>
  </si>
  <si>
    <t>slope</t>
  </si>
  <si>
    <t>estimate</t>
  </si>
  <si>
    <t>z.value</t>
  </si>
  <si>
    <t>p.value</t>
  </si>
  <si>
    <t>p.adj (BH)</t>
  </si>
  <si>
    <t>signif.</t>
  </si>
  <si>
    <t>comparison</t>
  </si>
  <si>
    <t>pos delta</t>
  </si>
  <si>
    <t>neg delta</t>
  </si>
  <si>
    <t>H% boundary ~ mode + (1 | speaker), no reg tier</t>
  </si>
  <si>
    <t>F</t>
  </si>
  <si>
    <t>M</t>
  </si>
  <si>
    <t>H REG ~ mode + (1 | speaker), no reg tier</t>
  </si>
  <si>
    <t>p=0.96</t>
  </si>
  <si>
    <t>p=0.08</t>
  </si>
  <si>
    <t>p=0.47</t>
  </si>
  <si>
    <t>p=0.11</t>
  </si>
  <si>
    <t>p=0.80</t>
  </si>
  <si>
    <t>OR</t>
  </si>
  <si>
    <t>L%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</si>
</sst>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77777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vertical="top" wrapText="1"/>
    </xf>
    <xf numFmtId="11" fontId="2" fillId="2" borderId="2" xfId="0" applyNumberFormat="1" applyFont="1" applyFill="1" applyBorder="1" applyAlignment="1">
      <alignment horizontal="right" vertical="top" wrapText="1"/>
    </xf>
    <xf numFmtId="0" fontId="1" fillId="2" borderId="0" xfId="0" applyFont="1" applyFill="1" applyAlignment="1">
      <alignment horizontal="right" wrapText="1"/>
    </xf>
    <xf numFmtId="0" fontId="1" fillId="2" borderId="3" xfId="0" applyFont="1" applyFill="1" applyBorder="1" applyAlignment="1">
      <alignment horizontal="left" wrapText="1"/>
    </xf>
    <xf numFmtId="164" fontId="3" fillId="0" borderId="0" xfId="0" applyNumberFormat="1" applyFont="1"/>
    <xf numFmtId="2" fontId="2" fillId="2" borderId="0" xfId="0" applyNumberFormat="1" applyFont="1" applyFill="1" applyAlignment="1">
      <alignment horizontal="left" vertical="top" wrapText="1"/>
    </xf>
    <xf numFmtId="165" fontId="2" fillId="2" borderId="0" xfId="0" applyNumberFormat="1" applyFont="1" applyFill="1" applyAlignment="1">
      <alignment horizontal="left" vertical="top" wrapText="1"/>
    </xf>
    <xf numFmtId="166" fontId="2" fillId="2" borderId="0" xfId="0" applyNumberFormat="1" applyFont="1" applyFill="1" applyAlignment="1">
      <alignment horizontal="left" vertical="top" wrapText="1"/>
    </xf>
    <xf numFmtId="166" fontId="2" fillId="2" borderId="2" xfId="0" applyNumberFormat="1" applyFont="1" applyFill="1" applyBorder="1" applyAlignment="1">
      <alignment horizontal="right" vertical="top" wrapText="1"/>
    </xf>
    <xf numFmtId="164" fontId="2" fillId="2" borderId="2" xfId="0" applyNumberFormat="1" applyFont="1" applyFill="1" applyBorder="1" applyAlignment="1">
      <alignment horizontal="right" vertical="top" wrapText="1"/>
    </xf>
    <xf numFmtId="2" fontId="2" fillId="2" borderId="2" xfId="0" applyNumberFormat="1" applyFont="1" applyFill="1" applyBorder="1" applyAlignment="1">
      <alignment horizontal="right" vertical="top" wrapText="1"/>
    </xf>
    <xf numFmtId="0" fontId="0" fillId="2" borderId="0" xfId="0" applyFill="1" applyAlignment="1">
      <alignment horizontal="left" vertical="center"/>
    </xf>
    <xf numFmtId="0" fontId="0" fillId="0" borderId="0" xfId="0"/>
    <xf numFmtId="0" fontId="4" fillId="2" borderId="0" xfId="0" applyFont="1" applyFill="1" applyAlignment="1">
      <alignment horizontal="left" vertical="center"/>
    </xf>
    <xf numFmtId="0" fontId="2" fillId="2" borderId="2" xfId="0" applyNumberFormat="1" applyFont="1" applyFill="1" applyBorder="1" applyAlignment="1">
      <alignment horizontal="right" vertical="top" wrapText="1"/>
    </xf>
    <xf numFmtId="0" fontId="2" fillId="2" borderId="0" xfId="0" applyNumberFormat="1" applyFont="1" applyFill="1" applyAlignment="1">
      <alignment horizontal="left" vertical="top" wrapText="1"/>
    </xf>
    <xf numFmtId="11" fontId="2" fillId="2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4" formatCode="0.00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4" formatCode="0.00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166" formatCode="0.00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4" formatCode="0.00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4" formatCode="0.00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4" formatCode="0.00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7F7F7F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58879120795365"/>
          <c:y val="4.0599430096761494E-2"/>
          <c:w val="0.77254886269667977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'H% no reg tier'!$B$13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2.7772492985805412E-2"/>
                </c:manualLayout>
              </c:layout>
              <c:tx>
                <c:rich>
                  <a:bodyPr/>
                  <a:lstStyle/>
                  <a:p>
                    <a:fld id="{57929CBD-F7EB-41DA-9EEA-C88556208F4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D6-4262-838F-F93025315E2D}"/>
                </c:ext>
              </c:extLst>
            </c:dLbl>
            <c:dLbl>
              <c:idx val="1"/>
              <c:layout>
                <c:manualLayout>
                  <c:x val="-4.5816667670785655E-3"/>
                  <c:y val="2.2125821007334623E-2"/>
                </c:manualLayout>
              </c:layout>
              <c:tx>
                <c:rich>
                  <a:bodyPr/>
                  <a:lstStyle/>
                  <a:p>
                    <a:fld id="{7AD8C5BF-48D1-4A8F-82BB-470F6244D91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D6-4262-838F-F93025315E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C7552A-EF6D-496F-ABDE-76BDA1F939F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D6-4262-838F-F93025315E2D}"/>
                </c:ext>
              </c:extLst>
            </c:dLbl>
            <c:dLbl>
              <c:idx val="3"/>
              <c:layout>
                <c:manualLayout>
                  <c:x val="4.5816667670785238E-3"/>
                  <c:y val="7.1908918273837469E-2"/>
                </c:manualLayout>
              </c:layout>
              <c:tx>
                <c:rich>
                  <a:bodyPr/>
                  <a:lstStyle/>
                  <a:p>
                    <a:fld id="{5441B89B-E409-4C56-8AC7-DF8456E5F3A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4D6-4262-838F-F93025315E2D}"/>
                </c:ext>
              </c:extLst>
            </c:dLbl>
            <c:dLbl>
              <c:idx val="4"/>
              <c:layout>
                <c:manualLayout>
                  <c:x val="1.3745000301235655E-2"/>
                  <c:y val="-3.872018676283559E-2"/>
                </c:manualLayout>
              </c:layout>
              <c:tx>
                <c:rich>
                  <a:bodyPr/>
                  <a:lstStyle/>
                  <a:p>
                    <a:fld id="{C00834C4-94C1-4C21-805A-D1320F5B5FB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4D6-4262-838F-F93025315E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9FA0EA-0B0E-44FB-9901-93E9991DA26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D6-4262-838F-F93025315E2D}"/>
                </c:ext>
              </c:extLst>
            </c:dLbl>
            <c:dLbl>
              <c:idx val="6"/>
              <c:layout>
                <c:manualLayout>
                  <c:x val="-0.11009969657563935"/>
                  <c:y val="3.8464866735894776E-2"/>
                </c:manualLayout>
              </c:layout>
              <c:tx>
                <c:rich>
                  <a:bodyPr/>
                  <a:lstStyle/>
                  <a:p>
                    <a:fld id="{3ECCF6D2-9535-4F1E-AFC9-67FBBA36015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85-48DF-844C-01ACE875367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'H% no reg tier'!$K$3:$K$9</c:f>
                <c:numCache>
                  <c:formatCode>General</c:formatCode>
                  <c:ptCount val="7"/>
                  <c:pt idx="0">
                    <c:v>38.283429853681199</c:v>
                  </c:pt>
                  <c:pt idx="1">
                    <c:v>77.088941396791498</c:v>
                  </c:pt>
                  <c:pt idx="2">
                    <c:v>618.70793125217301</c:v>
                  </c:pt>
                  <c:pt idx="3">
                    <c:v>77.097857951536298</c:v>
                  </c:pt>
                  <c:pt idx="4">
                    <c:v>618.9285451217969</c:v>
                  </c:pt>
                  <c:pt idx="5">
                    <c:v>21.301689754326201</c:v>
                  </c:pt>
                  <c:pt idx="6">
                    <c:v>2.3265665079771298</c:v>
                  </c:pt>
                </c:numCache>
              </c:numRef>
            </c:plus>
            <c:minus>
              <c:numRef>
                <c:f>'H% no reg tier'!$L$3:$L$9</c:f>
                <c:numCache>
                  <c:formatCode>General</c:formatCode>
                  <c:ptCount val="7"/>
                  <c:pt idx="0">
                    <c:v>0.25825334277444661</c:v>
                  </c:pt>
                  <c:pt idx="1">
                    <c:v>6.3159464658948545</c:v>
                  </c:pt>
                  <c:pt idx="2">
                    <c:v>57.424303748804519</c:v>
                  </c:pt>
                  <c:pt idx="3">
                    <c:v>6.3075560401482278</c:v>
                  </c:pt>
                  <c:pt idx="4">
                    <c:v>57.343907848921972</c:v>
                  </c:pt>
                  <c:pt idx="5">
                    <c:v>6.6856496831304604</c:v>
                  </c:pt>
                  <c:pt idx="6">
                    <c:v>0.12851394307126141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'H% no reg tier'!$C$3:$C$9</c:f>
              <c:numCache>
                <c:formatCode>General</c:formatCode>
                <c:ptCount val="7"/>
                <c:pt idx="0">
                  <c:v>0.26</c:v>
                </c:pt>
                <c:pt idx="1">
                  <c:v>6.88</c:v>
                </c:pt>
                <c:pt idx="2">
                  <c:v>63.3</c:v>
                </c:pt>
                <c:pt idx="3">
                  <c:v>6.87</c:v>
                </c:pt>
                <c:pt idx="4">
                  <c:v>63.2</c:v>
                </c:pt>
                <c:pt idx="5">
                  <c:v>9.75</c:v>
                </c:pt>
                <c:pt idx="6">
                  <c:v>0.13600000000000001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'H% no reg tier'!$I$3:$I$9</c15:f>
                <c15:dlblRangeCache>
                  <c:ptCount val="7"/>
                  <c:pt idx="0">
                    <c:v>p &lt; .001</c:v>
                  </c:pt>
                  <c:pt idx="1">
                    <c:v>p &lt; .001</c:v>
                  </c:pt>
                  <c:pt idx="2">
                    <c:v>p &lt; .001</c:v>
                  </c:pt>
                  <c:pt idx="3">
                    <c:v>p = .037</c:v>
                  </c:pt>
                  <c:pt idx="4">
                    <c:v>p &lt; .001</c:v>
                  </c:pt>
                  <c:pt idx="5">
                    <c:v>p &lt; .001</c:v>
                  </c:pt>
                  <c:pt idx="6">
                    <c:v>p &lt; .001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4D6-4262-838F-F9302531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OR)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0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'one PA only in IP'!$B$13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6DCBA1-BEAA-4DEC-99A9-3618AA36F20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F40-4E1B-8ACD-A4068A2124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393174-DB4E-4D56-93D9-CEB9AB75BC0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F40-4E1B-8ACD-A4068A2124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0856B2-15F1-496C-8D7D-E1233CD8767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F40-4E1B-8ACD-A4068A2124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54177E-5B07-40D6-BC18-4902E9BBC0E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40-4E1B-8ACD-A4068A21247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'one PA only in IP'!$J$14:$J$17</c:f>
                <c:numCache>
                  <c:formatCode>General</c:formatCode>
                  <c:ptCount val="4"/>
                  <c:pt idx="0">
                    <c:v>2.1425413521460799</c:v>
                  </c:pt>
                  <c:pt idx="1">
                    <c:v>2.9472873667425596</c:v>
                  </c:pt>
                  <c:pt idx="2">
                    <c:v>2.1346239089565699</c:v>
                  </c:pt>
                  <c:pt idx="3">
                    <c:v>2.1351746553445596</c:v>
                  </c:pt>
                </c:numCache>
              </c:numRef>
            </c:plus>
            <c:minus>
              <c:numRef>
                <c:f>'one PA only in IP'!$K$14:$K$17</c:f>
                <c:numCache>
                  <c:formatCode>General</c:formatCode>
                  <c:ptCount val="4"/>
                  <c:pt idx="0">
                    <c:v>2.1421804735702499</c:v>
                  </c:pt>
                  <c:pt idx="1">
                    <c:v>2.9475437697165212</c:v>
                  </c:pt>
                  <c:pt idx="2">
                    <c:v>2.1353966520796299</c:v>
                  </c:pt>
                  <c:pt idx="3">
                    <c:v>2.13500171102599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'one PA only in IP'!$A$14:$A$17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'one PA only in IP'!$B$14:$B$17</c:f>
              <c:numCache>
                <c:formatCode>General</c:formatCode>
                <c:ptCount val="4"/>
                <c:pt idx="0">
                  <c:v>-0.97499999999999998</c:v>
                </c:pt>
                <c:pt idx="1">
                  <c:v>-5.27</c:v>
                </c:pt>
                <c:pt idx="2">
                  <c:v>-6.9000000000000006E-2</c:v>
                </c:pt>
                <c:pt idx="3">
                  <c:v>-0.05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'one PA only in IP'!$I$14:$I$17</c15:f>
                <c15:dlblRangeCache>
                  <c:ptCount val="4"/>
                  <c:pt idx="0">
                    <c:v>p=0.47</c:v>
                  </c:pt>
                  <c:pt idx="1">
                    <c:v>p&lt;0.01</c:v>
                  </c:pt>
                  <c:pt idx="2">
                    <c:v>p=0.96</c:v>
                  </c:pt>
                  <c:pt idx="3">
                    <c:v>p=0.96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4F40-4E1B-8ACD-A4068A212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At val="0"/>
        <c:auto val="1"/>
        <c:lblAlgn val="ctr"/>
        <c:lblOffset val="100"/>
        <c:noMultiLvlLbl val="0"/>
      </c:catAx>
      <c:valAx>
        <c:axId val="19384166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</a:t>
                </a:r>
                <a:r>
                  <a:rPr lang="en-US" baseline="0"/>
                  <a:t> intercepts </a:t>
                </a:r>
                <a:r>
                  <a:rPr lang="en-US"/>
                  <a:t>(log odds 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'one PA only in IP'!$C$2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561907728092932E-3"/>
                  <c:y val="3.8055855207958837E-2"/>
                </c:manualLayout>
              </c:layout>
              <c:tx>
                <c:rich>
                  <a:bodyPr/>
                  <a:lstStyle/>
                  <a:p>
                    <a:fld id="{D61A33F8-EEB0-4154-8C4D-1E88923794A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5D1-47EC-B379-D263575CB1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6CFB7A-B7DC-41D0-AFA1-DDDCCCE75FA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D1-47EC-B379-D263575CB1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5103D7-97D9-4297-AFC0-BB9B82C3D68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D1-47EC-B379-D263575CB11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'one PA only in IP'!$L$3:$L$9</c15:sqref>
                    </c15:fullRef>
                  </c:ext>
                </c:extLst>
                <c:f>'one PA only in IP'!$L$3:$L$5</c:f>
                <c:numCache>
                  <c:formatCode>General</c:formatCode>
                  <c:ptCount val="3"/>
                  <c:pt idx="0">
                    <c:v>2.1115754686641699</c:v>
                  </c:pt>
                  <c:pt idx="1">
                    <c:v>0.59800330082170006</c:v>
                  </c:pt>
                  <c:pt idx="2">
                    <c:v>0.60186865140285994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'one PA only in IP'!$M$3:$M$9</c15:sqref>
                    </c15:fullRef>
                  </c:ext>
                </c:extLst>
                <c:f>'one PA only in IP'!$M$3:$M$5</c:f>
                <c:numCache>
                  <c:formatCode>General</c:formatCode>
                  <c:ptCount val="3"/>
                  <c:pt idx="0">
                    <c:v>2.1121632557548597</c:v>
                  </c:pt>
                  <c:pt idx="1">
                    <c:v>0.59706479320626704</c:v>
                  </c:pt>
                  <c:pt idx="2">
                    <c:v>0.60207323526583312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'one PA only in IP'!$K$3:$K$9</c15:sqref>
                  </c15:fullRef>
                </c:ext>
              </c:extLst>
              <c:f>'one PA only in IP'!$K$3:$K$5</c:f>
              <c:strCache>
                <c:ptCount val="3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'one PA only in IP'!$C$3:$C$9</c15:sqref>
                  </c15:fullRef>
                </c:ext>
              </c:extLst>
              <c:f>'one PA only in IP'!$C$3:$C$5</c:f>
              <c:numCache>
                <c:formatCode>0.00</c:formatCode>
                <c:ptCount val="3"/>
                <c:pt idx="0">
                  <c:v>-4.2949999999999999</c:v>
                </c:pt>
                <c:pt idx="1">
                  <c:v>0.90500000000000003</c:v>
                </c:pt>
                <c:pt idx="2">
                  <c:v>0.92500000000000004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'one PA only in IP'!$J$3:$J$9</c15:f>
                <c15:dlblRangeCache>
                  <c:ptCount val="7"/>
                  <c:pt idx="0">
                    <c:v>p &lt; .001</c:v>
                  </c:pt>
                  <c:pt idx="1">
                    <c:v>p = .003</c:v>
                  </c:pt>
                  <c:pt idx="2">
                    <c:v>p = .003</c:v>
                  </c:pt>
                  <c:pt idx="3">
                    <c:v>p &lt; .001</c:v>
                  </c:pt>
                  <c:pt idx="4">
                    <c:v>p &lt; .001</c:v>
                  </c:pt>
                  <c:pt idx="5">
                    <c:v>p = .947</c:v>
                  </c:pt>
                  <c:pt idx="6">
                    <c:v>p = .019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'one PA only in IP'!$C$6</c15:sqref>
                  <c15:dLbl>
                    <c:idx val="2"/>
                    <c:layout>
                      <c:manualLayout>
                        <c:x val="-0.17486463254759727"/>
                        <c:y val="3.0444684166367014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D8DC-4F75-8F9E-B4B2F2686AD5}"/>
                      </c:ext>
                    </c:extLst>
                  </c15:dLbl>
                </c15:categoryFilterException>
                <c15:categoryFilterException>
                  <c15:sqref>'one PA only in IP'!$C$9</c15:sqref>
                  <c15:dLbl>
                    <c:idx val="2"/>
                    <c:layout>
                      <c:manualLayout>
                        <c:x val="-0.11535120304900634"/>
                        <c:y val="8.3722881457509293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D8DC-4F75-8F9E-B4B2F2686AD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45D1-47EC-B379-D263575C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(log odds 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'one PA only OR high reg PA'!$C$2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100052205570399E-4"/>
                  <c:y val="4.163774328796286E-2"/>
                </c:manualLayout>
              </c:layout>
              <c:tx>
                <c:rich>
                  <a:bodyPr/>
                  <a:lstStyle/>
                  <a:p>
                    <a:fld id="{192D82B4-9706-484D-86C3-24C830AB2BA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3B8-4694-A7D0-B2B7EF5659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C32A1F-F79D-4A92-8CE8-ED9C82C785F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3B8-4694-A7D0-B2B7EF5659A6}"/>
                </c:ext>
              </c:extLst>
            </c:dLbl>
            <c:dLbl>
              <c:idx val="2"/>
              <c:layout>
                <c:manualLayout>
                  <c:x val="-0.13970213786705393"/>
                  <c:y val="-6.0563990237037152E-2"/>
                </c:manualLayout>
              </c:layout>
              <c:tx>
                <c:rich>
                  <a:bodyPr/>
                  <a:lstStyle/>
                  <a:p>
                    <a:fld id="{95BF63A7-A938-4639-9E0E-FB144BCC37BC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3B8-4694-A7D0-B2B7EF5659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E6890E-29BD-4D4B-AA7B-61C48794549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B8-4694-A7D0-B2B7EF5659A6}"/>
                </c:ext>
              </c:extLst>
            </c:dLbl>
            <c:dLbl>
              <c:idx val="4"/>
              <c:layout>
                <c:manualLayout>
                  <c:x val="-6.1741141346738934E-4"/>
                  <c:y val="-6.0563990237037083E-2"/>
                </c:manualLayout>
              </c:layout>
              <c:tx>
                <c:rich>
                  <a:bodyPr/>
                  <a:lstStyle/>
                  <a:p>
                    <a:fld id="{725D2E67-D3CB-49F2-9AE6-7FA883A8BC2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3B8-4694-A7D0-B2B7EF5659A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5A0F7C-F29E-41DE-834D-9CCCB4D1E71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B8-4694-A7D0-B2B7EF5659A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381501-7473-4B30-ADEF-F1955FF5E3A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B8-4694-A7D0-B2B7EF5659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'one PA only OR high reg PA'!$L$3:$L$9</c:f>
                <c:numCache>
                  <c:formatCode>General</c:formatCode>
                  <c:ptCount val="7"/>
                  <c:pt idx="0">
                    <c:v>2.1350327958422697</c:v>
                  </c:pt>
                  <c:pt idx="1">
                    <c:v>0.58785725245459997</c:v>
                  </c:pt>
                  <c:pt idx="2">
                    <c:v>0.69406810505332972</c:v>
                  </c:pt>
                  <c:pt idx="3">
                    <c:v>2.15018561557119</c:v>
                  </c:pt>
                  <c:pt idx="4">
                    <c:v>2.1885505764408002</c:v>
                  </c:pt>
                  <c:pt idx="5">
                    <c:v>0.59790323634263998</c:v>
                  </c:pt>
                  <c:pt idx="6">
                    <c:v>1.5995710461596899</c:v>
                  </c:pt>
                </c:numCache>
              </c:numRef>
            </c:plus>
            <c:minus>
              <c:numRef>
                <c:f>'one PA only OR high reg PA'!$M$3:$M$9</c:f>
                <c:numCache>
                  <c:formatCode>General</c:formatCode>
                  <c:ptCount val="7"/>
                  <c:pt idx="0">
                    <c:v>2.1353960333850903</c:v>
                  </c:pt>
                  <c:pt idx="1">
                    <c:v>0.58728491136825989</c:v>
                  </c:pt>
                  <c:pt idx="2">
                    <c:v>0.69380119557984976</c:v>
                  </c:pt>
                  <c:pt idx="3">
                    <c:v>2.14931350248093</c:v>
                  </c:pt>
                  <c:pt idx="4">
                    <c:v>2.18796990947473</c:v>
                  </c:pt>
                  <c:pt idx="5">
                    <c:v>0.59821031441829886</c:v>
                  </c:pt>
                  <c:pt idx="6">
                    <c:v>1.5990712633072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'one PA only OR high reg PA'!$K$3:$K$9</c:f>
              <c:strCache>
                <c:ptCount val="7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  <c:pt idx="6">
                  <c:v>F, M</c:v>
                </c:pt>
              </c:strCache>
            </c:strRef>
          </c:cat>
          <c:val>
            <c:numRef>
              <c:f>'one PA only OR high reg PA'!$C$3:$C$9</c:f>
              <c:numCache>
                <c:formatCode>0.00</c:formatCode>
                <c:ptCount val="7"/>
                <c:pt idx="0">
                  <c:v>-4.2439999999999998</c:v>
                </c:pt>
                <c:pt idx="1">
                  <c:v>2.0659999999999998</c:v>
                </c:pt>
                <c:pt idx="2">
                  <c:v>3.573</c:v>
                </c:pt>
                <c:pt idx="3">
                  <c:v>6.31</c:v>
                </c:pt>
                <c:pt idx="4">
                  <c:v>7.8170000000000002</c:v>
                </c:pt>
                <c:pt idx="5">
                  <c:v>1.5069999999999999</c:v>
                </c:pt>
                <c:pt idx="6">
                  <c:v>-6.3E-2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'one PA only OR high reg PA'!$J$3:$J$9</c15:f>
                <c15:dlblRangeCache>
                  <c:ptCount val="7"/>
                  <c:pt idx="0">
                    <c:v>p &lt; .001</c:v>
                  </c:pt>
                  <c:pt idx="1">
                    <c:v>p &lt; .001</c:v>
                  </c:pt>
                  <c:pt idx="2">
                    <c:v>p &lt; .001</c:v>
                  </c:pt>
                  <c:pt idx="3">
                    <c:v>p &lt; .001</c:v>
                  </c:pt>
                  <c:pt idx="4">
                    <c:v>p &lt; .001</c:v>
                  </c:pt>
                  <c:pt idx="5">
                    <c:v>p &lt; .001</c:v>
                  </c:pt>
                  <c:pt idx="6">
                    <c:v>p = .939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3B8-4694-A7D0-B2B7EF5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(log odds 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4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'one PA only OR high reg PA'!$B$13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9685CC-151C-420F-83F9-06D2AE2D6EF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55A-4202-9C01-CB9AC612E1B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2F380B-C1AB-4F22-99B2-060082ABD0F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55A-4202-9C01-CB9AC612E1B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25161E-4EB1-495A-8793-BF6DAFE543F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55A-4202-9C01-CB9AC612E1B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74CF30-E1BA-4A3D-B9F2-388FE41E91A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55A-4202-9C01-CB9AC612E1B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'one PA only OR high reg PA'!$J$14:$J$17</c:f>
                <c:numCache>
                  <c:formatCode>General</c:formatCode>
                  <c:ptCount val="4"/>
                  <c:pt idx="0">
                    <c:v>1.851278328436712</c:v>
                  </c:pt>
                  <c:pt idx="1">
                    <c:v>2.7763204450929799</c:v>
                  </c:pt>
                  <c:pt idx="2">
                    <c:v>1.8322976541698299</c:v>
                  </c:pt>
                  <c:pt idx="3">
                    <c:v>1.85807865263831</c:v>
                  </c:pt>
                </c:numCache>
              </c:numRef>
            </c:plus>
            <c:minus>
              <c:numRef>
                <c:f>'one PA only OR high reg PA'!$K$14:$K$17</c:f>
                <c:numCache>
                  <c:formatCode>General</c:formatCode>
                  <c:ptCount val="4"/>
                  <c:pt idx="0">
                    <c:v>1.8517966020748999</c:v>
                  </c:pt>
                  <c:pt idx="1">
                    <c:v>2.7771422400716599</c:v>
                  </c:pt>
                  <c:pt idx="2">
                    <c:v>1.8322623084727598</c:v>
                  </c:pt>
                  <c:pt idx="3">
                    <c:v>1.8582837980053872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'one PA only OR high reg PA'!$A$14:$A$17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'one PA only OR high reg PA'!$B$14:$B$17</c:f>
              <c:numCache>
                <c:formatCode>General</c:formatCode>
                <c:ptCount val="4"/>
                <c:pt idx="0">
                  <c:v>-1.6859999999999999</c:v>
                </c:pt>
                <c:pt idx="1">
                  <c:v>-5.93</c:v>
                </c:pt>
                <c:pt idx="2">
                  <c:v>0.38</c:v>
                </c:pt>
                <c:pt idx="3">
                  <c:v>1.887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'one PA only OR high reg PA'!$I$14:$I$17</c15:f>
                <c15:dlblRangeCache>
                  <c:ptCount val="4"/>
                  <c:pt idx="0">
                    <c:v>p=0.11</c:v>
                  </c:pt>
                  <c:pt idx="1">
                    <c:v>p&lt;0.001</c:v>
                  </c:pt>
                  <c:pt idx="2">
                    <c:v>p=0.80</c:v>
                  </c:pt>
                  <c:pt idx="3">
                    <c:v>p=0.08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55A-4202-9C01-CB9AC612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At val="0"/>
        <c:auto val="1"/>
        <c:lblAlgn val="ctr"/>
        <c:lblOffset val="100"/>
        <c:noMultiLvlLbl val="0"/>
      </c:catAx>
      <c:valAx>
        <c:axId val="19384166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</a:t>
                </a:r>
                <a:r>
                  <a:rPr lang="en-US" baseline="0"/>
                  <a:t> intercepts </a:t>
                </a:r>
                <a:r>
                  <a:rPr lang="en-US"/>
                  <a:t>(log odds 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'one PA only OR high reg PA'!$C$2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561907728092932E-3"/>
                  <c:y val="3.8055855207958837E-2"/>
                </c:manualLayout>
              </c:layout>
              <c:tx>
                <c:rich>
                  <a:bodyPr/>
                  <a:lstStyle/>
                  <a:p>
                    <a:fld id="{F23CC1A3-FEA9-4B4A-AC6E-6C3459DECB3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1AD-4B5A-876B-492A03F9F9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E6CBDC-378E-4B6C-8BDB-E0FC66D0457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AD-4B5A-876B-492A03F9F9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390980-837F-4FF6-813C-679F5620D64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1AD-4B5A-876B-492A03F9F9E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'one PA only OR high reg PA'!$L$3:$L$9</c15:sqref>
                    </c15:fullRef>
                  </c:ext>
                </c:extLst>
                <c:f>'one PA only OR high reg PA'!$L$3:$L$5</c:f>
                <c:numCache>
                  <c:formatCode>General</c:formatCode>
                  <c:ptCount val="3"/>
                  <c:pt idx="0">
                    <c:v>2.1350327958422697</c:v>
                  </c:pt>
                  <c:pt idx="1">
                    <c:v>0.58785725245459997</c:v>
                  </c:pt>
                  <c:pt idx="2">
                    <c:v>0.69406810505332972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'one PA only OR high reg PA'!$M$3:$M$9</c15:sqref>
                    </c15:fullRef>
                  </c:ext>
                </c:extLst>
                <c:f>'one PA only OR high reg PA'!$M$3:$M$5</c:f>
                <c:numCache>
                  <c:formatCode>General</c:formatCode>
                  <c:ptCount val="3"/>
                  <c:pt idx="0">
                    <c:v>2.1353960333850903</c:v>
                  </c:pt>
                  <c:pt idx="1">
                    <c:v>0.58728491136825989</c:v>
                  </c:pt>
                  <c:pt idx="2">
                    <c:v>0.69380119557984976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'one PA only OR high reg PA'!$K$3:$K$9</c15:sqref>
                  </c15:fullRef>
                </c:ext>
              </c:extLst>
              <c:f>'one PA only OR high reg PA'!$K$3:$K$5</c:f>
              <c:strCache>
                <c:ptCount val="3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'one PA only OR high reg PA'!$C$3:$C$9</c15:sqref>
                  </c15:fullRef>
                </c:ext>
              </c:extLst>
              <c:f>'one PA only OR high reg PA'!$C$3:$C$5</c:f>
              <c:numCache>
                <c:formatCode>0.00</c:formatCode>
                <c:ptCount val="3"/>
                <c:pt idx="0">
                  <c:v>-4.2439999999999998</c:v>
                </c:pt>
                <c:pt idx="1">
                  <c:v>2.0659999999999998</c:v>
                </c:pt>
                <c:pt idx="2">
                  <c:v>3.573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'one PA only OR high reg PA'!$J$3:$J$9</c15:f>
                <c15:dlblRangeCache>
                  <c:ptCount val="7"/>
                  <c:pt idx="0">
                    <c:v>p &lt; .001</c:v>
                  </c:pt>
                  <c:pt idx="1">
                    <c:v>p &lt; .001</c:v>
                  </c:pt>
                  <c:pt idx="2">
                    <c:v>p &lt; .001</c:v>
                  </c:pt>
                  <c:pt idx="3">
                    <c:v>p &lt; .001</c:v>
                  </c:pt>
                  <c:pt idx="4">
                    <c:v>p &lt; .001</c:v>
                  </c:pt>
                  <c:pt idx="5">
                    <c:v>p &lt; .001</c:v>
                  </c:pt>
                  <c:pt idx="6">
                    <c:v>p = .939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'one PA only OR high reg PA'!$C$6</c15:sqref>
                  <c15:dLbl>
                    <c:idx val="2"/>
                    <c:layout>
                      <c:manualLayout>
                        <c:x val="-0.17486463254759727"/>
                        <c:y val="3.0444684166367014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A017-4E1D-9C2A-58CE5458F4E0}"/>
                      </c:ext>
                    </c:extLst>
                  </c15:dLbl>
                </c15:categoryFilterException>
                <c15:categoryFilterException>
                  <c15:sqref>'one PA only OR high reg PA'!$C$9</c15:sqref>
                  <c15:dLbl>
                    <c:idx val="2"/>
                    <c:layout>
                      <c:manualLayout>
                        <c:x val="-0.11535120304900634"/>
                        <c:y val="8.3722881457509293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A017-4E1D-9C2A-58CE5458F4E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01AD-4B5A-876B-492A03F9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(log odds 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B. Pairwise</a:t>
            </a:r>
            <a:r>
              <a:rPr lang="en-US" baseline="0"/>
              <a:t> of Mode and Gender </a:t>
            </a:r>
            <a:endParaRPr lang="en-US"/>
          </a:p>
        </c:rich>
      </c:tx>
      <c:layout>
        <c:manualLayout>
          <c:xMode val="edge"/>
          <c:yMode val="edge"/>
          <c:x val="3.9708818247146872E-2"/>
          <c:y val="0.90274807946620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90968445819672"/>
          <c:y val="0.13301716599481592"/>
          <c:w val="0.81627078263068042"/>
          <c:h val="0.66362501153277731"/>
        </c:manualLayout>
      </c:layout>
      <c:lineChart>
        <c:grouping val="standard"/>
        <c:varyColors val="0"/>
        <c:ser>
          <c:idx val="0"/>
          <c:order val="0"/>
          <c:tx>
            <c:strRef>
              <c:f>'H% no reg tier'!$B$13</c:f>
              <c:strCache>
                <c:ptCount val="1"/>
                <c:pt idx="0">
                  <c:v>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F71293C-FD28-4088-A8B4-901DED0A79E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EE-4C84-8B84-EC5A01934D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A45A5E-DB40-4A64-8B13-677C9BF5CC8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2EE-4C84-8B84-EC5A01934D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155948-E190-4213-B147-9794BFEDECE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EE-4C84-8B84-EC5A01934D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DD0B9E-E455-4266-B1CC-0DD95088277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EE-4C84-8B84-EC5A01934D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'H% no reg tier'!$I$14:$I$17</c:f>
                <c:numCache>
                  <c:formatCode>General</c:formatCode>
                  <c:ptCount val="4"/>
                  <c:pt idx="0">
                    <c:v>4.4950447604408202E-2</c:v>
                  </c:pt>
                  <c:pt idx="1">
                    <c:v>4.51051747003582E-2</c:v>
                  </c:pt>
                  <c:pt idx="2">
                    <c:v>0.11693986766515201</c:v>
                  </c:pt>
                  <c:pt idx="3">
                    <c:v>0.752950776086033</c:v>
                  </c:pt>
                </c:numCache>
              </c:numRef>
            </c:plus>
            <c:minus>
              <c:numRef>
                <c:f>'H% no reg tier'!$J$14:$J$17</c:f>
                <c:numCache>
                  <c:formatCode>General</c:formatCode>
                  <c:ptCount val="4"/>
                  <c:pt idx="0">
                    <c:v>-1.13575780718653E-4</c:v>
                  </c:pt>
                  <c:pt idx="1">
                    <c:v>-1.13598069748795E-4</c:v>
                  </c:pt>
                  <c:pt idx="2">
                    <c:v>8.3240188050321406E-3</c:v>
                  </c:pt>
                  <c:pt idx="3">
                    <c:v>0.11034927468329181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'H% no reg tier'!$A$14:$A$17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'H% no reg tier'!$B$14:$B$17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'H% no reg tier'!$H$14:$H$17</c15:f>
                <c15:dlblRangeCache>
                  <c:ptCount val="4"/>
                  <c:pt idx="0">
                    <c:v>p &lt; .001</c:v>
                  </c:pt>
                  <c:pt idx="1">
                    <c:v>p &lt; .001</c:v>
                  </c:pt>
                  <c:pt idx="2">
                    <c:v>p &lt; .001</c:v>
                  </c:pt>
                  <c:pt idx="3">
                    <c:v>p = .037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2EE-4C84-8B84-EC5A0193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At val="0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</a:t>
                </a:r>
                <a:r>
                  <a:rPr lang="en-US" baseline="0"/>
                  <a:t> intercepts </a:t>
                </a:r>
                <a:r>
                  <a:rPr lang="en-US"/>
                  <a:t>(log odds 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'H% no reg tier'!$C$2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049539E-D11C-4AAE-975F-55EF021252E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CE2-4333-B4BD-1BFD235294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ACE9D4-155E-4BD4-9BE9-7D2A4D42F06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CE2-4333-B4BD-1BFD235294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051F90-1B3B-4E59-A24C-F5901751981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CE2-4333-B4BD-1BFD2352943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'H% no reg tier'!$K$3:$K$9</c15:sqref>
                    </c15:fullRef>
                  </c:ext>
                </c:extLst>
                <c:f>('H% no reg tier'!$K$5,'H% no reg tier'!$K$7:$K$8)</c:f>
                <c:numCache>
                  <c:formatCode>General</c:formatCode>
                  <c:ptCount val="3"/>
                  <c:pt idx="0">
                    <c:v>618.70793125217301</c:v>
                  </c:pt>
                  <c:pt idx="1">
                    <c:v>618.9285451217969</c:v>
                  </c:pt>
                  <c:pt idx="2">
                    <c:v>21.301689754326201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'H% no reg tier'!$L$3:$L$9</c15:sqref>
                    </c15:fullRef>
                  </c:ext>
                </c:extLst>
                <c:f>('H% no reg tier'!$L$5,'H% no reg tier'!$L$7:$L$8)</c:f>
                <c:numCache>
                  <c:formatCode>General</c:formatCode>
                  <c:ptCount val="3"/>
                  <c:pt idx="0">
                    <c:v>57.424303748804519</c:v>
                  </c:pt>
                  <c:pt idx="1">
                    <c:v>57.343907848921972</c:v>
                  </c:pt>
                  <c:pt idx="2">
                    <c:v>6.6856496831304604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'H% no reg tier'!$J$3:$J$9</c15:sqref>
                  </c15:fullRef>
                </c:ext>
              </c:extLst>
              <c:f>('H% no reg tier'!$J$5,'H% no reg tier'!$J$7:$J$8)</c:f>
              <c:strCache>
                <c:ptCount val="3"/>
                <c:pt idx="0">
                  <c:v>MDC MDQ</c:v>
                </c:pt>
                <c:pt idx="1">
                  <c:v>MWH MDQ</c:v>
                </c:pt>
                <c:pt idx="2">
                  <c:v>MYN 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'H% no reg tier'!$C$3:$C$9</c15:sqref>
                  </c15:fullRef>
                </c:ext>
              </c:extLst>
              <c:f>('H% no reg tier'!$C$5,'H% no reg tier'!$C$7:$C$8)</c:f>
              <c:numCache>
                <c:formatCode>General</c:formatCode>
                <c:ptCount val="3"/>
                <c:pt idx="0">
                  <c:v>63.3</c:v>
                </c:pt>
                <c:pt idx="1">
                  <c:v>63.2</c:v>
                </c:pt>
                <c:pt idx="2">
                  <c:v>9.75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'H% no reg tier'!$I$3:$I$9</c15:f>
                <c15:dlblRangeCache>
                  <c:ptCount val="7"/>
                  <c:pt idx="0">
                    <c:v>p &lt; .001</c:v>
                  </c:pt>
                  <c:pt idx="1">
                    <c:v>p &lt; .001</c:v>
                  </c:pt>
                  <c:pt idx="2">
                    <c:v>p &lt; .001</c:v>
                  </c:pt>
                  <c:pt idx="3">
                    <c:v>p = .037</c:v>
                  </c:pt>
                  <c:pt idx="4">
                    <c:v>p &lt; .001</c:v>
                  </c:pt>
                  <c:pt idx="5">
                    <c:v>p &lt; .001</c:v>
                  </c:pt>
                  <c:pt idx="6">
                    <c:v>p &lt; .001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CE2-4333-B4BD-1BFD23529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(log odds 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'H% no reg tier'!$B$13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56A8F1-2A59-4DCE-945E-E039E111CA1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541-43AF-B6CF-53DBAC53EA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C33912-C4ED-4D84-A0FC-289F9AC6FDE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541-43AF-B6CF-53DBAC53EA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F8C794-C358-449D-9C79-09AD0164207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541-43AF-B6CF-53DBAC53EA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049FF7-6183-4440-8C40-02A84A8DB3C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541-43AF-B6CF-53DBAC53EA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3595E9-183E-486B-88D2-12E47E6B959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541-43AF-B6CF-53DBAC53EA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1525E2-75EC-4BCF-96BA-B0541D92C05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41-43AF-B6CF-53DBAC53EA0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10D4844-9DA9-42EF-B747-620ECF929C3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541-43AF-B6CF-53DBAC53EA05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'H% no reg tier'!$K$3:$K$9</c:f>
                <c:numCache>
                  <c:formatCode>General</c:formatCode>
                  <c:ptCount val="7"/>
                  <c:pt idx="0">
                    <c:v>38.283429853681199</c:v>
                  </c:pt>
                  <c:pt idx="1">
                    <c:v>77.088941396791498</c:v>
                  </c:pt>
                  <c:pt idx="2">
                    <c:v>618.70793125217301</c:v>
                  </c:pt>
                  <c:pt idx="3">
                    <c:v>77.097857951536298</c:v>
                  </c:pt>
                  <c:pt idx="4">
                    <c:v>618.9285451217969</c:v>
                  </c:pt>
                  <c:pt idx="5">
                    <c:v>21.301689754326201</c:v>
                  </c:pt>
                  <c:pt idx="6">
                    <c:v>2.3265665079771298</c:v>
                  </c:pt>
                </c:numCache>
              </c:numRef>
            </c:plus>
            <c:minus>
              <c:numRef>
                <c:f>'H% no reg tier'!$L$3:$L$9</c:f>
                <c:numCache>
                  <c:formatCode>General</c:formatCode>
                  <c:ptCount val="7"/>
                  <c:pt idx="0">
                    <c:v>0.25825334277444661</c:v>
                  </c:pt>
                  <c:pt idx="1">
                    <c:v>6.3159464658948545</c:v>
                  </c:pt>
                  <c:pt idx="2">
                    <c:v>57.424303748804519</c:v>
                  </c:pt>
                  <c:pt idx="3">
                    <c:v>6.3075560401482278</c:v>
                  </c:pt>
                  <c:pt idx="4">
                    <c:v>57.343907848921972</c:v>
                  </c:pt>
                  <c:pt idx="5">
                    <c:v>6.6856496831304604</c:v>
                  </c:pt>
                  <c:pt idx="6">
                    <c:v>0.12851394307126141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'H% no reg tier'!$C$3:$C$9</c:f>
              <c:numCache>
                <c:formatCode>General</c:formatCode>
                <c:ptCount val="7"/>
                <c:pt idx="0">
                  <c:v>0.26</c:v>
                </c:pt>
                <c:pt idx="1">
                  <c:v>6.88</c:v>
                </c:pt>
                <c:pt idx="2">
                  <c:v>63.3</c:v>
                </c:pt>
                <c:pt idx="3">
                  <c:v>6.87</c:v>
                </c:pt>
                <c:pt idx="4">
                  <c:v>63.2</c:v>
                </c:pt>
                <c:pt idx="5">
                  <c:v>9.75</c:v>
                </c:pt>
                <c:pt idx="6">
                  <c:v>0.13600000000000001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'H% no reg tier'!$C$3:$C$9</c15:f>
                <c15:dlblRangeCache>
                  <c:ptCount val="7"/>
                  <c:pt idx="0">
                    <c:v>0.26</c:v>
                  </c:pt>
                  <c:pt idx="1">
                    <c:v>6.88</c:v>
                  </c:pt>
                  <c:pt idx="2">
                    <c:v>63.3</c:v>
                  </c:pt>
                  <c:pt idx="3">
                    <c:v>6.87</c:v>
                  </c:pt>
                  <c:pt idx="4">
                    <c:v>63.2</c:v>
                  </c:pt>
                  <c:pt idx="5">
                    <c:v>9.75</c:v>
                  </c:pt>
                  <c:pt idx="6">
                    <c:v>0.136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541-43AF-B6CF-53DBAC53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OR)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'Hi Reg'!$C$2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6729CCE-9975-4FFC-90BC-4693372AA17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986-428F-8701-3FF2DF3C8932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14400" tIns="3600" rIns="14400" bIns="3600" anchor="ctr" anchorCtr="1">
                    <a:spAutoFit/>
                  </a:bodyPr>
                  <a:lstStyle/>
                  <a:p>
                    <a:pPr>
                      <a:defRPr sz="825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6E30DF4-BFCC-4CE0-BA4A-F2552FAA6AC0}" type="CELLRANGE">
                      <a:rPr lang="en-IE"/>
                      <a:pPr>
                        <a:defRPr sz="825"/>
                      </a:pPr>
                      <a:t>[CELLRANGE]</a:t>
                    </a:fld>
                    <a:endParaRPr lang="en-IE"/>
                  </a:p>
                </c:rich>
              </c:tx>
              <c:numFmt formatCode="#,##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14400" tIns="3600" rIns="14400" bIns="3600" anchor="ctr" anchorCtr="1">
                  <a:spAutoFit/>
                </a:bodyPr>
                <a:lstStyle/>
                <a:p>
                  <a:pPr>
                    <a:defRPr sz="825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86-428F-8701-3FF2DF3C89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AB972B-0015-4FB6-BA4A-49AFDB6A0F3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986-428F-8701-3FF2DF3C893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BCAA93-C09F-48DF-A656-9A422B7F00B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986-428F-8701-3FF2DF3C893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5B92C7-4375-4AC2-B853-420E7D696B8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986-428F-8701-3FF2DF3C893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F0F1A7-B548-4C95-A44A-1E53DD81F11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986-428F-8701-3FF2DF3C893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93BADC2-491B-4279-AF63-2477F9D486D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986-428F-8701-3FF2DF3C8932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'Hi Reg'!$K$3:$K$9</c:f>
                <c:numCache>
                  <c:formatCode>General</c:formatCode>
                  <c:ptCount val="7"/>
                  <c:pt idx="0">
                    <c:v>3.9200263643838098</c:v>
                  </c:pt>
                  <c:pt idx="1">
                    <c:v>239.05197627387901</c:v>
                  </c:pt>
                  <c:pt idx="2">
                    <c:v>2183.1870842018302</c:v>
                  </c:pt>
                  <c:pt idx="3">
                    <c:v>237.41918426207701</c:v>
                  </c:pt>
                  <c:pt idx="4">
                    <c:v>2164.6057141761398</c:v>
                  </c:pt>
                  <c:pt idx="5">
                    <c:v>8.1026404793460003</c:v>
                  </c:pt>
                  <c:pt idx="6">
                    <c:v>18.332029418262799</c:v>
                  </c:pt>
                </c:numCache>
              </c:numRef>
            </c:plus>
            <c:minus>
              <c:numRef>
                <c:f>'Hi Reg'!$L$3:$L$9</c:f>
                <c:numCache>
                  <c:formatCode>General</c:formatCode>
                  <c:ptCount val="7"/>
                  <c:pt idx="0">
                    <c:v>0.17194720753399223</c:v>
                  </c:pt>
                  <c:pt idx="1">
                    <c:v>54.3172210495744</c:v>
                  </c:pt>
                  <c:pt idx="2">
                    <c:v>466.76083700489698</c:v>
                  </c:pt>
                  <c:pt idx="3">
                    <c:v>53.494210431872197</c:v>
                  </c:pt>
                  <c:pt idx="4">
                    <c:v>463.16958131371803</c:v>
                  </c:pt>
                  <c:pt idx="5">
                    <c:v>4.2963821105243003</c:v>
                  </c:pt>
                  <c:pt idx="6">
                    <c:v>4.1975956017808107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'Hi Reg'!$C$3:$C$9</c:f>
              <c:numCache>
                <c:formatCode>General</c:formatCode>
                <c:ptCount val="7"/>
                <c:pt idx="0">
                  <c:v>0.18</c:v>
                </c:pt>
                <c:pt idx="1">
                  <c:v>70</c:v>
                </c:pt>
                <c:pt idx="2">
                  <c:v>594</c:v>
                </c:pt>
                <c:pt idx="3">
                  <c:v>69</c:v>
                </c:pt>
                <c:pt idx="4">
                  <c:v>589</c:v>
                </c:pt>
                <c:pt idx="5">
                  <c:v>9.14</c:v>
                </c:pt>
                <c:pt idx="6">
                  <c:v>5.44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'Hi Reg'!$C$3:$C$9</c15:f>
                <c15:dlblRangeCache>
                  <c:ptCount val="7"/>
                  <c:pt idx="0">
                    <c:v>0.18</c:v>
                  </c:pt>
                  <c:pt idx="1">
                    <c:v>70</c:v>
                  </c:pt>
                  <c:pt idx="2">
                    <c:v>594</c:v>
                  </c:pt>
                  <c:pt idx="3">
                    <c:v>69</c:v>
                  </c:pt>
                  <c:pt idx="4">
                    <c:v>589</c:v>
                  </c:pt>
                  <c:pt idx="5">
                    <c:v>9.14</c:v>
                  </c:pt>
                  <c:pt idx="6">
                    <c:v>5.44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986-428F-8701-3FF2DF3C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OR)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 Reg'!$B$13</c:f>
              <c:strCache>
                <c:ptCount val="1"/>
                <c:pt idx="0">
                  <c:v>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BC48351-67B0-4E02-92A2-7C1A7CA6099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6C7-4B20-834F-BD2A00EEFB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142B7A-F127-4AE4-9779-840E3B9E9D5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6C7-4B20-834F-BD2A00EEFB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CF5360B-1BF0-40DF-A173-7BBF2C51831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6C7-4B20-834F-BD2A00EEFB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6D708D-7ABE-405F-AD34-3C609917EC2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C7-4B20-834F-BD2A00EEFB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'Hi Reg'!$I$14:$I$17</c:f>
                <c:numCache>
                  <c:formatCode>General</c:formatCode>
                  <c:ptCount val="4"/>
                  <c:pt idx="0">
                    <c:v>9.186587053386059E-3</c:v>
                  </c:pt>
                  <c:pt idx="1">
                    <c:v>9.2921974801956214E-3</c:v>
                  </c:pt>
                  <c:pt idx="2">
                    <c:v>0.26882257620342098</c:v>
                  </c:pt>
                  <c:pt idx="3">
                    <c:v>1.9886437062925562</c:v>
                  </c:pt>
                </c:numCache>
              </c:numRef>
            </c:plus>
            <c:minus>
              <c:numRef>
                <c:f>'Hi Reg'!$J$14:$J$17</c:f>
                <c:numCache>
                  <c:formatCode>General</c:formatCode>
                  <c:ptCount val="4"/>
                  <c:pt idx="0">
                    <c:v>1.419319318068196E-3</c:v>
                  </c:pt>
                  <c:pt idx="1">
                    <c:v>1.4338023919831591E-3</c:v>
                  </c:pt>
                  <c:pt idx="2">
                    <c:v>7.8186581658343607E-2</c:v>
                  </c:pt>
                  <c:pt idx="3">
                    <c:v>0.62982231183816695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'Hi Reg'!$A$14:$A$17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'Hi Reg'!$B$14:$B$17</c:f>
              <c:numCache>
                <c:formatCode>General</c:formatCode>
                <c:ptCount val="4"/>
                <c:pt idx="0">
                  <c:v>1.6786727220305399E-3</c:v>
                </c:pt>
                <c:pt idx="1">
                  <c:v>1.69540660966118E-3</c:v>
                </c:pt>
                <c:pt idx="2">
                  <c:v>0.11025367143331</c:v>
                </c:pt>
                <c:pt idx="3">
                  <c:v>0.921748937447744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'Hi Reg'!$H$14:$H$17</c15:f>
                <c15:dlblRangeCache>
                  <c:ptCount val="4"/>
                  <c:pt idx="0">
                    <c:v>p &lt; .001</c:v>
                  </c:pt>
                  <c:pt idx="1">
                    <c:v>p &lt; .001</c:v>
                  </c:pt>
                  <c:pt idx="2">
                    <c:v>p &lt; .001</c:v>
                  </c:pt>
                  <c:pt idx="3">
                    <c:v>p = .89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76C7-4B20-834F-BD2A00EE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At val="0"/>
        <c:auto val="1"/>
        <c:lblAlgn val="ctr"/>
        <c:lblOffset val="100"/>
        <c:noMultiLvlLbl val="0"/>
      </c:catAx>
      <c:valAx>
        <c:axId val="193841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</a:t>
                </a:r>
                <a:r>
                  <a:rPr lang="en-US" baseline="0"/>
                  <a:t> intercepts </a:t>
                </a:r>
                <a:r>
                  <a:rPr lang="en-US"/>
                  <a:t>(log odds 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'L% in REG tier'!$C$2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BB9DE9-9945-437F-A3EB-B321F7F15F1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3C8-419D-B1C8-C465C64979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720138-9356-4A4E-9705-A03727BCC71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3C8-419D-B1C8-C465C64979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3EA756-EDDE-410A-BFD2-0714B4587D0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3C8-419D-B1C8-C465C64979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9A49AF-5F59-4415-94B8-371D767838E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C8-419D-B1C8-C465C64979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D55394-B9C1-43FD-8165-75265524E8C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C8-419D-B1C8-C465C64979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91E814-CE54-40DB-9B9E-6D2D809F23A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C8-419D-B1C8-C465C64979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DA2C4C0-C706-4248-8609-559AFDD8948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3C8-419D-B1C8-C465C64979F7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'L% in REG tier'!$K$3:$K$9</c:f>
                <c:numCache>
                  <c:formatCode>General</c:formatCode>
                  <c:ptCount val="7"/>
                  <c:pt idx="0">
                    <c:v>0.79667065954033001</c:v>
                  </c:pt>
                  <c:pt idx="1">
                    <c:v>1.9696629786880298</c:v>
                  </c:pt>
                  <c:pt idx="2">
                    <c:v>11.516042057152099</c:v>
                  </c:pt>
                  <c:pt idx="3">
                    <c:v>3.2131058176357796</c:v>
                  </c:pt>
                  <c:pt idx="4">
                    <c:v>19.018415894790497</c:v>
                  </c:pt>
                  <c:pt idx="5">
                    <c:v>5.7517513467506998</c:v>
                  </c:pt>
                  <c:pt idx="6">
                    <c:v>28.494745811726499</c:v>
                  </c:pt>
                </c:numCache>
              </c:numRef>
            </c:plus>
            <c:minus>
              <c:numRef>
                <c:f>'L% in REG tier'!$L$3:$L$9</c:f>
                <c:numCache>
                  <c:formatCode>General</c:formatCode>
                  <c:ptCount val="7"/>
                  <c:pt idx="0">
                    <c:v>0.36048139059878104</c:v>
                  </c:pt>
                  <c:pt idx="1">
                    <c:v>0.94781009270764505</c:v>
                  </c:pt>
                  <c:pt idx="2">
                    <c:v>5.3818415960113102</c:v>
                  </c:pt>
                  <c:pt idx="3">
                    <c:v>1.48589640765867</c:v>
                  </c:pt>
                  <c:pt idx="4">
                    <c:v>8.4702178626814408</c:v>
                  </c:pt>
                  <c:pt idx="5">
                    <c:v>2.8152689908865498</c:v>
                  </c:pt>
                  <c:pt idx="6">
                    <c:v>0.62579817784552461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'L% in REG tier'!$C$3:$C$9</c:f>
              <c:numCache>
                <c:formatCode>General</c:formatCode>
                <c:ptCount val="7"/>
                <c:pt idx="0">
                  <c:v>0.66</c:v>
                </c:pt>
                <c:pt idx="1">
                  <c:v>1.83</c:v>
                </c:pt>
                <c:pt idx="2">
                  <c:v>10.09</c:v>
                </c:pt>
                <c:pt idx="3">
                  <c:v>2.77</c:v>
                </c:pt>
                <c:pt idx="4">
                  <c:v>15.27</c:v>
                </c:pt>
                <c:pt idx="5">
                  <c:v>5.51</c:v>
                </c:pt>
                <c:pt idx="6">
                  <c:v>0.64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'L% in REG tier'!$C$3:$C$9</c15:f>
                <c15:dlblRangeCache>
                  <c:ptCount val="7"/>
                  <c:pt idx="0">
                    <c:v>0.66</c:v>
                  </c:pt>
                  <c:pt idx="1">
                    <c:v>1.83</c:v>
                  </c:pt>
                  <c:pt idx="2">
                    <c:v>10.09</c:v>
                  </c:pt>
                  <c:pt idx="3">
                    <c:v>2.77</c:v>
                  </c:pt>
                  <c:pt idx="4">
                    <c:v>15.27</c:v>
                  </c:pt>
                  <c:pt idx="5">
                    <c:v>5.51</c:v>
                  </c:pt>
                  <c:pt idx="6">
                    <c:v>0.64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3C8-419D-B1C8-C465C649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OR)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'L% in REG tier'!$B$13</c:f>
              <c:strCache>
                <c:ptCount val="1"/>
                <c:pt idx="0">
                  <c:v>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1916F82-DE2F-48FF-A38E-C7E3121D49A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9A-4123-9100-A5A07F8BDA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522707-C883-40F9-BF17-45C327FC8B7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09A-4123-9100-A5A07F8BDA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F714E8-C734-4447-A1FA-81D88A99032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09A-4123-9100-A5A07F8BDA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845075-A1B2-44BF-ADB1-A32DE722D08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09A-4123-9100-A5A07F8BDA6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'L% in REG tier'!$I$14:$I$17</c:f>
                <c:numCache>
                  <c:formatCode>General</c:formatCode>
                  <c:ptCount val="4"/>
                  <c:pt idx="0">
                    <c:v>0.61795117236864494</c:v>
                  </c:pt>
                  <c:pt idx="1">
                    <c:v>0.41314557828372001</c:v>
                  </c:pt>
                  <c:pt idx="2">
                    <c:v>1.1219091219124</c:v>
                  </c:pt>
                  <c:pt idx="3">
                    <c:v>5.9967294454560598</c:v>
                  </c:pt>
                </c:numCache>
              </c:numRef>
            </c:plus>
            <c:minus>
              <c:numRef>
                <c:f>'L% in REG tier'!$J$14:$J$17</c:f>
                <c:numCache>
                  <c:formatCode>General</c:formatCode>
                  <c:ptCount val="4"/>
                  <c:pt idx="0">
                    <c:v>2.8623867842106188E-2</c:v>
                  </c:pt>
                  <c:pt idx="1">
                    <c:v>1.9101864267992073E-2</c:v>
                  </c:pt>
                  <c:pt idx="2">
                    <c:v>4.7449641540763129E-2</c:v>
                  </c:pt>
                  <c:pt idx="3">
                    <c:v>0.28559516847187399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'L% in REG tier'!$A$14:$A$17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'L% in REG tier'!$B$14:$B$17</c:f>
              <c:numCache>
                <c:formatCode>General</c:formatCode>
                <c:ptCount val="4"/>
                <c:pt idx="0">
                  <c:v>0.03</c:v>
                </c:pt>
                <c:pt idx="1">
                  <c:v>0.02</c:v>
                </c:pt>
                <c:pt idx="2">
                  <c:v>0.05</c:v>
                </c:pt>
                <c:pt idx="3">
                  <c:v>0.3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'L% in REG tier'!$H$14:$H$17</c15:f>
                <c15:dlblRangeCache>
                  <c:ptCount val="4"/>
                  <c:pt idx="0">
                    <c:v>p = .025</c:v>
                  </c:pt>
                  <c:pt idx="1">
                    <c:v>p = .013</c:v>
                  </c:pt>
                  <c:pt idx="2">
                    <c:v>p = .063</c:v>
                  </c:pt>
                  <c:pt idx="3">
                    <c:v>p = .439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409A-4123-9100-A5A07F8B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At val="0"/>
        <c:auto val="1"/>
        <c:lblAlgn val="ctr"/>
        <c:lblOffset val="100"/>
        <c:noMultiLvlLbl val="0"/>
      </c:catAx>
      <c:valAx>
        <c:axId val="193841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</a:t>
                </a:r>
                <a:r>
                  <a:rPr lang="en-US" baseline="0"/>
                  <a:t> intercepts </a:t>
                </a:r>
                <a:r>
                  <a:rPr lang="en-US"/>
                  <a:t>(log odds 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'one PA only in IP'!$C$2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100052205570399E-4"/>
                  <c:y val="4.163774328796286E-2"/>
                </c:manualLayout>
              </c:layout>
              <c:tx>
                <c:rich>
                  <a:bodyPr/>
                  <a:lstStyle/>
                  <a:p>
                    <a:fld id="{D4CFEFBE-68FD-4DA4-A4DC-BB74ED5E569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9E-4DAD-9AC5-27C2DCAFDC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56AE3A-166E-45C6-8078-CBE249B6DC8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9E-4DAD-9AC5-27C2DCAFDC66}"/>
                </c:ext>
              </c:extLst>
            </c:dLbl>
            <c:dLbl>
              <c:idx val="2"/>
              <c:layout>
                <c:manualLayout>
                  <c:x val="-0.13970213786705393"/>
                  <c:y val="-6.0563990237037152E-2"/>
                </c:manualLayout>
              </c:layout>
              <c:tx>
                <c:rich>
                  <a:bodyPr/>
                  <a:lstStyle/>
                  <a:p>
                    <a:fld id="{DE44F025-1C5D-44D4-9138-AED6A69D435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29E-4DAD-9AC5-27C2DCAFDC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BD10A9-465A-4148-A005-58C105712C3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9E-4DAD-9AC5-27C2DCAFDC66}"/>
                </c:ext>
              </c:extLst>
            </c:dLbl>
            <c:dLbl>
              <c:idx val="4"/>
              <c:layout>
                <c:manualLayout>
                  <c:x val="-6.1741141346738934E-4"/>
                  <c:y val="-6.0563990237037083E-2"/>
                </c:manualLayout>
              </c:layout>
              <c:tx>
                <c:rich>
                  <a:bodyPr/>
                  <a:lstStyle/>
                  <a:p>
                    <a:fld id="{BEDCF466-AFAB-4091-9322-BA8B1C99E17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29E-4DAD-9AC5-27C2DCAFDC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37290C-F6BB-411E-811D-5A4FC190A0B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9E-4DAD-9AC5-27C2DCAFDC6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B80FF4-E33A-44B3-B68E-0DD8E477DAC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9E-4DAD-9AC5-27C2DCAFDC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'one PA only in IP'!$L$3:$L$9</c:f>
                <c:numCache>
                  <c:formatCode>General</c:formatCode>
                  <c:ptCount val="7"/>
                  <c:pt idx="0">
                    <c:v>2.1115754686641699</c:v>
                  </c:pt>
                  <c:pt idx="1">
                    <c:v>0.59800330082170006</c:v>
                  </c:pt>
                  <c:pt idx="2">
                    <c:v>0.60186865140285994</c:v>
                  </c:pt>
                  <c:pt idx="3">
                    <c:v>2.1130081297705701</c:v>
                  </c:pt>
                  <c:pt idx="4">
                    <c:v>2.1147232988978404</c:v>
                  </c:pt>
                  <c:pt idx="5">
                    <c:v>0.56956795589861398</c:v>
                  </c:pt>
                  <c:pt idx="6">
                    <c:v>2.1159091002767516</c:v>
                  </c:pt>
                </c:numCache>
              </c:numRef>
            </c:plus>
            <c:minus>
              <c:numRef>
                <c:f>'one PA only in IP'!$M$3:$M$9</c:f>
                <c:numCache>
                  <c:formatCode>General</c:formatCode>
                  <c:ptCount val="7"/>
                  <c:pt idx="0">
                    <c:v>2.1121632557548597</c:v>
                  </c:pt>
                  <c:pt idx="1">
                    <c:v>0.59706479320626704</c:v>
                  </c:pt>
                  <c:pt idx="2">
                    <c:v>0.60207323526583312</c:v>
                  </c:pt>
                  <c:pt idx="3">
                    <c:v>2.1134590083339098</c:v>
                  </c:pt>
                  <c:pt idx="4">
                    <c:v>2.1143191893250299</c:v>
                  </c:pt>
                  <c:pt idx="5">
                    <c:v>0.56873669438153507</c:v>
                  </c:pt>
                  <c:pt idx="6">
                    <c:v>2.1157167201867306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'one PA only in IP'!$K$3:$K$9</c:f>
              <c:strCache>
                <c:ptCount val="7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  <c:pt idx="6">
                  <c:v>F, M</c:v>
                </c:pt>
              </c:strCache>
            </c:strRef>
          </c:cat>
          <c:val>
            <c:numRef>
              <c:f>'one PA only in IP'!$C$3:$C$9</c:f>
              <c:numCache>
                <c:formatCode>0.00</c:formatCode>
                <c:ptCount val="7"/>
                <c:pt idx="0">
                  <c:v>-4.2949999999999999</c:v>
                </c:pt>
                <c:pt idx="1">
                  <c:v>0.90500000000000003</c:v>
                </c:pt>
                <c:pt idx="2">
                  <c:v>0.92500000000000004</c:v>
                </c:pt>
                <c:pt idx="3">
                  <c:v>5.2009999999999996</c:v>
                </c:pt>
                <c:pt idx="4">
                  <c:v>5.22</c:v>
                </c:pt>
                <c:pt idx="5">
                  <c:v>1.9E-2</c:v>
                </c:pt>
                <c:pt idx="6">
                  <c:v>-2.5259999999999998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'one PA only in IP'!$J$3:$J$9</c15:f>
                <c15:dlblRangeCache>
                  <c:ptCount val="7"/>
                  <c:pt idx="0">
                    <c:v>p &lt; .001</c:v>
                  </c:pt>
                  <c:pt idx="1">
                    <c:v>p = .003</c:v>
                  </c:pt>
                  <c:pt idx="2">
                    <c:v>p = .003</c:v>
                  </c:pt>
                  <c:pt idx="3">
                    <c:v>p &lt; .001</c:v>
                  </c:pt>
                  <c:pt idx="4">
                    <c:v>p &lt; .001</c:v>
                  </c:pt>
                  <c:pt idx="5">
                    <c:v>p = .947</c:v>
                  </c:pt>
                  <c:pt idx="6">
                    <c:v>p = .019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29E-4DAD-9AC5-27C2DCAF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(log odds 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437585</xdr:colOff>
      <xdr:row>18</xdr:row>
      <xdr:rowOff>171054</xdr:rowOff>
    </xdr:from>
    <xdr:to>
      <xdr:col>9</xdr:col>
      <xdr:colOff>722435</xdr:colOff>
      <xdr:row>31</xdr:row>
      <xdr:rowOff>75789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35E52-076B-4D0F-8A17-E5E90979C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746760</xdr:colOff>
      <xdr:row>41</xdr:row>
      <xdr:rowOff>125953</xdr:rowOff>
    </xdr:from>
    <xdr:to>
      <xdr:col>8</xdr:col>
      <xdr:colOff>246194</xdr:colOff>
      <xdr:row>60</xdr:row>
      <xdr:rowOff>56565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E7EC5-B46A-4F1B-8D28-11B935C24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18</xdr:col>
      <xdr:colOff>461796</xdr:colOff>
      <xdr:row>36</xdr:row>
      <xdr:rowOff>109906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EC1BF-718F-4775-B73E-6D68C1F46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5</xdr:col>
      <xdr:colOff>14340</xdr:colOff>
      <xdr:row>31</xdr:row>
      <xdr:rowOff>81900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A0CD34-1E24-4A53-A412-423064B27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4</xdr:col>
      <xdr:colOff>199910</xdr:colOff>
      <xdr:row>30</xdr:row>
      <xdr:rowOff>120112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8A8288-72B2-494F-AE85-8C59E981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296763</xdr:colOff>
      <xdr:row>37</xdr:row>
      <xdr:rowOff>113492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B6EB1D-75C0-42F9-814A-222EB15D3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4</xdr:col>
      <xdr:colOff>199910</xdr:colOff>
      <xdr:row>30</xdr:row>
      <xdr:rowOff>120112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D3D17-42D2-4BF0-90AF-D425439E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296763</xdr:colOff>
      <xdr:row>37</xdr:row>
      <xdr:rowOff>113492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E5D35-03BD-4E13-BEDA-AAB121C4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667310</xdr:colOff>
      <xdr:row>19</xdr:row>
      <xdr:rowOff>33896</xdr:rowOff>
    </xdr:from>
    <xdr:to>
      <xdr:col>10</xdr:col>
      <xdr:colOff>934572</xdr:colOff>
      <xdr:row>37</xdr:row>
      <xdr:rowOff>143801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43C1-DC8C-4A41-BB87-C4DCC725B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5</xdr:col>
      <xdr:colOff>235885</xdr:colOff>
      <xdr:row>37</xdr:row>
      <xdr:rowOff>109905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D350E-7EC1-459C-BA62-F976E9348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18</xdr:col>
      <xdr:colOff>464485</xdr:colOff>
      <xdr:row>49</xdr:row>
      <xdr:rowOff>127835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F5B70-1DA6-464D-9470-515B17064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667310</xdr:colOff>
      <xdr:row>19</xdr:row>
      <xdr:rowOff>33896</xdr:rowOff>
    </xdr:from>
    <xdr:to>
      <xdr:col>10</xdr:col>
      <xdr:colOff>934572</xdr:colOff>
      <xdr:row>37</xdr:row>
      <xdr:rowOff>143801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9426E-3238-4DA5-B98F-BBFCB02FF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5</xdr:col>
      <xdr:colOff>235885</xdr:colOff>
      <xdr:row>37</xdr:row>
      <xdr:rowOff>109905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14EFF-CB42-4D72-BF7B-69A5D8504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17</xdr:col>
      <xdr:colOff>214114</xdr:colOff>
      <xdr:row>38</xdr:row>
      <xdr:rowOff>127835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9F8C95-4321-4CA4-A678-BACEDD5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Phonology%20and%20Mode/output/Mode_fin_phon_no_Reg_0H_b1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Phonology%20and%20Mode/output/Mode_fin_phon_GLMM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Phonology%20and%20Mode/output/Mode_fin_phon_no_Reg_0H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1.Phonology%20and%20Mode/Utt_one_pa_GLMM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1.Phonology%20and%20Mode/Utt_one_pa_GLMM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1.Phonology%20and%20Mode/Utt_h_reg_or_GLMM_b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1.Phonology%20and%20Mode/Utt_h_reg_or_GLMM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Phonology%20and%20Mode/output/Mode_PA_GLMM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Phonology%20and%20Mode/output/Mode_PA_GLMM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Phonology%20and%20Mode/output/Mode_fin_phon_GLMM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in_phon_no_Reg_0H_b1"/>
    </sheetNames>
    <sheetDataSet>
      <sheetData sheetId="0">
        <row r="2">
          <cell r="A2" t="str">
            <v>modeMDC</v>
          </cell>
          <cell r="B2" t="str">
            <v>modeMWH</v>
          </cell>
          <cell r="C2">
            <v>0.26</v>
          </cell>
          <cell r="D2">
            <v>1.74665722555339E-3</v>
          </cell>
          <cell r="E2">
            <v>38.543429853681197</v>
          </cell>
          <cell r="F2">
            <v>0.66</v>
          </cell>
          <cell r="G2">
            <v>-0.53</v>
          </cell>
          <cell r="H2">
            <v>0.596976636200378</v>
          </cell>
        </row>
        <row r="3">
          <cell r="A3" t="str">
            <v>modeMDC</v>
          </cell>
          <cell r="B3" t="str">
            <v>modeMYN</v>
          </cell>
          <cell r="C3">
            <v>6.88</v>
          </cell>
          <cell r="D3">
            <v>0.56405353410514503</v>
          </cell>
          <cell r="E3">
            <v>83.968941396791493</v>
          </cell>
          <cell r="F3">
            <v>8.7799999999999994</v>
          </cell>
          <cell r="G3">
            <v>1.51</v>
          </cell>
          <cell r="H3">
            <v>0.130706179371577</v>
          </cell>
        </row>
        <row r="4">
          <cell r="A4" t="str">
            <v>modeMDC</v>
          </cell>
          <cell r="B4" t="str">
            <v>modeMDQ</v>
          </cell>
          <cell r="C4">
            <v>63.3</v>
          </cell>
          <cell r="D4">
            <v>5.87569625119548</v>
          </cell>
          <cell r="E4">
            <v>682.00793125217297</v>
          </cell>
          <cell r="F4">
            <v>76.78</v>
          </cell>
          <cell r="G4">
            <v>3.42</v>
          </cell>
          <cell r="H4">
            <v>6.2612561424284295E-4</v>
          </cell>
        </row>
        <row r="5">
          <cell r="A5" t="str">
            <v>modeMWH</v>
          </cell>
          <cell r="B5" t="str">
            <v>modeMYN</v>
          </cell>
          <cell r="C5">
            <v>6.87</v>
          </cell>
          <cell r="D5">
            <v>0.56244395985177198</v>
          </cell>
          <cell r="E5">
            <v>83.967857951536303</v>
          </cell>
          <cell r="F5">
            <v>8.7799999999999994</v>
          </cell>
          <cell r="G5">
            <v>1.51</v>
          </cell>
          <cell r="H5">
            <v>0.13121186221746101</v>
          </cell>
        </row>
        <row r="6">
          <cell r="A6" t="str">
            <v>modeMWH</v>
          </cell>
          <cell r="B6" t="str">
            <v>modeMDQ</v>
          </cell>
          <cell r="C6">
            <v>63.2</v>
          </cell>
          <cell r="D6">
            <v>5.8560921510780304</v>
          </cell>
          <cell r="E6">
            <v>682.12854512179695</v>
          </cell>
          <cell r="F6">
            <v>76.709999999999994</v>
          </cell>
          <cell r="G6">
            <v>3.42</v>
          </cell>
          <cell r="H6">
            <v>6.3500698260016001E-4</v>
          </cell>
        </row>
        <row r="7">
          <cell r="A7" t="str">
            <v>modeMYN</v>
          </cell>
          <cell r="B7" t="str">
            <v>modeMDQ</v>
          </cell>
          <cell r="C7">
            <v>9.75</v>
          </cell>
          <cell r="D7">
            <v>3.0643503168695401</v>
          </cell>
          <cell r="E7">
            <v>31.051689754326201</v>
          </cell>
          <cell r="F7">
            <v>5.76</v>
          </cell>
          <cell r="G7">
            <v>3.86</v>
          </cell>
          <cell r="H7">
            <v>1.15501680411947E-4</v>
          </cell>
        </row>
        <row r="8">
          <cell r="B8" t="str">
            <v>genderM</v>
          </cell>
          <cell r="C8">
            <v>0.13600000000000001</v>
          </cell>
          <cell r="D8">
            <v>7.4860569287386004E-3</v>
          </cell>
          <cell r="E8">
            <v>2.4625665079771299</v>
          </cell>
          <cell r="F8">
            <v>0.20100000000000001</v>
          </cell>
          <cell r="G8">
            <v>-1.35</v>
          </cell>
          <cell r="H8">
            <v>0.176869613077907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in_phon_GLMM_b0"/>
    </sheetNames>
    <sheetDataSet>
      <sheetData sheetId="0">
        <row r="2">
          <cell r="B2">
            <v>2.9860784400974599E-2</v>
          </cell>
          <cell r="C2">
            <v>1.37613215789381E-3</v>
          </cell>
          <cell r="D2">
            <v>0.64795117236864497</v>
          </cell>
          <cell r="E2">
            <v>4.68833485072815E-2</v>
          </cell>
          <cell r="F2">
            <v>-2.2363475472949101</v>
          </cell>
          <cell r="G2">
            <v>2.5329014156848999E-2</v>
          </cell>
        </row>
        <row r="3">
          <cell r="B3">
            <v>1.9723679195774901E-2</v>
          </cell>
          <cell r="C3">
            <v>8.9813573200792801E-4</v>
          </cell>
          <cell r="D3">
            <v>0.43314557828372002</v>
          </cell>
          <cell r="E3">
            <v>3.1088047977496001E-2</v>
          </cell>
          <cell r="F3">
            <v>-2.4907929228655599</v>
          </cell>
          <cell r="G3">
            <v>1.27458382042198E-2</v>
          </cell>
        </row>
        <row r="4">
          <cell r="B4">
            <v>5.4669811985465597E-2</v>
          </cell>
          <cell r="C4">
            <v>2.5503584592368699E-3</v>
          </cell>
          <cell r="D4">
            <v>1.1719091219124</v>
          </cell>
          <cell r="E4">
            <v>8.5495052847763306E-2</v>
          </cell>
          <cell r="F4">
            <v>-1.8585253783454001</v>
          </cell>
          <cell r="G4">
            <v>6.3094442895256897E-2</v>
          </cell>
        </row>
        <row r="5">
          <cell r="B5">
            <v>0.30116993017229499</v>
          </cell>
          <cell r="C5">
            <v>1.4404831528125999E-2</v>
          </cell>
          <cell r="D5">
            <v>6.2967294454560596</v>
          </cell>
          <cell r="E5">
            <v>0.46714634560476098</v>
          </cell>
          <cell r="F5">
            <v>-0.77369372653436796</v>
          </cell>
          <cell r="G5">
            <v>0.43911193077328797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in_phon_no_Reg_0H_b0"/>
    </sheetNames>
    <sheetDataSet>
      <sheetData sheetId="0">
        <row r="2">
          <cell r="B2">
            <v>0</v>
          </cell>
          <cell r="C2">
            <v>1.13575780718653E-4</v>
          </cell>
          <cell r="D2">
            <v>4.4950447604408202E-2</v>
          </cell>
          <cell r="E2">
            <v>0</v>
          </cell>
          <cell r="F2">
            <v>-3.99</v>
          </cell>
          <cell r="G2">
            <v>6.51917558374895E-5</v>
          </cell>
        </row>
        <row r="3">
          <cell r="B3">
            <v>0</v>
          </cell>
          <cell r="C3">
            <v>1.13598069748795E-4</v>
          </cell>
          <cell r="D3">
            <v>4.51051747003582E-2</v>
          </cell>
          <cell r="E3">
            <v>0</v>
          </cell>
          <cell r="F3">
            <v>-3.99</v>
          </cell>
          <cell r="G3">
            <v>6.6119874000251697E-5</v>
          </cell>
        </row>
        <row r="4">
          <cell r="B4">
            <v>0.01</v>
          </cell>
          <cell r="C4">
            <v>1.67598119496786E-3</v>
          </cell>
          <cell r="D4">
            <v>0.126939867665152</v>
          </cell>
          <cell r="E4">
            <v>0.02</v>
          </cell>
          <cell r="F4">
            <v>-3.83</v>
          </cell>
          <cell r="G4">
            <v>1.2830451696104099E-4</v>
          </cell>
        </row>
        <row r="5">
          <cell r="B5">
            <v>0.13</v>
          </cell>
          <cell r="C5">
            <v>1.9650725316708199E-2</v>
          </cell>
          <cell r="D5">
            <v>0.88295077608603301</v>
          </cell>
          <cell r="E5">
            <v>0.13</v>
          </cell>
          <cell r="F5">
            <v>-2.09</v>
          </cell>
          <cell r="G5">
            <v>3.6779381924378102E-2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one_pa_GLMM_b1"/>
    </sheetNames>
    <sheetDataSet>
      <sheetData sheetId="0">
        <row r="2">
          <cell r="C2">
            <v>-4.2949999999999999</v>
          </cell>
          <cell r="D2">
            <v>-6.4071632557548597</v>
          </cell>
          <cell r="E2">
            <v>-2.18342453133583</v>
          </cell>
          <cell r="F2">
            <v>1.0780000000000001</v>
          </cell>
          <cell r="G2">
            <v>-3.9860000000000002</v>
          </cell>
          <cell r="H2">
            <v>6.7000000000000002E-5</v>
          </cell>
          <cell r="I2">
            <v>1.6000000000000001E-4</v>
          </cell>
        </row>
        <row r="3">
          <cell r="C3">
            <v>0.90500000000000003</v>
          </cell>
          <cell r="D3">
            <v>0.30793520679373299</v>
          </cell>
          <cell r="E3">
            <v>1.5030033008217001</v>
          </cell>
          <cell r="F3">
            <v>0.30499999999999999</v>
          </cell>
          <cell r="G3">
            <v>2.97</v>
          </cell>
          <cell r="H3">
            <v>3.0000000000000001E-3</v>
          </cell>
          <cell r="I3">
            <v>5.0000000000000001E-3</v>
          </cell>
        </row>
        <row r="4">
          <cell r="C4">
            <v>0.92500000000000004</v>
          </cell>
          <cell r="D4">
            <v>0.32292676473416698</v>
          </cell>
          <cell r="E4">
            <v>1.52686865140286</v>
          </cell>
          <cell r="F4">
            <v>0.307</v>
          </cell>
          <cell r="G4">
            <v>3.0110000000000001</v>
          </cell>
          <cell r="H4">
            <v>3.0000000000000001E-3</v>
          </cell>
          <cell r="I4">
            <v>4.0000000000000001E-3</v>
          </cell>
        </row>
        <row r="5">
          <cell r="C5">
            <v>5.2009999999999996</v>
          </cell>
          <cell r="D5">
            <v>3.0875409916660899</v>
          </cell>
          <cell r="E5">
            <v>7.3140081297705697</v>
          </cell>
          <cell r="F5">
            <v>1.0780000000000001</v>
          </cell>
          <cell r="G5">
            <v>4.8239999999999998</v>
          </cell>
          <cell r="H5">
            <v>1.3999999999999999E-6</v>
          </cell>
          <cell r="I5">
            <v>4.5000000000000001E-6</v>
          </cell>
        </row>
        <row r="6">
          <cell r="C6">
            <v>5.22</v>
          </cell>
          <cell r="D6">
            <v>3.1056808106749698</v>
          </cell>
          <cell r="E6">
            <v>7.3347232988978401</v>
          </cell>
          <cell r="F6">
            <v>1.079</v>
          </cell>
          <cell r="G6">
            <v>4.8390000000000004</v>
          </cell>
          <cell r="H6">
            <v>1.3E-6</v>
          </cell>
          <cell r="I6">
            <v>4.5000000000000001E-6</v>
          </cell>
        </row>
        <row r="7">
          <cell r="C7">
            <v>1.9E-2</v>
          </cell>
          <cell r="D7">
            <v>-0.54973669438153505</v>
          </cell>
          <cell r="E7">
            <v>0.58856795589861399</v>
          </cell>
          <cell r="F7">
            <v>0.28999999999999998</v>
          </cell>
          <cell r="G7">
            <v>6.7000000000000004E-2</v>
          </cell>
          <cell r="H7">
            <v>0.94699999999999995</v>
          </cell>
          <cell r="I7">
            <v>0.94699999999999995</v>
          </cell>
        </row>
        <row r="8">
          <cell r="C8">
            <v>-2.5259999999999998</v>
          </cell>
          <cell r="D8">
            <v>-4.6417167201867304</v>
          </cell>
          <cell r="E8">
            <v>-0.41009089972324803</v>
          </cell>
          <cell r="F8">
            <v>1.08</v>
          </cell>
          <cell r="G8">
            <v>-2.34</v>
          </cell>
          <cell r="H8">
            <v>1.9E-2</v>
          </cell>
          <cell r="I8">
            <v>2.8000000000000001E-2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one_pa_GLMM_b0"/>
    </sheetNames>
    <sheetDataSet>
      <sheetData sheetId="0">
        <row r="2">
          <cell r="B2">
            <v>-0.97499999999999998</v>
          </cell>
          <cell r="C2">
            <v>-3.11718047357025</v>
          </cell>
          <cell r="D2">
            <v>1.16754135214608</v>
          </cell>
          <cell r="E2">
            <v>1.093</v>
          </cell>
          <cell r="F2">
            <v>-0.89200000000000002</v>
          </cell>
          <cell r="G2">
            <v>0.372</v>
          </cell>
          <cell r="H2">
            <v>0.46600000000000003</v>
          </cell>
        </row>
        <row r="3">
          <cell r="B3">
            <v>-5.27</v>
          </cell>
          <cell r="C3">
            <v>-8.2175437697165208</v>
          </cell>
          <cell r="D3">
            <v>-2.3227126332574399</v>
          </cell>
          <cell r="E3">
            <v>1.504</v>
          </cell>
          <cell r="F3">
            <v>-3.5049999999999999</v>
          </cell>
          <cell r="G3">
            <v>4.6000000000000001E-4</v>
          </cell>
          <cell r="H3">
            <v>1E-3</v>
          </cell>
          <cell r="I3" t="str">
            <v>p&lt;0.01</v>
          </cell>
        </row>
        <row r="4">
          <cell r="B4">
            <v>-6.9000000000000006E-2</v>
          </cell>
          <cell r="C4">
            <v>-2.2043966520796299</v>
          </cell>
          <cell r="D4">
            <v>2.06562390895657</v>
          </cell>
          <cell r="E4">
            <v>1.089</v>
          </cell>
          <cell r="F4">
            <v>-6.4000000000000001E-2</v>
          </cell>
          <cell r="G4">
            <v>0.94899999999999995</v>
          </cell>
          <cell r="H4">
            <v>0.96299999999999997</v>
          </cell>
        </row>
        <row r="5">
          <cell r="B5">
            <v>-0.05</v>
          </cell>
          <cell r="C5">
            <v>-2.1850017110259898</v>
          </cell>
          <cell r="D5">
            <v>2.0851746553445598</v>
          </cell>
          <cell r="E5">
            <v>1.089</v>
          </cell>
          <cell r="F5">
            <v>-4.5999999999999999E-2</v>
          </cell>
          <cell r="G5">
            <v>0.96299999999999997</v>
          </cell>
          <cell r="H5">
            <v>0.96299999999999997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h_reg_or_GLMM_b1"/>
    </sheetNames>
    <sheetDataSet>
      <sheetData sheetId="0">
        <row r="2">
          <cell r="C2">
            <v>-4.2439999999999998</v>
          </cell>
          <cell r="D2">
            <v>-6.3793960333850901</v>
          </cell>
          <cell r="E2">
            <v>-2.1089672041577301</v>
          </cell>
          <cell r="F2">
            <v>1.089</v>
          </cell>
          <cell r="G2">
            <v>-3.8959999999999999</v>
          </cell>
          <cell r="H2">
            <v>9.7999999999999997E-5</v>
          </cell>
          <cell r="I2">
            <v>2.1000000000000001E-4</v>
          </cell>
        </row>
        <row r="3">
          <cell r="C3">
            <v>2.0659999999999998</v>
          </cell>
          <cell r="D3">
            <v>1.4787150886317399</v>
          </cell>
          <cell r="E3">
            <v>2.6538572524545998</v>
          </cell>
          <cell r="F3">
            <v>0.3</v>
          </cell>
          <cell r="G3">
            <v>6.8929999999999998</v>
          </cell>
          <cell r="H3">
            <v>5.5000000000000004E-12</v>
          </cell>
          <cell r="I3">
            <v>3.7000000000000001E-11</v>
          </cell>
        </row>
        <row r="4">
          <cell r="C4">
            <v>3.573</v>
          </cell>
          <cell r="D4">
            <v>2.8791988044201502</v>
          </cell>
          <cell r="E4">
            <v>4.2670681050533297</v>
          </cell>
          <cell r="F4">
            <v>0.35399999999999998</v>
          </cell>
          <cell r="G4">
            <v>10.092000000000001</v>
          </cell>
          <cell r="H4">
            <v>5.9999999999999999E-24</v>
          </cell>
          <cell r="I4">
            <v>2.1000000000000001E-22</v>
          </cell>
        </row>
        <row r="5">
          <cell r="C5">
            <v>6.31</v>
          </cell>
          <cell r="D5">
            <v>4.1606864975190696</v>
          </cell>
          <cell r="E5">
            <v>8.4601856155711896</v>
          </cell>
          <cell r="F5">
            <v>1.097</v>
          </cell>
          <cell r="G5">
            <v>5.7530000000000001</v>
          </cell>
          <cell r="H5">
            <v>8.7999999999999994E-9</v>
          </cell>
          <cell r="I5">
            <v>4.3999999999999997E-8</v>
          </cell>
        </row>
        <row r="6">
          <cell r="C6">
            <v>7.8170000000000002</v>
          </cell>
          <cell r="D6">
            <v>5.6290300905252701</v>
          </cell>
          <cell r="E6">
            <v>10.0055505764408</v>
          </cell>
          <cell r="F6">
            <v>1.1160000000000001</v>
          </cell>
          <cell r="G6">
            <v>7.0019999999999998</v>
          </cell>
          <cell r="H6">
            <v>2.4999999999999998E-12</v>
          </cell>
          <cell r="I6">
            <v>3.7000000000000001E-11</v>
          </cell>
        </row>
        <row r="7">
          <cell r="C7">
            <v>1.5069999999999999</v>
          </cell>
          <cell r="D7">
            <v>0.90878968558170103</v>
          </cell>
          <cell r="E7">
            <v>2.1049032363426399</v>
          </cell>
          <cell r="F7">
            <v>0.30499999999999999</v>
          </cell>
          <cell r="G7">
            <v>4.9379999999999997</v>
          </cell>
          <cell r="H7">
            <v>7.8999999999999995E-7</v>
          </cell>
          <cell r="I7">
            <v>3.1E-6</v>
          </cell>
        </row>
        <row r="8">
          <cell r="C8">
            <v>-6.3E-2</v>
          </cell>
          <cell r="D8">
            <v>-1.6620712633071999</v>
          </cell>
          <cell r="E8">
            <v>1.53657104615969</v>
          </cell>
          <cell r="F8">
            <v>0.81599999999999995</v>
          </cell>
          <cell r="G8">
            <v>-7.6999999999999999E-2</v>
          </cell>
          <cell r="H8">
            <v>0.93899999999999995</v>
          </cell>
          <cell r="I8">
            <v>0.94699999999999995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h_reg_or_GLMM_b0"/>
    </sheetNames>
    <sheetDataSet>
      <sheetData sheetId="0">
        <row r="2">
          <cell r="B2">
            <v>-1.6859999999999999</v>
          </cell>
          <cell r="C2">
            <v>-3.5377966020748999</v>
          </cell>
          <cell r="D2">
            <v>0.165278328436712</v>
          </cell>
          <cell r="E2">
            <v>0.94499999999999995</v>
          </cell>
          <cell r="F2">
            <v>-1.7849999999999999</v>
          </cell>
          <cell r="G2">
            <v>7.3999999999999996E-2</v>
          </cell>
          <cell r="H2">
            <v>0.106</v>
          </cell>
        </row>
        <row r="3">
          <cell r="B3">
            <v>-5.93</v>
          </cell>
          <cell r="C3">
            <v>-8.7071422400716596</v>
          </cell>
          <cell r="D3">
            <v>-3.1536795549070198</v>
          </cell>
          <cell r="E3">
            <v>1.417</v>
          </cell>
          <cell r="F3">
            <v>-4.1859999999999999</v>
          </cell>
          <cell r="G3">
            <v>2.8E-5</v>
          </cell>
          <cell r="H3">
            <v>1.9000000000000001E-4</v>
          </cell>
          <cell r="I3" t="str">
            <v>p&lt;0.001</v>
          </cell>
        </row>
        <row r="4">
          <cell r="B4">
            <v>0.38</v>
          </cell>
          <cell r="C4">
            <v>-1.4522623084727599</v>
          </cell>
          <cell r="D4">
            <v>2.2122976541698298</v>
          </cell>
          <cell r="E4">
            <v>0.93500000000000005</v>
          </cell>
          <cell r="F4">
            <v>0.40600000000000003</v>
          </cell>
          <cell r="G4">
            <v>0.68400000000000005</v>
          </cell>
          <cell r="H4">
            <v>0.80500000000000005</v>
          </cell>
        </row>
        <row r="5">
          <cell r="B5">
            <v>1.887</v>
          </cell>
          <cell r="C5">
            <v>2.8716201994612701E-2</v>
          </cell>
          <cell r="D5">
            <v>3.74507865263831</v>
          </cell>
          <cell r="E5">
            <v>0.94799999999999995</v>
          </cell>
          <cell r="F5">
            <v>1.99</v>
          </cell>
          <cell r="G5">
            <v>4.7E-2</v>
          </cell>
          <cell r="H5">
            <v>7.5999999999999998E-2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GLMM_b0"/>
    </sheetNames>
    <sheetDataSet>
      <sheetData sheetId="0" refreshError="1">
        <row r="2">
          <cell r="B2">
            <v>1.6786727220305399E-3</v>
          </cell>
          <cell r="C2">
            <v>2.5935340396234403E-4</v>
          </cell>
          <cell r="D2">
            <v>1.0865259775416599E-2</v>
          </cell>
          <cell r="E2">
            <v>1.5995364976086001E-3</v>
          </cell>
          <cell r="F2">
            <v>-6.7058814459608396</v>
          </cell>
          <cell r="G2">
            <v>2.00194210168173E-11</v>
          </cell>
        </row>
        <row r="3">
          <cell r="B3">
            <v>1.69540660966118E-3</v>
          </cell>
          <cell r="C3">
            <v>2.6160421767802098E-4</v>
          </cell>
          <cell r="D3">
            <v>1.0987604089856801E-2</v>
          </cell>
          <cell r="E3">
            <v>1.6165870506532501E-3</v>
          </cell>
          <cell r="F3">
            <v>-6.6908926979826902</v>
          </cell>
          <cell r="G3">
            <v>2.2181326924109599E-11</v>
          </cell>
        </row>
        <row r="4">
          <cell r="B4">
            <v>0.11025367143331</v>
          </cell>
          <cell r="C4">
            <v>3.2067089774966397E-2</v>
          </cell>
          <cell r="D4">
            <v>0.37907624763673098</v>
          </cell>
          <cell r="E4">
            <v>6.9469727067751202E-2</v>
          </cell>
          <cell r="F4">
            <v>-3.4994552245706001</v>
          </cell>
          <cell r="G4">
            <v>4.6620989726271799E-4</v>
          </cell>
        </row>
        <row r="5">
          <cell r="B5">
            <v>0.921748937447744</v>
          </cell>
          <cell r="C5">
            <v>0.291926625609577</v>
          </cell>
          <cell r="D5">
            <v>2.9103926437403</v>
          </cell>
          <cell r="E5">
            <v>0.54072403830920401</v>
          </cell>
          <cell r="F5">
            <v>-0.138899522388792</v>
          </cell>
          <cell r="G5">
            <v>0.88952954838811205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GLMM_b1"/>
    </sheetNames>
    <sheetDataSet>
      <sheetData sheetId="0">
        <row r="2">
          <cell r="C2">
            <v>0.181704874501327</v>
          </cell>
          <cell r="D2">
            <v>8.0527924660077493E-3</v>
          </cell>
          <cell r="E2">
            <v>4.10002636438381</v>
          </cell>
          <cell r="F2">
            <v>0.28891280351455001</v>
          </cell>
          <cell r="G2">
            <v>-1.07255305542201</v>
          </cell>
          <cell r="H2">
            <v>0.28347169720194298</v>
          </cell>
        </row>
        <row r="3">
          <cell r="C3">
            <v>69.618918607627407</v>
          </cell>
          <cell r="D3">
            <v>15.6827789504256</v>
          </cell>
          <cell r="E3">
            <v>309.05197627387901</v>
          </cell>
          <cell r="F3">
            <v>52.942364112642203</v>
          </cell>
          <cell r="G3">
            <v>5.5795695416077997</v>
          </cell>
          <cell r="H3">
            <v>2.4111453423660501E-8</v>
          </cell>
        </row>
        <row r="4">
          <cell r="C4">
            <v>594.44676807486496</v>
          </cell>
          <cell r="D4">
            <v>127.239162995103</v>
          </cell>
          <cell r="E4">
            <v>2777.1870842018302</v>
          </cell>
          <cell r="F4">
            <v>467.54785382672901</v>
          </cell>
          <cell r="G4">
            <v>8.1213220731287308</v>
          </cell>
          <cell r="H4">
            <v>4.6113249533666E-16</v>
          </cell>
        </row>
        <row r="5">
          <cell r="C5">
            <v>68.929466781668793</v>
          </cell>
          <cell r="D5">
            <v>15.505789568127801</v>
          </cell>
          <cell r="E5">
            <v>306.41918426207701</v>
          </cell>
          <cell r="F5">
            <v>52.4672005035182</v>
          </cell>
          <cell r="G5">
            <v>5.5612688251459099</v>
          </cell>
          <cell r="H5">
            <v>2.6782027586965099E-8</v>
          </cell>
        </row>
        <row r="6">
          <cell r="C6">
            <v>588.63176937005699</v>
          </cell>
          <cell r="D6">
            <v>125.830418686282</v>
          </cell>
          <cell r="E6">
            <v>2753.6057141761398</v>
          </cell>
          <cell r="F6">
            <v>463.365535915902</v>
          </cell>
          <cell r="G6">
            <v>8.1019754034094298</v>
          </cell>
          <cell r="H6">
            <v>5.4073878172321104E-16</v>
          </cell>
        </row>
        <row r="7">
          <cell r="C7">
            <v>9.1387505649053793</v>
          </cell>
          <cell r="D7">
            <v>4.8436178894757003</v>
          </cell>
          <cell r="E7">
            <v>17.242640479346001</v>
          </cell>
          <cell r="F7">
            <v>2.9601784035488601</v>
          </cell>
          <cell r="G7">
            <v>6.8305687162938904</v>
          </cell>
          <cell r="H7">
            <v>8.4578653340029097E-12</v>
          </cell>
        </row>
        <row r="8">
          <cell r="C8">
            <v>5.4349999999999996</v>
          </cell>
          <cell r="D8">
            <v>1.2424043982191899</v>
          </cell>
          <cell r="E8">
            <v>23.7720294182628</v>
          </cell>
          <cell r="F8">
            <v>4.0919999999999996</v>
          </cell>
          <cell r="G8">
            <v>2.2480000000000002</v>
          </cell>
          <cell r="H8">
            <v>2.4561340272389098E-2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in_phon_GLMM_b1"/>
    </sheetNames>
    <sheetDataSet>
      <sheetData sheetId="0">
        <row r="2">
          <cell r="C2">
            <v>0.660530067673743</v>
          </cell>
          <cell r="D2">
            <v>0.29951860940121899</v>
          </cell>
          <cell r="E2">
            <v>1.45667065954033</v>
          </cell>
          <cell r="F2">
            <v>0.26653083391931598</v>
          </cell>
          <cell r="G2">
            <v>-1.0277616282409101</v>
          </cell>
          <cell r="H2">
            <v>0.30406197021822301</v>
          </cell>
        </row>
        <row r="3">
          <cell r="C3">
            <v>1.83085344331844</v>
          </cell>
          <cell r="D3">
            <v>0.88218990729235502</v>
          </cell>
          <cell r="E3">
            <v>3.7996629786880298</v>
          </cell>
          <cell r="F3">
            <v>0.68203360576175598</v>
          </cell>
          <cell r="G3">
            <v>1.6234795495502199</v>
          </cell>
          <cell r="H3">
            <v>0.104486931574977</v>
          </cell>
        </row>
        <row r="4">
          <cell r="C4">
            <v>10.085864786339</v>
          </cell>
          <cell r="D4">
            <v>4.7081584039886897</v>
          </cell>
          <cell r="E4">
            <v>21.606042057152099</v>
          </cell>
          <cell r="F4">
            <v>3.9203760652460802</v>
          </cell>
          <cell r="G4">
            <v>5.9458056811026898</v>
          </cell>
          <cell r="H4">
            <v>2.7510034534199E-9</v>
          </cell>
        </row>
        <row r="5">
          <cell r="C5">
            <v>2.77180945841961</v>
          </cell>
          <cell r="D5">
            <v>1.28410359234133</v>
          </cell>
          <cell r="E5">
            <v>5.9831058176357796</v>
          </cell>
          <cell r="F5">
            <v>1.0881524296686</v>
          </cell>
          <cell r="G5">
            <v>2.5969345939569202</v>
          </cell>
          <cell r="H5">
            <v>9.4059832832942801E-3</v>
          </cell>
        </row>
        <row r="6">
          <cell r="C6">
            <v>15.2693731999171</v>
          </cell>
          <cell r="D6">
            <v>6.7997821373185596</v>
          </cell>
          <cell r="E6">
            <v>34.288415894790496</v>
          </cell>
          <cell r="F6">
            <v>6.3023041747574204</v>
          </cell>
          <cell r="G6">
            <v>6.6042522847417704</v>
          </cell>
          <cell r="H6">
            <v>3.9952865035426001E-11</v>
          </cell>
        </row>
        <row r="7">
          <cell r="C7">
            <v>5.5088465735591496</v>
          </cell>
          <cell r="D7">
            <v>2.69473100911345</v>
          </cell>
          <cell r="E7">
            <v>11.2617513467507</v>
          </cell>
          <cell r="F7">
            <v>2.0098015435679799</v>
          </cell>
          <cell r="G7">
            <v>4.6771032698501198</v>
          </cell>
          <cell r="H7">
            <v>2.9095575048538E-6</v>
          </cell>
        </row>
        <row r="8">
          <cell r="C8">
            <v>0.64300000000000002</v>
          </cell>
          <cell r="D8">
            <v>1.4201822154475401E-2</v>
          </cell>
          <cell r="E8">
            <v>29.1347458117265</v>
          </cell>
          <cell r="F8">
            <v>1.2509999999999999</v>
          </cell>
          <cell r="G8">
            <v>-0.22700000000000001</v>
          </cell>
          <cell r="H8">
            <v>0.82058654903898598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C5EAB3-2B3F-4A04-A797-7DFBEF765AF1}" name="Table14" displayName="Table14" ref="A2:L9" totalsRowShown="0" headerRowDxfId="71" dataDxfId="70">
  <autoFilter ref="A2:L9" xr:uid="{EF43DF0C-1874-4318-9E7A-00C2698C61E2}"/>
  <tableColumns count="12">
    <tableColumn id="1" xr3:uid="{4CDC4AEB-238F-4DD2-90FE-DD9D7AA55F56}" name="intercept" dataDxfId="69">
      <calculatedColumnFormula>RIGHT([1]Mode_fin_phon_no_Reg_0H_b1!A2,3)</calculatedColumnFormula>
    </tableColumn>
    <tableColumn id="2" xr3:uid="{3E2E5F84-058F-4128-8915-05F018C33313}" name="slope" dataDxfId="68">
      <calculatedColumnFormula>RIGHT([1]Mode_fin_phon_no_Reg_0H_b1!B2,3)</calculatedColumnFormula>
    </tableColumn>
    <tableColumn id="3" xr3:uid="{EBBC5CAA-8285-4C76-A8BF-1702684CEB1F}" name="OR" dataDxfId="67">
      <calculatedColumnFormula>[1]Mode_fin_phon_no_Reg_0H_b1!C2</calculatedColumnFormula>
    </tableColumn>
    <tableColumn id="4" xr3:uid="{E8465494-6469-4B08-80E2-9FFBAB6A208D}" name="conf.low" dataDxfId="66">
      <calculatedColumnFormula>[1]Mode_fin_phon_no_Reg_0H_b1!D2</calculatedColumnFormula>
    </tableColumn>
    <tableColumn id="5" xr3:uid="{3FEAFF61-9453-4685-8FEF-1E598F7A53BF}" name="conf.high" dataDxfId="65">
      <calculatedColumnFormula>[1]Mode_fin_phon_no_Reg_0H_b1!E2</calculatedColumnFormula>
    </tableColumn>
    <tableColumn id="6" xr3:uid="{5199E585-CC1E-4FAE-BA58-57C89FF45752}" name="std.error" dataDxfId="64">
      <calculatedColumnFormula>[1]Mode_fin_phon_no_Reg_0H_b1!F2</calculatedColumnFormula>
    </tableColumn>
    <tableColumn id="7" xr3:uid="{568BBBD6-347F-4773-98DF-A33230E053B9}" name="z.value" dataDxfId="63">
      <calculatedColumnFormula>[1]Mode_fin_phon_no_Reg_0H_b1!G2</calculatedColumnFormula>
    </tableColumn>
    <tableColumn id="8" xr3:uid="{7DC96758-4020-40CF-B1DE-ECCF9A7A84EE}" name="p.value" dataDxfId="62">
      <calculatedColumnFormula>[1]Mode_fin_phon_no_Reg_0H_b1!H2</calculatedColumnFormula>
    </tableColumn>
    <tableColumn id="10" xr3:uid="{3E977F45-3BED-477B-92F3-6126B7D17958}" name="signif." dataDxfId="61">
      <calculatedColumnFormula>IF(G14&lt;0.001, "p &lt; .001", _xlfn.CONCAT("p = ", REPLACE(ROUND(G14, 3),1,2,".")))</calculatedColumnFormula>
    </tableColumn>
    <tableColumn id="11" xr3:uid="{C5D29E4E-2671-4F42-8860-F94892E98E1A}" name="comparison" dataDxfId="60">
      <calculatedColumnFormula>_xlfn.CONCAT(A3, " ", B3)</calculatedColumnFormula>
    </tableColumn>
    <tableColumn id="12" xr3:uid="{1D3C57A6-151B-46B9-80E1-CACA7EE7AE0D}" name="pos delta" dataDxfId="59">
      <calculatedColumnFormula>E3-C3</calculatedColumnFormula>
    </tableColumn>
    <tableColumn id="13" xr3:uid="{4689F022-D2A4-4855-80A7-53958BCAA04A}" name="neg delta" dataDxfId="58">
      <calculatedColumnFormula>C3-D3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507D5D-5E06-43A2-BA65-B3DB65FE8FC3}" name="Table143" displayName="Table143" ref="A2:L9" totalsRowShown="0" headerRowDxfId="57" dataDxfId="56">
  <autoFilter ref="A2:L9" xr:uid="{EF43DF0C-1874-4318-9E7A-00C2698C61E2}"/>
  <tableColumns count="12">
    <tableColumn id="1" xr3:uid="{7F3350BF-31BA-4468-8B2D-92B4D6FC5C0D}" name="intercept" dataDxfId="55"/>
    <tableColumn id="2" xr3:uid="{5809E545-9419-4998-B9FB-C6E2B9326C6A}" name="slope" dataDxfId="16"/>
    <tableColumn id="3" xr3:uid="{BD7D75F3-B3E9-41BD-AD64-F8FEB951D9DD}" name="OR" dataDxfId="14">
      <calculatedColumnFormula>IF([8]Mode_PA_GLMM_b1!C2&gt;50,ROUND([8]Mode_PA_GLMM_b1!C2,0),IF([8]Mode_PA_GLMM_b1!C2&lt;0.01,"&lt;0.01",ROUND([8]Mode_PA_GLMM_b1!C2,2)))</calculatedColumnFormula>
    </tableColumn>
    <tableColumn id="4" xr3:uid="{56BF3A18-F131-4248-ACC0-0DA3C168D463}" name="conf.low" dataDxfId="15">
      <calculatedColumnFormula>[8]Mode_PA_GLMM_b1!D2</calculatedColumnFormula>
    </tableColumn>
    <tableColumn id="5" xr3:uid="{E76C18AD-3872-4938-AB54-C816645FFD84}" name="conf.high" dataDxfId="54">
      <calculatedColumnFormula>[8]Mode_PA_GLMM_b1!E2</calculatedColumnFormula>
    </tableColumn>
    <tableColumn id="6" xr3:uid="{9B1EB4C0-E6A6-43C3-A201-14C194AC8D15}" name="std.error" dataDxfId="53">
      <calculatedColumnFormula>[8]Mode_PA_GLMM_b1!F2</calculatedColumnFormula>
    </tableColumn>
    <tableColumn id="7" xr3:uid="{FC9ED670-58A4-4D47-B518-809FC2831375}" name="z.value" dataDxfId="52">
      <calculatedColumnFormula>[8]Mode_PA_GLMM_b1!G2</calculatedColumnFormula>
    </tableColumn>
    <tableColumn id="8" xr3:uid="{226A4605-1FF4-47EB-A910-9E4E2D48CB78}" name="p.value" dataDxfId="51">
      <calculatedColumnFormula>[8]Mode_PA_GLMM_b1!H2</calculatedColumnFormula>
    </tableColumn>
    <tableColumn id="10" xr3:uid="{8320D089-4E50-47C3-A70F-AFA5F507BF3F}" name="signif." dataDxfId="17">
      <calculatedColumnFormula>IF(G14&lt;0.001, "p &lt; .001", _xlfn.CONCAT("p = ", REPLACE(ROUND(G14, 3),1,2,".")))</calculatedColumnFormula>
    </tableColumn>
    <tableColumn id="11" xr3:uid="{C001F27A-4F20-46B3-BFEA-B3A436C88394}" name="comparison" dataDxfId="50">
      <calculatedColumnFormula>_xlfn.CONCAT(A3, ", ", B3)</calculatedColumnFormula>
    </tableColumn>
    <tableColumn id="12" xr3:uid="{ED75B7EA-733D-46FF-9DEC-88C196C7D92D}" name="pos delta" dataDxfId="49">
      <calculatedColumnFormula>E3-C3</calculatedColumnFormula>
    </tableColumn>
    <tableColumn id="13" xr3:uid="{02155A66-A89A-49F2-A53A-AB48DF492477}" name="neg delta" dataDxfId="48">
      <calculatedColumnFormula>C3-D3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66A64B-B804-4C0C-A315-9A7ED71B731A}" name="Table1435" displayName="Table1435" ref="A2:L9" totalsRowShown="0" headerRowDxfId="13" dataDxfId="12">
  <autoFilter ref="A2:L9" xr:uid="{EF43DF0C-1874-4318-9E7A-00C2698C61E2}"/>
  <tableColumns count="12">
    <tableColumn id="1" xr3:uid="{FF5CFAC1-6666-44B2-B62B-39A81421AB0F}" name="intercept" dataDxfId="11"/>
    <tableColumn id="2" xr3:uid="{028A515B-564A-4B6E-A75F-98188AA93C3B}" name="slope" dataDxfId="10"/>
    <tableColumn id="3" xr3:uid="{F1A5444C-4D67-4EF5-B4CE-61C7585D620B}" name="OR" dataDxfId="0">
      <calculatedColumnFormula>IF([9]Mode_fin_phon_GLMM_b1!C2&gt;50,ROUND([9]Mode_fin_phon_GLMM_b1!C2,0),IF([9]Mode_fin_phon_GLMM_b1!C2&lt;1,ROUND([9]Mode_fin_phon_GLMM_b1!C2,2),ROUND([9]Mode_fin_phon_GLMM_b1!C2,2)))</calculatedColumnFormula>
    </tableColumn>
    <tableColumn id="4" xr3:uid="{72FD4E6E-05F0-453B-AE56-ACC6C5F6C8FE}" name="conf.low" dataDxfId="9">
      <calculatedColumnFormula>[8]Mode_PA_GLMM_b1!D2</calculatedColumnFormula>
    </tableColumn>
    <tableColumn id="5" xr3:uid="{F88B3D59-CE8D-4FFC-9874-6D0B447BFFF4}" name="conf.high" dataDxfId="8">
      <calculatedColumnFormula>[8]Mode_PA_GLMM_b1!E2</calculatedColumnFormula>
    </tableColumn>
    <tableColumn id="6" xr3:uid="{30DACDAA-381D-4F48-A76F-D456484C9D04}" name="std.error" dataDxfId="7">
      <calculatedColumnFormula>[8]Mode_PA_GLMM_b1!F2</calculatedColumnFormula>
    </tableColumn>
    <tableColumn id="7" xr3:uid="{8BA748CA-DB51-4824-A768-A3410557009B}" name="z.value" dataDxfId="6">
      <calculatedColumnFormula>[8]Mode_PA_GLMM_b1!G2</calculatedColumnFormula>
    </tableColumn>
    <tableColumn id="8" xr3:uid="{196A224D-D1BA-4C73-AE7C-7DC3D4E5B03C}" name="p.value" dataDxfId="5">
      <calculatedColumnFormula>[8]Mode_PA_GLMM_b1!H2</calculatedColumnFormula>
    </tableColumn>
    <tableColumn id="10" xr3:uid="{13F619AD-80BC-4D7F-9CFB-411FC13B7461}" name="signif." dataDxfId="4">
      <calculatedColumnFormula>IF(G14&lt;0.001, "p &lt; .001", _xlfn.CONCAT("p = ", REPLACE(ROUND(G14, 3),1,2,".")))</calculatedColumnFormula>
    </tableColumn>
    <tableColumn id="11" xr3:uid="{77FF5B5F-BB3D-4A99-9741-55F043A6CDE2}" name="comparison" dataDxfId="3">
      <calculatedColumnFormula>_xlfn.CONCAT(A3, ", ", B3)</calculatedColumnFormula>
    </tableColumn>
    <tableColumn id="12" xr3:uid="{860E954B-A8B6-4783-A2C7-F1EC16FE7B36}" name="pos delta" dataDxfId="2">
      <calculatedColumnFormula>E3-C3</calculatedColumnFormula>
    </tableColumn>
    <tableColumn id="13" xr3:uid="{DA992363-61F5-4644-BEBB-FED7EBE548E4}" name="neg delta" dataDxfId="1">
      <calculatedColumnFormula>C3-D3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DFA93-70D6-4622-927B-5338C16C7525}" name="Table14352" displayName="Table14352" ref="A2:M9" totalsRowShown="0" headerRowDxfId="47" dataDxfId="46">
  <autoFilter ref="A2:M9" xr:uid="{EF43DF0C-1874-4318-9E7A-00C2698C61E2}"/>
  <tableColumns count="13">
    <tableColumn id="1" xr3:uid="{CD105C16-81F9-40A6-956E-1E94F8655A09}" name="intercept" dataDxfId="45"/>
    <tableColumn id="2" xr3:uid="{AAEC4C9A-4573-43D3-8FE0-F32FDB3A462C}" name="slope" dataDxfId="44"/>
    <tableColumn id="3" xr3:uid="{614CDD9F-92BF-4D1C-A5EE-AF6E2B16C3F5}" name="estimate" dataDxfId="43">
      <calculatedColumnFormula>[3]Utt_one_pa_GLMM_b1!C2</calculatedColumnFormula>
    </tableColumn>
    <tableColumn id="4" xr3:uid="{2694D850-E435-44EF-A0A4-A749A6CFF861}" name="conf.low" dataDxfId="42">
      <calculatedColumnFormula>[3]Utt_one_pa_GLMM_b1!D2</calculatedColumnFormula>
    </tableColumn>
    <tableColumn id="5" xr3:uid="{388D0592-379A-4E35-AA56-78383244753A}" name="conf.high" dataDxfId="41">
      <calculatedColumnFormula>[3]Utt_one_pa_GLMM_b1!E2</calculatedColumnFormula>
    </tableColumn>
    <tableColumn id="6" xr3:uid="{76758E33-DDFD-461F-AE7B-18DD86541700}" name="std.error" dataDxfId="40">
      <calculatedColumnFormula>[3]Utt_one_pa_GLMM_b1!F2</calculatedColumnFormula>
    </tableColumn>
    <tableColumn id="7" xr3:uid="{7FA72DC5-2D93-4355-8060-1AE5C3D8C9E5}" name="z.value" dataDxfId="39">
      <calculatedColumnFormula>[3]Utt_one_pa_GLMM_b1!G2</calculatedColumnFormula>
    </tableColumn>
    <tableColumn id="8" xr3:uid="{D39D005F-A975-41B4-8B23-2B46A0344CF5}" name="p.value" dataDxfId="38">
      <calculatedColumnFormula>[3]Utt_one_pa_GLMM_b1!H2</calculatedColumnFormula>
    </tableColumn>
    <tableColumn id="9" xr3:uid="{838F45B2-8F54-41FC-8E33-52AE7057D276}" name="p.adj (BH)" dataDxfId="37">
      <calculatedColumnFormula>[3]Utt_one_pa_GLMM_b1!I2</calculatedColumnFormula>
    </tableColumn>
    <tableColumn id="10" xr3:uid="{CEE7FE79-2389-4E5F-910D-583C1DD8148E}" name="signif." dataDxfId="36">
      <calculatedColumnFormula>IF(Table14352[[#This Row],[p.value]]&lt;0.001, "p &lt; .001", _xlfn.CONCAT("p = ", REPLACE(ROUND(Table14352[[#This Row],[p.value]], 3),1,2,".")))</calculatedColumnFormula>
    </tableColumn>
    <tableColumn id="11" xr3:uid="{653A4E4D-B7CA-4BB0-BCEC-0F74EB6B8B7D}" name="comparison" dataDxfId="35">
      <calculatedColumnFormula>_xlfn.CONCAT(A3, ", ", B3)</calculatedColumnFormula>
    </tableColumn>
    <tableColumn id="12" xr3:uid="{0633680B-B732-4AE8-8D14-79FD2EC8D007}" name="pos delta" dataDxfId="34">
      <calculatedColumnFormula>E3-C3</calculatedColumnFormula>
    </tableColumn>
    <tableColumn id="13" xr3:uid="{7159B43A-3423-4684-9457-237B0F41FA25}" name="neg delta" dataDxfId="33">
      <calculatedColumnFormula>C3-D3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DCA4B2-9392-4286-A273-BEE4DB4D0AE3}" name="Table143526" displayName="Table143526" ref="A2:M9" totalsRowShown="0" headerRowDxfId="32" dataDxfId="31">
  <autoFilter ref="A2:M9" xr:uid="{EF43DF0C-1874-4318-9E7A-00C2698C61E2}"/>
  <tableColumns count="13">
    <tableColumn id="1" xr3:uid="{EFE5BB44-E13C-47C8-BC1E-45B772EAB1A9}" name="intercept" dataDxfId="30"/>
    <tableColumn id="2" xr3:uid="{3D81A3C3-040E-423F-9989-A4ABBB151033}" name="slope" dataDxfId="29"/>
    <tableColumn id="3" xr3:uid="{36127F95-0182-4E75-9CCA-92E5C4290D23}" name="estimate" dataDxfId="28">
      <calculatedColumnFormula>[5]Utt_h_reg_or_GLMM_b1!C2</calculatedColumnFormula>
    </tableColumn>
    <tableColumn id="4" xr3:uid="{7A68CDD0-0B74-4447-9CEC-D952528A02D6}" name="conf.low" dataDxfId="27">
      <calculatedColumnFormula>[5]Utt_h_reg_or_GLMM_b1!D2</calculatedColumnFormula>
    </tableColumn>
    <tableColumn id="5" xr3:uid="{7001108C-1E25-432B-BFE7-544C9161B16B}" name="conf.high" dataDxfId="26">
      <calculatedColumnFormula>[5]Utt_h_reg_or_GLMM_b1!E2</calculatedColumnFormula>
    </tableColumn>
    <tableColumn id="6" xr3:uid="{7EF767F2-73F1-4EAB-A780-27721275C883}" name="std.error" dataDxfId="25">
      <calculatedColumnFormula>[5]Utt_h_reg_or_GLMM_b1!F2</calculatedColumnFormula>
    </tableColumn>
    <tableColumn id="7" xr3:uid="{626CB9A6-0D4D-4C17-A7FA-C1B3223F723F}" name="z.value" dataDxfId="24">
      <calculatedColumnFormula>[5]Utt_h_reg_or_GLMM_b1!G2</calculatedColumnFormula>
    </tableColumn>
    <tableColumn id="8" xr3:uid="{CC955437-8D2C-427B-B9C1-2CCB9FB0D6C3}" name="p.value" dataDxfId="23">
      <calculatedColumnFormula>[5]Utt_h_reg_or_GLMM_b1!H2</calculatedColumnFormula>
    </tableColumn>
    <tableColumn id="9" xr3:uid="{83395E59-F975-4000-B209-E42CF6F56371}" name="p.adj (BH)" dataDxfId="22">
      <calculatedColumnFormula>[5]Utt_h_reg_or_GLMM_b1!I2</calculatedColumnFormula>
    </tableColumn>
    <tableColumn id="10" xr3:uid="{E78D58E0-4101-4AB7-91F2-F9FB148F3B7A}" name="signif." dataDxfId="21">
      <calculatedColumnFormula>IF(Table143526[[#This Row],[p.value]]&lt;0.001, "p &lt; .001", _xlfn.CONCAT("p = ", REPLACE(ROUND(Table143526[[#This Row],[p.value]], 3),1,2,".")))</calculatedColumnFormula>
    </tableColumn>
    <tableColumn id="11" xr3:uid="{6595CE24-8ABA-43E1-B4CD-A7E7E870AC60}" name="comparison" dataDxfId="20">
      <calculatedColumnFormula>_xlfn.CONCAT(A3, ", ", B3)</calculatedColumnFormula>
    </tableColumn>
    <tableColumn id="12" xr3:uid="{18740816-F554-4C66-ACBE-3C233D858F7B}" name="pos delta" dataDxfId="19">
      <calculatedColumnFormula>E3-C3</calculatedColumnFormula>
    </tableColumn>
    <tableColumn id="13" xr3:uid="{EDCBEA71-C446-4154-90E9-10B4E7785379}" name="neg delta" dataDxfId="18">
      <calculatedColumnFormula>C3-D3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61A1-CDDB-406F-8508-E8393000E7BF}">
  <dimension ref="A1:L18"/>
  <sheetViews>
    <sheetView topLeftCell="A3" zoomScaleNormal="100" workbookViewId="0">
      <selection activeCell="G29" sqref="G29"/>
    </sheetView>
  </sheetViews>
  <sheetFormatPr defaultRowHeight="14.4" x14ac:dyDescent="0.3"/>
  <cols>
    <col min="1" max="1" width="12.33203125" customWidth="1"/>
    <col min="2" max="2" width="10.109375" customWidth="1"/>
    <col min="3" max="3" width="14" bestFit="1" customWidth="1"/>
    <col min="4" max="4" width="11.5546875" customWidth="1"/>
    <col min="5" max="5" width="12.5546875" customWidth="1"/>
    <col min="6" max="6" width="12" customWidth="1"/>
    <col min="7" max="8" width="10.5546875" customWidth="1"/>
    <col min="9" max="9" width="13.109375" customWidth="1"/>
    <col min="10" max="10" width="13.5546875" bestFit="1" customWidth="1"/>
    <col min="11" max="11" width="18.33203125" customWidth="1"/>
    <col min="12" max="12" width="12.5546875" bestFit="1" customWidth="1"/>
    <col min="13" max="13" width="12.5546875" customWidth="1"/>
  </cols>
  <sheetData>
    <row r="1" spans="1:12" ht="15" customHeight="1" x14ac:dyDescent="0.3">
      <c r="A1" s="1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2" ht="15" customHeight="1" x14ac:dyDescent="0.3">
      <c r="A2" s="1" t="s">
        <v>7</v>
      </c>
      <c r="B2" s="1" t="s">
        <v>8</v>
      </c>
      <c r="C2" s="1" t="s">
        <v>26</v>
      </c>
      <c r="D2" s="1" t="s">
        <v>0</v>
      </c>
      <c r="E2" s="1" t="s">
        <v>1</v>
      </c>
      <c r="F2" s="1" t="s">
        <v>2</v>
      </c>
      <c r="G2" s="1" t="s">
        <v>10</v>
      </c>
      <c r="H2" s="1" t="s">
        <v>11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 ht="15" customHeight="1" x14ac:dyDescent="0.3">
      <c r="A3" s="2" t="str">
        <f>RIGHT([1]Mode_fin_phon_no_Reg_0H_b1!A2,3)</f>
        <v>MDC</v>
      </c>
      <c r="B3" s="2" t="str">
        <f>RIGHT([1]Mode_fin_phon_no_Reg_0H_b1!B2,3)</f>
        <v>MWH</v>
      </c>
      <c r="C3" s="2">
        <f>[1]Mode_fin_phon_no_Reg_0H_b1!C2</f>
        <v>0.26</v>
      </c>
      <c r="D3" s="10">
        <f>[1]Mode_fin_phon_no_Reg_0H_b1!D2</f>
        <v>1.74665722555339E-3</v>
      </c>
      <c r="E3" s="10">
        <f>[1]Mode_fin_phon_no_Reg_0H_b1!E2</f>
        <v>38.543429853681197</v>
      </c>
      <c r="F3" s="10">
        <f>[1]Mode_fin_phon_no_Reg_0H_b1!F2</f>
        <v>0.66</v>
      </c>
      <c r="G3" s="10">
        <f>[1]Mode_fin_phon_no_Reg_0H_b1!G2</f>
        <v>-0.53</v>
      </c>
      <c r="H3" s="10">
        <f>[1]Mode_fin_phon_no_Reg_0H_b1!H2</f>
        <v>0.596976636200378</v>
      </c>
      <c r="I3" s="2" t="str">
        <f>IF(G14&lt;0.001, "p &lt; .001", _xlfn.CONCAT("p = ", REPLACE(ROUND(G14, 3),1,2,".")))</f>
        <v>p &lt; .001</v>
      </c>
      <c r="J3" s="2" t="str">
        <f t="shared" ref="J3:J9" si="0">_xlfn.CONCAT(A3, " ", B3)</f>
        <v>MDC MWH</v>
      </c>
      <c r="K3" s="9">
        <f>E3-C3</f>
        <v>38.283429853681199</v>
      </c>
      <c r="L3" s="9">
        <f t="shared" ref="L3:L8" si="1">C3-D3</f>
        <v>0.25825334277444661</v>
      </c>
    </row>
    <row r="4" spans="1:12" ht="15" customHeight="1" x14ac:dyDescent="0.3">
      <c r="A4" s="2" t="str">
        <f>RIGHT([1]Mode_fin_phon_no_Reg_0H_b1!A3,3)</f>
        <v>MDC</v>
      </c>
      <c r="B4" s="2" t="str">
        <f>RIGHT([1]Mode_fin_phon_no_Reg_0H_b1!B3,3)</f>
        <v>MYN</v>
      </c>
      <c r="C4" s="2">
        <f>[1]Mode_fin_phon_no_Reg_0H_b1!C3</f>
        <v>6.88</v>
      </c>
      <c r="D4" s="10">
        <f>[1]Mode_fin_phon_no_Reg_0H_b1!D3</f>
        <v>0.56405353410514503</v>
      </c>
      <c r="E4" s="10">
        <f>[1]Mode_fin_phon_no_Reg_0H_b1!E3</f>
        <v>83.968941396791493</v>
      </c>
      <c r="F4" s="10">
        <f>[1]Mode_fin_phon_no_Reg_0H_b1!F3</f>
        <v>8.7799999999999994</v>
      </c>
      <c r="G4" s="10">
        <f>[1]Mode_fin_phon_no_Reg_0H_b1!G3</f>
        <v>1.51</v>
      </c>
      <c r="H4" s="12">
        <f>[1]Mode_fin_phon_no_Reg_0H_b1!H3</f>
        <v>0.130706179371577</v>
      </c>
      <c r="I4" s="2" t="str">
        <f t="shared" ref="I4:I9" si="2">IF(G15&lt;0.001, "p &lt; .001", _xlfn.CONCAT("p = ", REPLACE(ROUND(G15, 3),1,2,".")))</f>
        <v>p &lt; .001</v>
      </c>
      <c r="J4" s="2" t="str">
        <f t="shared" si="0"/>
        <v>MDC MYN</v>
      </c>
      <c r="K4" s="9">
        <f t="shared" ref="K4:K8" si="3">E4-C4</f>
        <v>77.088941396791498</v>
      </c>
      <c r="L4" s="9">
        <f t="shared" si="1"/>
        <v>6.3159464658948545</v>
      </c>
    </row>
    <row r="5" spans="1:12" ht="15" customHeight="1" x14ac:dyDescent="0.3">
      <c r="A5" s="2" t="str">
        <f>RIGHT([1]Mode_fin_phon_no_Reg_0H_b1!A4,3)</f>
        <v>MDC</v>
      </c>
      <c r="B5" s="2" t="str">
        <f>RIGHT([1]Mode_fin_phon_no_Reg_0H_b1!B4,3)</f>
        <v>MDQ</v>
      </c>
      <c r="C5" s="2">
        <f>[1]Mode_fin_phon_no_Reg_0H_b1!C4</f>
        <v>63.3</v>
      </c>
      <c r="D5" s="10">
        <f>[1]Mode_fin_phon_no_Reg_0H_b1!D4</f>
        <v>5.87569625119548</v>
      </c>
      <c r="E5" s="10">
        <f>[1]Mode_fin_phon_no_Reg_0H_b1!E4</f>
        <v>682.00793125217297</v>
      </c>
      <c r="F5" s="10">
        <f>[1]Mode_fin_phon_no_Reg_0H_b1!F4</f>
        <v>76.78</v>
      </c>
      <c r="G5" s="10">
        <f>[1]Mode_fin_phon_no_Reg_0H_b1!G4</f>
        <v>3.42</v>
      </c>
      <c r="H5" s="12">
        <f>[1]Mode_fin_phon_no_Reg_0H_b1!H4</f>
        <v>6.2612561424284295E-4</v>
      </c>
      <c r="I5" s="2" t="str">
        <f t="shared" si="2"/>
        <v>p &lt; .001</v>
      </c>
      <c r="J5" s="2" t="str">
        <f t="shared" si="0"/>
        <v>MDC MDQ</v>
      </c>
      <c r="K5" s="9">
        <f t="shared" si="3"/>
        <v>618.70793125217301</v>
      </c>
      <c r="L5" s="9">
        <f t="shared" si="1"/>
        <v>57.424303748804519</v>
      </c>
    </row>
    <row r="6" spans="1:12" ht="15" customHeight="1" x14ac:dyDescent="0.3">
      <c r="A6" s="2" t="str">
        <f>RIGHT([1]Mode_fin_phon_no_Reg_0H_b1!A5,3)</f>
        <v>MWH</v>
      </c>
      <c r="B6" s="2" t="str">
        <f>RIGHT([1]Mode_fin_phon_no_Reg_0H_b1!B5,3)</f>
        <v>MYN</v>
      </c>
      <c r="C6" s="2">
        <f>[1]Mode_fin_phon_no_Reg_0H_b1!C5</f>
        <v>6.87</v>
      </c>
      <c r="D6" s="10">
        <f>[1]Mode_fin_phon_no_Reg_0H_b1!D5</f>
        <v>0.56244395985177198</v>
      </c>
      <c r="E6" s="10">
        <f>[1]Mode_fin_phon_no_Reg_0H_b1!E5</f>
        <v>83.967857951536303</v>
      </c>
      <c r="F6" s="10">
        <f>[1]Mode_fin_phon_no_Reg_0H_b1!F5</f>
        <v>8.7799999999999994</v>
      </c>
      <c r="G6" s="10">
        <f>[1]Mode_fin_phon_no_Reg_0H_b1!G5</f>
        <v>1.51</v>
      </c>
      <c r="H6" s="12">
        <f>[1]Mode_fin_phon_no_Reg_0H_b1!H5</f>
        <v>0.13121186221746101</v>
      </c>
      <c r="I6" s="2" t="str">
        <f t="shared" si="2"/>
        <v>p = .037</v>
      </c>
      <c r="J6" s="2" t="str">
        <f t="shared" si="0"/>
        <v>MWH MYN</v>
      </c>
      <c r="K6" s="9">
        <f t="shared" si="3"/>
        <v>77.097857951536298</v>
      </c>
      <c r="L6" s="9">
        <f t="shared" si="1"/>
        <v>6.3075560401482278</v>
      </c>
    </row>
    <row r="7" spans="1:12" ht="15" customHeight="1" x14ac:dyDescent="0.3">
      <c r="A7" s="2" t="str">
        <f>RIGHT([1]Mode_fin_phon_no_Reg_0H_b1!A6,3)</f>
        <v>MWH</v>
      </c>
      <c r="B7" s="2" t="str">
        <f>RIGHT([1]Mode_fin_phon_no_Reg_0H_b1!B6,3)</f>
        <v>MDQ</v>
      </c>
      <c r="C7" s="2">
        <f>[1]Mode_fin_phon_no_Reg_0H_b1!C6</f>
        <v>63.2</v>
      </c>
      <c r="D7" s="10">
        <f>[1]Mode_fin_phon_no_Reg_0H_b1!D6</f>
        <v>5.8560921510780304</v>
      </c>
      <c r="E7" s="10">
        <f>[1]Mode_fin_phon_no_Reg_0H_b1!E6</f>
        <v>682.12854512179695</v>
      </c>
      <c r="F7" s="10">
        <f>[1]Mode_fin_phon_no_Reg_0H_b1!F6</f>
        <v>76.709999999999994</v>
      </c>
      <c r="G7" s="10">
        <f>[1]Mode_fin_phon_no_Reg_0H_b1!G6</f>
        <v>3.42</v>
      </c>
      <c r="H7" s="12">
        <f>[1]Mode_fin_phon_no_Reg_0H_b1!H6</f>
        <v>6.3500698260016001E-4</v>
      </c>
      <c r="I7" s="2" t="str">
        <f t="shared" si="2"/>
        <v>p &lt; .001</v>
      </c>
      <c r="J7" s="2" t="str">
        <f t="shared" si="0"/>
        <v>MWH MDQ</v>
      </c>
      <c r="K7" s="9">
        <f t="shared" si="3"/>
        <v>618.9285451217969</v>
      </c>
      <c r="L7" s="9">
        <f t="shared" si="1"/>
        <v>57.343907848921972</v>
      </c>
    </row>
    <row r="8" spans="1:12" ht="15" customHeight="1" x14ac:dyDescent="0.3">
      <c r="A8" s="2" t="str">
        <f>RIGHT([1]Mode_fin_phon_no_Reg_0H_b1!A7,3)</f>
        <v>MYN</v>
      </c>
      <c r="B8" s="2" t="str">
        <f>RIGHT([1]Mode_fin_phon_no_Reg_0H_b1!B7,3)</f>
        <v>MDQ</v>
      </c>
      <c r="C8" s="2">
        <f>[1]Mode_fin_phon_no_Reg_0H_b1!C7</f>
        <v>9.75</v>
      </c>
      <c r="D8" s="10">
        <f>[1]Mode_fin_phon_no_Reg_0H_b1!D7</f>
        <v>3.0643503168695401</v>
      </c>
      <c r="E8" s="10">
        <f>[1]Mode_fin_phon_no_Reg_0H_b1!E7</f>
        <v>31.051689754326201</v>
      </c>
      <c r="F8" s="10">
        <f>[1]Mode_fin_phon_no_Reg_0H_b1!F7</f>
        <v>5.76</v>
      </c>
      <c r="G8" s="10">
        <f>[1]Mode_fin_phon_no_Reg_0H_b1!G7</f>
        <v>3.86</v>
      </c>
      <c r="H8" s="12">
        <f>[1]Mode_fin_phon_no_Reg_0H_b1!H7</f>
        <v>1.15501680411947E-4</v>
      </c>
      <c r="I8" s="2" t="str">
        <f t="shared" si="2"/>
        <v>p &lt; .001</v>
      </c>
      <c r="J8" s="2" t="str">
        <f t="shared" si="0"/>
        <v>MYN MDQ</v>
      </c>
      <c r="K8" s="9">
        <f t="shared" si="3"/>
        <v>21.301689754326201</v>
      </c>
      <c r="L8" s="9">
        <f t="shared" si="1"/>
        <v>6.6856496831304604</v>
      </c>
    </row>
    <row r="9" spans="1:12" x14ac:dyDescent="0.3">
      <c r="A9" s="2" t="s">
        <v>18</v>
      </c>
      <c r="B9" s="2" t="str">
        <f>RIGHT([1]Mode_fin_phon_no_Reg_0H_b1!B8,1)</f>
        <v>M</v>
      </c>
      <c r="C9" s="2">
        <f>[1]Mode_fin_phon_no_Reg_0H_b1!C8</f>
        <v>0.13600000000000001</v>
      </c>
      <c r="D9" s="10">
        <f>[1]Mode_fin_phon_no_Reg_0H_b1!D8</f>
        <v>7.4860569287386004E-3</v>
      </c>
      <c r="E9" s="10">
        <f>[1]Mode_fin_phon_no_Reg_0H_b1!E8</f>
        <v>2.4625665079771299</v>
      </c>
      <c r="F9" s="10">
        <f>[1]Mode_fin_phon_no_Reg_0H_b1!F8</f>
        <v>0.20100000000000001</v>
      </c>
      <c r="G9" s="10">
        <f>[1]Mode_fin_phon_no_Reg_0H_b1!G8</f>
        <v>-1.35</v>
      </c>
      <c r="H9" s="12">
        <f>[1]Mode_fin_phon_no_Reg_0H_b1!H8</f>
        <v>0.176869613077907</v>
      </c>
      <c r="I9" s="2" t="str">
        <f t="shared" si="2"/>
        <v>p &lt; .001</v>
      </c>
      <c r="J9" s="2" t="str">
        <f t="shared" si="0"/>
        <v>F M</v>
      </c>
      <c r="K9" s="9">
        <f>E9-C9</f>
        <v>2.3265665079771298</v>
      </c>
      <c r="L9" s="9">
        <f>C9-D9</f>
        <v>0.12851394307126141</v>
      </c>
    </row>
    <row r="12" spans="1:12" x14ac:dyDescent="0.3">
      <c r="A12" s="18"/>
      <c r="B12" s="17"/>
      <c r="C12" s="17"/>
      <c r="D12" s="17"/>
      <c r="E12" s="17"/>
      <c r="F12" s="17"/>
      <c r="G12" s="17"/>
    </row>
    <row r="13" spans="1:12" ht="15" thickBot="1" x14ac:dyDescent="0.35">
      <c r="A13" s="4" t="s">
        <v>7</v>
      </c>
      <c r="B13" s="4" t="s">
        <v>26</v>
      </c>
      <c r="C13" s="4" t="s">
        <v>0</v>
      </c>
      <c r="D13" s="4" t="s">
        <v>1</v>
      </c>
      <c r="E13" s="4" t="s">
        <v>2</v>
      </c>
      <c r="F13" s="4" t="s">
        <v>10</v>
      </c>
      <c r="G13" s="4" t="s">
        <v>11</v>
      </c>
      <c r="H13" s="8" t="s">
        <v>13</v>
      </c>
      <c r="I13" s="7" t="s">
        <v>15</v>
      </c>
      <c r="J13" s="7" t="s">
        <v>16</v>
      </c>
    </row>
    <row r="14" spans="1:12" ht="15.6" thickTop="1" thickBot="1" x14ac:dyDescent="0.35">
      <c r="A14" s="5" t="s">
        <v>3</v>
      </c>
      <c r="B14" s="15">
        <f>[2]Mode_fin_phon_no_Reg_0H_b0!B2</f>
        <v>0</v>
      </c>
      <c r="C14" s="14">
        <f>[2]Mode_fin_phon_no_Reg_0H_b0!C2</f>
        <v>1.13575780718653E-4</v>
      </c>
      <c r="D14" s="14">
        <f>[2]Mode_fin_phon_no_Reg_0H_b0!D2</f>
        <v>4.4950447604408202E-2</v>
      </c>
      <c r="E14" s="5">
        <f>[2]Mode_fin_phon_no_Reg_0H_b0!E2</f>
        <v>0</v>
      </c>
      <c r="F14" s="5">
        <f>[2]Mode_fin_phon_no_Reg_0H_b0!F2</f>
        <v>-3.99</v>
      </c>
      <c r="G14" s="13">
        <f>[2]Mode_fin_phon_no_Reg_0H_b0!G2</f>
        <v>6.51917558374895E-5</v>
      </c>
      <c r="H14" s="5" t="str">
        <f>IF(G14&lt;0.001, "p &lt; .001", _xlfn.CONCAT("p = ", REPLACE(ROUND(G14, 3),1,2,".")))</f>
        <v>p &lt; .001</v>
      </c>
      <c r="I14" s="6">
        <f>D14-B14</f>
        <v>4.4950447604408202E-2</v>
      </c>
      <c r="J14" s="6">
        <f>B14-C14</f>
        <v>-1.13575780718653E-4</v>
      </c>
    </row>
    <row r="15" spans="1:12" ht="15" thickBot="1" x14ac:dyDescent="0.35">
      <c r="A15" s="5" t="s">
        <v>4</v>
      </c>
      <c r="B15" s="15">
        <f>[2]Mode_fin_phon_no_Reg_0H_b0!B3</f>
        <v>0</v>
      </c>
      <c r="C15" s="14">
        <f>[2]Mode_fin_phon_no_Reg_0H_b0!C3</f>
        <v>1.13598069748795E-4</v>
      </c>
      <c r="D15" s="14">
        <f>[2]Mode_fin_phon_no_Reg_0H_b0!D3</f>
        <v>4.51051747003582E-2</v>
      </c>
      <c r="E15" s="5">
        <f>[2]Mode_fin_phon_no_Reg_0H_b0!E3</f>
        <v>0</v>
      </c>
      <c r="F15" s="5">
        <f>[2]Mode_fin_phon_no_Reg_0H_b0!F3</f>
        <v>-3.99</v>
      </c>
      <c r="G15" s="13">
        <f>[2]Mode_fin_phon_no_Reg_0H_b0!G3</f>
        <v>6.6119874000251697E-5</v>
      </c>
      <c r="H15" s="5" t="str">
        <f t="shared" ref="H15:H17" si="4">IF(G15&lt;0.001, "p &lt; .001", _xlfn.CONCAT("p = ", REPLACE(ROUND(G15, 3),1,2,".")))</f>
        <v>p &lt; .001</v>
      </c>
      <c r="I15" s="6">
        <f>D15-B15</f>
        <v>4.51051747003582E-2</v>
      </c>
      <c r="J15" s="6">
        <f>B15-C15</f>
        <v>-1.13598069748795E-4</v>
      </c>
    </row>
    <row r="16" spans="1:12" ht="15" thickBot="1" x14ac:dyDescent="0.35">
      <c r="A16" s="5" t="s">
        <v>5</v>
      </c>
      <c r="B16" s="15">
        <f>[2]Mode_fin_phon_no_Reg_0H_b0!B4</f>
        <v>0.01</v>
      </c>
      <c r="C16" s="14">
        <f>[2]Mode_fin_phon_no_Reg_0H_b0!C4</f>
        <v>1.67598119496786E-3</v>
      </c>
      <c r="D16" s="14">
        <f>[2]Mode_fin_phon_no_Reg_0H_b0!D4</f>
        <v>0.126939867665152</v>
      </c>
      <c r="E16" s="5">
        <f>[2]Mode_fin_phon_no_Reg_0H_b0!E4</f>
        <v>0.02</v>
      </c>
      <c r="F16" s="5">
        <f>[2]Mode_fin_phon_no_Reg_0H_b0!F4</f>
        <v>-3.83</v>
      </c>
      <c r="G16" s="13">
        <f>[2]Mode_fin_phon_no_Reg_0H_b0!G4</f>
        <v>1.2830451696104099E-4</v>
      </c>
      <c r="H16" s="5" t="str">
        <f t="shared" si="4"/>
        <v>p &lt; .001</v>
      </c>
      <c r="I16" s="5">
        <f>D16-B16</f>
        <v>0.11693986766515201</v>
      </c>
      <c r="J16" s="5">
        <f>B16-C16</f>
        <v>8.3240188050321406E-3</v>
      </c>
    </row>
    <row r="17" spans="1:10" x14ac:dyDescent="0.3">
      <c r="A17" s="5" t="s">
        <v>6</v>
      </c>
      <c r="B17" s="15">
        <f>[2]Mode_fin_phon_no_Reg_0H_b0!B5</f>
        <v>0.13</v>
      </c>
      <c r="C17" s="14">
        <f>[2]Mode_fin_phon_no_Reg_0H_b0!C5</f>
        <v>1.9650725316708199E-2</v>
      </c>
      <c r="D17" s="14">
        <f>[2]Mode_fin_phon_no_Reg_0H_b0!D5</f>
        <v>0.88295077608603301</v>
      </c>
      <c r="E17" s="5">
        <f>[2]Mode_fin_phon_no_Reg_0H_b0!E5</f>
        <v>0.13</v>
      </c>
      <c r="F17" s="5">
        <f>[2]Mode_fin_phon_no_Reg_0H_b0!F5</f>
        <v>-2.09</v>
      </c>
      <c r="G17" s="13">
        <f>[2]Mode_fin_phon_no_Reg_0H_b0!G5</f>
        <v>3.6779381924378102E-2</v>
      </c>
      <c r="H17" s="5" t="str">
        <f t="shared" si="4"/>
        <v>p = .037</v>
      </c>
      <c r="I17" s="5">
        <f>D17-B17</f>
        <v>0.752950776086033</v>
      </c>
      <c r="J17" s="5">
        <f>B17-C17</f>
        <v>0.11034927468329181</v>
      </c>
    </row>
    <row r="18" spans="1:10" x14ac:dyDescent="0.3">
      <c r="A18" s="3"/>
    </row>
  </sheetData>
  <mergeCells count="2">
    <mergeCell ref="A1:K1"/>
    <mergeCell ref="A12:G12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A1E7-12FB-44E1-A7B1-8F21727878DD}">
  <dimension ref="A1:L18"/>
  <sheetViews>
    <sheetView topLeftCell="A6" zoomScale="85" zoomScaleNormal="85" workbookViewId="0">
      <selection sqref="A1:L39"/>
    </sheetView>
  </sheetViews>
  <sheetFormatPr defaultRowHeight="14.4" x14ac:dyDescent="0.3"/>
  <cols>
    <col min="1" max="1" width="12.33203125" customWidth="1"/>
    <col min="2" max="2" width="10.109375" customWidth="1"/>
    <col min="3" max="3" width="14" bestFit="1" customWidth="1"/>
    <col min="4" max="4" width="11.5546875" customWidth="1"/>
    <col min="5" max="5" width="12.5546875" customWidth="1"/>
    <col min="6" max="6" width="12" customWidth="1"/>
    <col min="7" max="8" width="10.5546875" customWidth="1"/>
    <col min="9" max="9" width="13.109375" customWidth="1"/>
    <col min="10" max="10" width="13.5546875" bestFit="1" customWidth="1"/>
    <col min="11" max="11" width="18.33203125" customWidth="1"/>
    <col min="12" max="12" width="12.5546875" bestFit="1" customWidth="1"/>
    <col min="13" max="13" width="12.5546875" customWidth="1"/>
  </cols>
  <sheetData>
    <row r="1" spans="1:12" ht="15" customHeight="1" x14ac:dyDescent="0.3">
      <c r="A1" s="16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2" ht="15" customHeight="1" x14ac:dyDescent="0.3">
      <c r="A2" s="1" t="s">
        <v>7</v>
      </c>
      <c r="B2" s="1" t="s">
        <v>8</v>
      </c>
      <c r="C2" s="1" t="s">
        <v>26</v>
      </c>
      <c r="D2" s="1" t="s">
        <v>0</v>
      </c>
      <c r="E2" s="1" t="s">
        <v>1</v>
      </c>
      <c r="F2" s="1" t="s">
        <v>2</v>
      </c>
      <c r="G2" s="1" t="s">
        <v>10</v>
      </c>
      <c r="H2" s="1" t="s">
        <v>11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 ht="15" customHeight="1" x14ac:dyDescent="0.3">
      <c r="A3" s="2" t="s">
        <v>3</v>
      </c>
      <c r="B3" s="2" t="s">
        <v>4</v>
      </c>
      <c r="C3" s="20">
        <f>IF([8]Mode_PA_GLMM_b1!C2&gt;50,ROUND([8]Mode_PA_GLMM_b1!C2,0),IF([8]Mode_PA_GLMM_b1!C2&lt;0.01,"&lt;0.01",ROUND([8]Mode_PA_GLMM_b1!C2,2)))</f>
        <v>0.18</v>
      </c>
      <c r="D3" s="10">
        <f>[8]Mode_PA_GLMM_b1!D2</f>
        <v>8.0527924660077493E-3</v>
      </c>
      <c r="E3" s="10">
        <f>[8]Mode_PA_GLMM_b1!E2</f>
        <v>4.10002636438381</v>
      </c>
      <c r="F3" s="2">
        <f>[8]Mode_PA_GLMM_b1!F2</f>
        <v>0.28891280351455001</v>
      </c>
      <c r="G3" s="2">
        <f>[8]Mode_PA_GLMM_b1!G2</f>
        <v>-1.07255305542201</v>
      </c>
      <c r="H3" s="2">
        <f>[8]Mode_PA_GLMM_b1!H2</f>
        <v>0.28347169720194298</v>
      </c>
      <c r="I3" s="2" t="str">
        <f>IF(G14&lt;0.001, "p &lt; .001", _xlfn.CONCAT("p = ", REPLACE(ROUND(G14, 3),1,2,".")))</f>
        <v>p &lt; .001</v>
      </c>
      <c r="J3" s="2" t="str">
        <f>_xlfn.CONCAT(A3, ", ", B3)</f>
        <v>MDC, MWH</v>
      </c>
      <c r="K3" s="9">
        <f t="shared" ref="K3:K8" si="0">E3-C3</f>
        <v>3.9200263643838098</v>
      </c>
      <c r="L3" s="9">
        <f t="shared" ref="L3:L8" si="1">C3-D3</f>
        <v>0.17194720753399223</v>
      </c>
    </row>
    <row r="4" spans="1:12" ht="15" customHeight="1" x14ac:dyDescent="0.3">
      <c r="A4" s="2" t="s">
        <v>3</v>
      </c>
      <c r="B4" s="2" t="s">
        <v>5</v>
      </c>
      <c r="C4" s="20">
        <f>IF([8]Mode_PA_GLMM_b1!C3&gt;50,ROUND([8]Mode_PA_GLMM_b1!C3,0),IF([8]Mode_PA_GLMM_b1!C3&lt;0.01,"&lt;0.01",ROUND([8]Mode_PA_GLMM_b1!C3,2)))</f>
        <v>70</v>
      </c>
      <c r="D4" s="10">
        <f>[8]Mode_PA_GLMM_b1!D3</f>
        <v>15.6827789504256</v>
      </c>
      <c r="E4" s="10">
        <f>[8]Mode_PA_GLMM_b1!E3</f>
        <v>309.05197627387901</v>
      </c>
      <c r="F4" s="2">
        <f>[8]Mode_PA_GLMM_b1!F3</f>
        <v>52.942364112642203</v>
      </c>
      <c r="G4" s="2">
        <f>[8]Mode_PA_GLMM_b1!G3</f>
        <v>5.5795695416077997</v>
      </c>
      <c r="H4" s="2">
        <f>[8]Mode_PA_GLMM_b1!H3</f>
        <v>2.4111453423660501E-8</v>
      </c>
      <c r="I4" s="2" t="str">
        <f t="shared" ref="I4:I9" si="2">IF(G15&lt;0.001, "p &lt; .001", _xlfn.CONCAT("p = ", REPLACE(ROUND(G15, 3),1,2,".")))</f>
        <v>p &lt; .001</v>
      </c>
      <c r="J4" s="2" t="str">
        <f t="shared" ref="J4:J8" si="3">_xlfn.CONCAT(A4, ", ", B4)</f>
        <v>MDC, MYN</v>
      </c>
      <c r="K4" s="9">
        <f t="shared" si="0"/>
        <v>239.05197627387901</v>
      </c>
      <c r="L4" s="9">
        <f t="shared" si="1"/>
        <v>54.3172210495744</v>
      </c>
    </row>
    <row r="5" spans="1:12" ht="15" customHeight="1" x14ac:dyDescent="0.3">
      <c r="A5" s="2" t="s">
        <v>3</v>
      </c>
      <c r="B5" s="2" t="s">
        <v>6</v>
      </c>
      <c r="C5" s="20">
        <f>IF([8]Mode_PA_GLMM_b1!C4&gt;50,ROUND([8]Mode_PA_GLMM_b1!C4,0),IF([8]Mode_PA_GLMM_b1!C4&lt;0.01,"&lt;0.01",ROUND([8]Mode_PA_GLMM_b1!C4,2)))</f>
        <v>594</v>
      </c>
      <c r="D5" s="10">
        <f>[8]Mode_PA_GLMM_b1!D4</f>
        <v>127.239162995103</v>
      </c>
      <c r="E5" s="10">
        <f>[8]Mode_PA_GLMM_b1!E4</f>
        <v>2777.1870842018302</v>
      </c>
      <c r="F5" s="2">
        <f>[8]Mode_PA_GLMM_b1!F4</f>
        <v>467.54785382672901</v>
      </c>
      <c r="G5" s="2">
        <f>[8]Mode_PA_GLMM_b1!G4</f>
        <v>8.1213220731287308</v>
      </c>
      <c r="H5" s="2">
        <f>[8]Mode_PA_GLMM_b1!H4</f>
        <v>4.6113249533666E-16</v>
      </c>
      <c r="I5" s="2" t="str">
        <f t="shared" si="2"/>
        <v>p &lt; .001</v>
      </c>
      <c r="J5" s="2" t="str">
        <f t="shared" si="3"/>
        <v>MDC, MDQ</v>
      </c>
      <c r="K5" s="9">
        <f t="shared" si="0"/>
        <v>2183.1870842018302</v>
      </c>
      <c r="L5" s="9">
        <f t="shared" si="1"/>
        <v>466.76083700489698</v>
      </c>
    </row>
    <row r="6" spans="1:12" ht="15" customHeight="1" x14ac:dyDescent="0.3">
      <c r="A6" s="2" t="s">
        <v>4</v>
      </c>
      <c r="B6" s="2" t="s">
        <v>5</v>
      </c>
      <c r="C6" s="20">
        <f>IF([8]Mode_PA_GLMM_b1!C5&gt;50,ROUND([8]Mode_PA_GLMM_b1!C5,0),IF([8]Mode_PA_GLMM_b1!C5&lt;0.01,"&lt;0.01",ROUND([8]Mode_PA_GLMM_b1!C5,2)))</f>
        <v>69</v>
      </c>
      <c r="D6" s="10">
        <f>[8]Mode_PA_GLMM_b1!D5</f>
        <v>15.505789568127801</v>
      </c>
      <c r="E6" s="10">
        <f>[8]Mode_PA_GLMM_b1!E5</f>
        <v>306.41918426207701</v>
      </c>
      <c r="F6" s="2">
        <f>[8]Mode_PA_GLMM_b1!F5</f>
        <v>52.4672005035182</v>
      </c>
      <c r="G6" s="2">
        <f>[8]Mode_PA_GLMM_b1!G5</f>
        <v>5.5612688251459099</v>
      </c>
      <c r="H6" s="11">
        <f>[8]Mode_PA_GLMM_b1!H5</f>
        <v>2.6782027586965099E-8</v>
      </c>
      <c r="I6" s="2" t="str">
        <f t="shared" si="2"/>
        <v>p = .89</v>
      </c>
      <c r="J6" s="2" t="str">
        <f t="shared" si="3"/>
        <v>MWH, MYN</v>
      </c>
      <c r="K6" s="9">
        <f t="shared" si="0"/>
        <v>237.41918426207701</v>
      </c>
      <c r="L6" s="9">
        <f t="shared" si="1"/>
        <v>53.494210431872197</v>
      </c>
    </row>
    <row r="7" spans="1:12" ht="15" customHeight="1" x14ac:dyDescent="0.3">
      <c r="A7" s="2" t="s">
        <v>4</v>
      </c>
      <c r="B7" s="2" t="s">
        <v>6</v>
      </c>
      <c r="C7" s="20">
        <f>IF([8]Mode_PA_GLMM_b1!C6&gt;50,ROUND([8]Mode_PA_GLMM_b1!C6,0),IF([8]Mode_PA_GLMM_b1!C6&lt;0.01,"&lt;0.01",ROUND([8]Mode_PA_GLMM_b1!C6,2)))</f>
        <v>589</v>
      </c>
      <c r="D7" s="10">
        <f>[8]Mode_PA_GLMM_b1!D6</f>
        <v>125.830418686282</v>
      </c>
      <c r="E7" s="10">
        <f>[8]Mode_PA_GLMM_b1!E6</f>
        <v>2753.6057141761398</v>
      </c>
      <c r="F7" s="2">
        <f>[8]Mode_PA_GLMM_b1!F6</f>
        <v>463.365535915902</v>
      </c>
      <c r="G7" s="2">
        <f>[8]Mode_PA_GLMM_b1!G6</f>
        <v>8.1019754034094298</v>
      </c>
      <c r="H7" s="2">
        <f>[8]Mode_PA_GLMM_b1!H6</f>
        <v>5.4073878172321104E-16</v>
      </c>
      <c r="I7" s="2" t="str">
        <f t="shared" si="2"/>
        <v>p &lt; .001</v>
      </c>
      <c r="J7" s="2" t="str">
        <f t="shared" si="3"/>
        <v>MWH, MDQ</v>
      </c>
      <c r="K7" s="9">
        <f t="shared" si="0"/>
        <v>2164.6057141761398</v>
      </c>
      <c r="L7" s="9">
        <f t="shared" si="1"/>
        <v>463.16958131371803</v>
      </c>
    </row>
    <row r="8" spans="1:12" ht="15" customHeight="1" x14ac:dyDescent="0.3">
      <c r="A8" s="2" t="s">
        <v>5</v>
      </c>
      <c r="B8" s="2" t="s">
        <v>6</v>
      </c>
      <c r="C8" s="20">
        <f>IF([8]Mode_PA_GLMM_b1!C7&gt;50,ROUND([8]Mode_PA_GLMM_b1!C7,0),IF([8]Mode_PA_GLMM_b1!C7&lt;0.01,"&lt;0.01",ROUND([8]Mode_PA_GLMM_b1!C7,2)))</f>
        <v>9.14</v>
      </c>
      <c r="D8" s="10">
        <f>[8]Mode_PA_GLMM_b1!D7</f>
        <v>4.8436178894757003</v>
      </c>
      <c r="E8" s="10">
        <f>[8]Mode_PA_GLMM_b1!E7</f>
        <v>17.242640479346001</v>
      </c>
      <c r="F8" s="2">
        <f>[8]Mode_PA_GLMM_b1!F7</f>
        <v>2.9601784035488601</v>
      </c>
      <c r="G8" s="2">
        <f>[8]Mode_PA_GLMM_b1!G7</f>
        <v>6.8305687162938904</v>
      </c>
      <c r="H8" s="2">
        <f>[8]Mode_PA_GLMM_b1!H7</f>
        <v>8.4578653340029097E-12</v>
      </c>
      <c r="I8" s="2" t="str">
        <f t="shared" si="2"/>
        <v>p &lt; .001</v>
      </c>
      <c r="J8" s="2" t="str">
        <f t="shared" si="3"/>
        <v>MYN, MDQ</v>
      </c>
      <c r="K8" s="9">
        <f t="shared" si="0"/>
        <v>8.1026404793460003</v>
      </c>
      <c r="L8" s="9">
        <f t="shared" si="1"/>
        <v>4.2963821105243003</v>
      </c>
    </row>
    <row r="9" spans="1:12" x14ac:dyDescent="0.3">
      <c r="A9" s="2" t="s">
        <v>18</v>
      </c>
      <c r="B9" s="2" t="s">
        <v>19</v>
      </c>
      <c r="C9" s="20">
        <f>IF([8]Mode_PA_GLMM_b1!C8&gt;50,ROUND([8]Mode_PA_GLMM_b1!C8,0),IF([8]Mode_PA_GLMM_b1!C8&lt;0.01,"&lt;0.01",ROUND([8]Mode_PA_GLMM_b1!C8,2)))</f>
        <v>5.44</v>
      </c>
      <c r="D9" s="10">
        <f>[8]Mode_PA_GLMM_b1!D8</f>
        <v>1.2424043982191899</v>
      </c>
      <c r="E9" s="10">
        <f>[8]Mode_PA_GLMM_b1!E8</f>
        <v>23.7720294182628</v>
      </c>
      <c r="F9" s="2">
        <f>[8]Mode_PA_GLMM_b1!F8</f>
        <v>4.0919999999999996</v>
      </c>
      <c r="G9" s="2">
        <f>[8]Mode_PA_GLMM_b1!G8</f>
        <v>2.2480000000000002</v>
      </c>
      <c r="H9" s="2">
        <f>[8]Mode_PA_GLMM_b1!H8</f>
        <v>2.4561340272389098E-2</v>
      </c>
      <c r="I9" s="2" t="str">
        <f t="shared" si="2"/>
        <v>p &lt; .001</v>
      </c>
      <c r="J9" s="2" t="str">
        <f>_xlfn.CONCAT(A9, ", ", B9)</f>
        <v>F, M</v>
      </c>
      <c r="K9" s="9">
        <f>E9-C9</f>
        <v>18.332029418262799</v>
      </c>
      <c r="L9" s="9">
        <f>C9-D9</f>
        <v>4.1975956017808107</v>
      </c>
    </row>
    <row r="12" spans="1:12" x14ac:dyDescent="0.3">
      <c r="A12" s="18"/>
      <c r="B12" s="17"/>
      <c r="C12" s="17"/>
      <c r="D12" s="17"/>
      <c r="E12" s="17"/>
      <c r="F12" s="17"/>
      <c r="G12" s="17"/>
    </row>
    <row r="13" spans="1:12" ht="15" thickBot="1" x14ac:dyDescent="0.35">
      <c r="A13" s="4" t="s">
        <v>7</v>
      </c>
      <c r="B13" s="4" t="s">
        <v>26</v>
      </c>
      <c r="C13" s="4" t="s">
        <v>0</v>
      </c>
      <c r="D13" s="4" t="s">
        <v>1</v>
      </c>
      <c r="E13" s="4" t="s">
        <v>2</v>
      </c>
      <c r="F13" s="4" t="s">
        <v>10</v>
      </c>
      <c r="G13" s="4" t="s">
        <v>11</v>
      </c>
      <c r="H13" s="8" t="s">
        <v>13</v>
      </c>
      <c r="I13" s="7" t="s">
        <v>15</v>
      </c>
      <c r="J13" s="7" t="s">
        <v>16</v>
      </c>
    </row>
    <row r="14" spans="1:12" ht="15.6" thickTop="1" thickBot="1" x14ac:dyDescent="0.35">
      <c r="A14" s="5" t="s">
        <v>3</v>
      </c>
      <c r="B14" s="19">
        <f>IF([7]Mode_PA_GLMM_b0!B2&gt;50,ROUND([7]Mode_PA_GLMM_b0!B2,0),[7]Mode_PA_GLMM_b0!B2)</f>
        <v>1.6786727220305399E-3</v>
      </c>
      <c r="C14" s="5">
        <f>[7]Mode_PA_GLMM_b0!C2</f>
        <v>2.5935340396234403E-4</v>
      </c>
      <c r="D14" s="5">
        <f>[7]Mode_PA_GLMM_b0!D2</f>
        <v>1.0865259775416599E-2</v>
      </c>
      <c r="E14" s="5">
        <f>[7]Mode_PA_GLMM_b0!E2</f>
        <v>1.5995364976086001E-3</v>
      </c>
      <c r="F14" s="5">
        <f>[7]Mode_PA_GLMM_b0!F2</f>
        <v>-6.7058814459608396</v>
      </c>
      <c r="G14" s="5">
        <f>[7]Mode_PA_GLMM_b0!G2</f>
        <v>2.00194210168173E-11</v>
      </c>
      <c r="H14" s="5" t="str">
        <f>IF(G14&lt;0.001, "p &lt; .001", _xlfn.CONCAT("p = ", REPLACE(ROUND(G14, 3),1,2,".")))</f>
        <v>p &lt; .001</v>
      </c>
      <c r="I14" s="6">
        <f>D14-B14</f>
        <v>9.186587053386059E-3</v>
      </c>
      <c r="J14" s="6">
        <f>B14-C14</f>
        <v>1.419319318068196E-3</v>
      </c>
    </row>
    <row r="15" spans="1:12" ht="15" thickBot="1" x14ac:dyDescent="0.35">
      <c r="A15" s="5" t="s">
        <v>4</v>
      </c>
      <c r="B15" s="19">
        <f>IF([7]Mode_PA_GLMM_b0!B3&gt;50,ROUND([7]Mode_PA_GLMM_b0!B3,0),[7]Mode_PA_GLMM_b0!B3)</f>
        <v>1.69540660966118E-3</v>
      </c>
      <c r="C15" s="5">
        <f>[7]Mode_PA_GLMM_b0!C3</f>
        <v>2.6160421767802098E-4</v>
      </c>
      <c r="D15" s="5">
        <f>[7]Mode_PA_GLMM_b0!D3</f>
        <v>1.0987604089856801E-2</v>
      </c>
      <c r="E15" s="5">
        <f>[7]Mode_PA_GLMM_b0!E3</f>
        <v>1.6165870506532501E-3</v>
      </c>
      <c r="F15" s="5">
        <f>[7]Mode_PA_GLMM_b0!F3</f>
        <v>-6.6908926979826902</v>
      </c>
      <c r="G15" s="5">
        <f>[7]Mode_PA_GLMM_b0!G3</f>
        <v>2.2181326924109599E-11</v>
      </c>
      <c r="H15" s="5" t="str">
        <f t="shared" ref="H15:H17" si="4">IF(G15&lt;0.001, "p &lt; .001", _xlfn.CONCAT("p = ", REPLACE(ROUND(G15, 3),1,2,".")))</f>
        <v>p &lt; .001</v>
      </c>
      <c r="I15" s="6">
        <f>D15-B15</f>
        <v>9.2921974801956214E-3</v>
      </c>
      <c r="J15" s="6">
        <f>B15-C15</f>
        <v>1.4338023919831591E-3</v>
      </c>
    </row>
    <row r="16" spans="1:12" ht="15" thickBot="1" x14ac:dyDescent="0.35">
      <c r="A16" s="5" t="s">
        <v>5</v>
      </c>
      <c r="B16" s="19">
        <f>IF([7]Mode_PA_GLMM_b0!B4&gt;50,ROUND([7]Mode_PA_GLMM_b0!B4,0),[7]Mode_PA_GLMM_b0!B4)</f>
        <v>0.11025367143331</v>
      </c>
      <c r="C16" s="5">
        <f>[7]Mode_PA_GLMM_b0!C4</f>
        <v>3.2067089774966397E-2</v>
      </c>
      <c r="D16" s="5">
        <f>[7]Mode_PA_GLMM_b0!D4</f>
        <v>0.37907624763673098</v>
      </c>
      <c r="E16" s="5">
        <f>[7]Mode_PA_GLMM_b0!E4</f>
        <v>6.9469727067751202E-2</v>
      </c>
      <c r="F16" s="5">
        <f>[7]Mode_PA_GLMM_b0!F4</f>
        <v>-3.4994552245706001</v>
      </c>
      <c r="G16" s="5">
        <f>[7]Mode_PA_GLMM_b0!G4</f>
        <v>4.6620989726271799E-4</v>
      </c>
      <c r="H16" s="5" t="str">
        <f t="shared" si="4"/>
        <v>p &lt; .001</v>
      </c>
      <c r="I16" s="5">
        <f>D16-B16</f>
        <v>0.26882257620342098</v>
      </c>
      <c r="J16" s="5">
        <f>B16-C16</f>
        <v>7.8186581658343607E-2</v>
      </c>
    </row>
    <row r="17" spans="1:10" x14ac:dyDescent="0.3">
      <c r="A17" s="5" t="s">
        <v>6</v>
      </c>
      <c r="B17" s="19">
        <f>IF([7]Mode_PA_GLMM_b0!B5&gt;50,ROUND([7]Mode_PA_GLMM_b0!B5,0),[7]Mode_PA_GLMM_b0!B5)</f>
        <v>0.921748937447744</v>
      </c>
      <c r="C17" s="5">
        <f>[7]Mode_PA_GLMM_b0!C5</f>
        <v>0.291926625609577</v>
      </c>
      <c r="D17" s="5">
        <f>[7]Mode_PA_GLMM_b0!D5</f>
        <v>2.9103926437403</v>
      </c>
      <c r="E17" s="5">
        <f>[7]Mode_PA_GLMM_b0!E5</f>
        <v>0.54072403830920401</v>
      </c>
      <c r="F17" s="5">
        <f>[7]Mode_PA_GLMM_b0!F5</f>
        <v>-0.138899522388792</v>
      </c>
      <c r="G17" s="5">
        <f>[7]Mode_PA_GLMM_b0!G5</f>
        <v>0.88952954838811205</v>
      </c>
      <c r="H17" s="5" t="str">
        <f t="shared" si="4"/>
        <v>p = .89</v>
      </c>
      <c r="I17" s="5">
        <f>D17-B17</f>
        <v>1.9886437062925562</v>
      </c>
      <c r="J17" s="5">
        <f>B17-C17</f>
        <v>0.62982231183816695</v>
      </c>
    </row>
    <row r="18" spans="1:10" x14ac:dyDescent="0.3">
      <c r="A18" s="3"/>
    </row>
  </sheetData>
  <mergeCells count="2">
    <mergeCell ref="A1:K1"/>
    <mergeCell ref="A12:G12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5284-3160-42EB-A1E1-0C145B1A0B51}">
  <dimension ref="A1:L18"/>
  <sheetViews>
    <sheetView tabSelected="1" zoomScale="85" zoomScaleNormal="85" workbookViewId="0">
      <selection activeCell="B33" sqref="B33"/>
    </sheetView>
  </sheetViews>
  <sheetFormatPr defaultRowHeight="14.4" x14ac:dyDescent="0.3"/>
  <cols>
    <col min="1" max="1" width="12.33203125" customWidth="1"/>
    <col min="2" max="2" width="10.109375" customWidth="1"/>
    <col min="3" max="3" width="14" bestFit="1" customWidth="1"/>
    <col min="4" max="4" width="11.5546875" customWidth="1"/>
    <col min="5" max="5" width="12.5546875" customWidth="1"/>
    <col min="6" max="6" width="12" customWidth="1"/>
    <col min="7" max="8" width="10.5546875" customWidth="1"/>
    <col min="9" max="9" width="13.109375" customWidth="1"/>
    <col min="10" max="10" width="13.5546875" bestFit="1" customWidth="1"/>
    <col min="11" max="11" width="18.33203125" customWidth="1"/>
    <col min="12" max="12" width="12.5546875" bestFit="1" customWidth="1"/>
    <col min="13" max="13" width="12.5546875" customWidth="1"/>
  </cols>
  <sheetData>
    <row r="1" spans="1:12" ht="15" customHeight="1" x14ac:dyDescent="0.3">
      <c r="A1" s="16" t="s">
        <v>27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2" ht="15" customHeight="1" x14ac:dyDescent="0.3">
      <c r="A2" s="1" t="s">
        <v>7</v>
      </c>
      <c r="B2" s="1" t="s">
        <v>8</v>
      </c>
      <c r="C2" s="1" t="s">
        <v>26</v>
      </c>
      <c r="D2" s="1" t="s">
        <v>0</v>
      </c>
      <c r="E2" s="1" t="s">
        <v>1</v>
      </c>
      <c r="F2" s="1" t="s">
        <v>2</v>
      </c>
      <c r="G2" s="1" t="s">
        <v>10</v>
      </c>
      <c r="H2" s="1" t="s">
        <v>11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 ht="15" customHeight="1" x14ac:dyDescent="0.3">
      <c r="A3" s="2" t="s">
        <v>3</v>
      </c>
      <c r="B3" s="2" t="s">
        <v>4</v>
      </c>
      <c r="C3" s="20">
        <f>IF([9]Mode_fin_phon_GLMM_b1!C2&gt;50,ROUND([9]Mode_fin_phon_GLMM_b1!C2,0),IF([9]Mode_fin_phon_GLMM_b1!C2&lt;1,ROUND([9]Mode_fin_phon_GLMM_b1!C2,2),ROUND([9]Mode_fin_phon_GLMM_b1!C2,2)))</f>
        <v>0.66</v>
      </c>
      <c r="D3" s="10">
        <f>[9]Mode_fin_phon_GLMM_b1!D2</f>
        <v>0.29951860940121899</v>
      </c>
      <c r="E3" s="10">
        <f>[9]Mode_fin_phon_GLMM_b1!E2</f>
        <v>1.45667065954033</v>
      </c>
      <c r="F3" s="2">
        <f>[9]Mode_fin_phon_GLMM_b1!F2</f>
        <v>0.26653083391931598</v>
      </c>
      <c r="G3" s="2">
        <f>[9]Mode_fin_phon_GLMM_b1!G2</f>
        <v>-1.0277616282409101</v>
      </c>
      <c r="H3" s="2">
        <f>[9]Mode_fin_phon_GLMM_b1!H2</f>
        <v>0.30406197021822301</v>
      </c>
      <c r="I3" s="2" t="str">
        <f>IF(G14&lt;0.001, "p &lt; .001", _xlfn.CONCAT("p = ", REPLACE(ROUND(G14, 3),1,2,".")))</f>
        <v>p = .025</v>
      </c>
      <c r="J3" s="2" t="str">
        <f>_xlfn.CONCAT(A3, ", ", B3)</f>
        <v>MDC, MWH</v>
      </c>
      <c r="K3" s="9">
        <f t="shared" ref="K3:K8" si="0">E3-C3</f>
        <v>0.79667065954033001</v>
      </c>
      <c r="L3" s="9">
        <f t="shared" ref="L3:L8" si="1">C3-D3</f>
        <v>0.36048139059878104</v>
      </c>
    </row>
    <row r="4" spans="1:12" ht="15" customHeight="1" x14ac:dyDescent="0.3">
      <c r="A4" s="2" t="s">
        <v>3</v>
      </c>
      <c r="B4" s="2" t="s">
        <v>5</v>
      </c>
      <c r="C4" s="20">
        <f>IF([9]Mode_fin_phon_GLMM_b1!C3&gt;50,ROUND([9]Mode_fin_phon_GLMM_b1!C3,0),IF([9]Mode_fin_phon_GLMM_b1!C3&lt;1,ROUND([9]Mode_fin_phon_GLMM_b1!C3,2),ROUND([9]Mode_fin_phon_GLMM_b1!C3,2)))</f>
        <v>1.83</v>
      </c>
      <c r="D4" s="10">
        <f>[9]Mode_fin_phon_GLMM_b1!D3</f>
        <v>0.88218990729235502</v>
      </c>
      <c r="E4" s="10">
        <f>[9]Mode_fin_phon_GLMM_b1!E3</f>
        <v>3.7996629786880298</v>
      </c>
      <c r="F4" s="2">
        <f>[9]Mode_fin_phon_GLMM_b1!F3</f>
        <v>0.68203360576175598</v>
      </c>
      <c r="G4" s="2">
        <f>[9]Mode_fin_phon_GLMM_b1!G3</f>
        <v>1.6234795495502199</v>
      </c>
      <c r="H4" s="2">
        <f>[9]Mode_fin_phon_GLMM_b1!H3</f>
        <v>0.104486931574977</v>
      </c>
      <c r="I4" s="2" t="str">
        <f t="shared" ref="I4:I9" si="2">IF(G15&lt;0.001, "p &lt; .001", _xlfn.CONCAT("p = ", REPLACE(ROUND(G15, 3),1,2,".")))</f>
        <v>p = .013</v>
      </c>
      <c r="J4" s="2" t="str">
        <f t="shared" ref="J4:J8" si="3">_xlfn.CONCAT(A4, ", ", B4)</f>
        <v>MDC, MYN</v>
      </c>
      <c r="K4" s="9">
        <f t="shared" si="0"/>
        <v>1.9696629786880298</v>
      </c>
      <c r="L4" s="9">
        <f t="shared" si="1"/>
        <v>0.94781009270764505</v>
      </c>
    </row>
    <row r="5" spans="1:12" ht="15" customHeight="1" x14ac:dyDescent="0.3">
      <c r="A5" s="2" t="s">
        <v>3</v>
      </c>
      <c r="B5" s="2" t="s">
        <v>6</v>
      </c>
      <c r="C5" s="20">
        <f>IF([9]Mode_fin_phon_GLMM_b1!C4&gt;50,ROUND([9]Mode_fin_phon_GLMM_b1!C4,0),IF([9]Mode_fin_phon_GLMM_b1!C4&lt;1,ROUND([9]Mode_fin_phon_GLMM_b1!C4,2),ROUND([9]Mode_fin_phon_GLMM_b1!C4,2)))</f>
        <v>10.09</v>
      </c>
      <c r="D5" s="10">
        <f>[9]Mode_fin_phon_GLMM_b1!D4</f>
        <v>4.7081584039886897</v>
      </c>
      <c r="E5" s="10">
        <f>[9]Mode_fin_phon_GLMM_b1!E4</f>
        <v>21.606042057152099</v>
      </c>
      <c r="F5" s="2">
        <f>[9]Mode_fin_phon_GLMM_b1!F4</f>
        <v>3.9203760652460802</v>
      </c>
      <c r="G5" s="2">
        <f>[9]Mode_fin_phon_GLMM_b1!G4</f>
        <v>5.9458056811026898</v>
      </c>
      <c r="H5" s="21">
        <f>[9]Mode_fin_phon_GLMM_b1!H4</f>
        <v>2.7510034534199E-9</v>
      </c>
      <c r="I5" s="2" t="str">
        <f t="shared" si="2"/>
        <v>p = .063</v>
      </c>
      <c r="J5" s="2" t="str">
        <f t="shared" si="3"/>
        <v>MDC, MDQ</v>
      </c>
      <c r="K5" s="9">
        <f t="shared" si="0"/>
        <v>11.516042057152099</v>
      </c>
      <c r="L5" s="9">
        <f t="shared" si="1"/>
        <v>5.3818415960113102</v>
      </c>
    </row>
    <row r="6" spans="1:12" ht="15" customHeight="1" x14ac:dyDescent="0.3">
      <c r="A6" s="2" t="s">
        <v>4</v>
      </c>
      <c r="B6" s="2" t="s">
        <v>5</v>
      </c>
      <c r="C6" s="20">
        <f>IF([9]Mode_fin_phon_GLMM_b1!C5&gt;50,ROUND([9]Mode_fin_phon_GLMM_b1!C5,0),IF([9]Mode_fin_phon_GLMM_b1!C5&lt;1,ROUND([9]Mode_fin_phon_GLMM_b1!C5,2),ROUND([9]Mode_fin_phon_GLMM_b1!C5,2)))</f>
        <v>2.77</v>
      </c>
      <c r="D6" s="10">
        <f>[9]Mode_fin_phon_GLMM_b1!D5</f>
        <v>1.28410359234133</v>
      </c>
      <c r="E6" s="10">
        <f>[9]Mode_fin_phon_GLMM_b1!E5</f>
        <v>5.9831058176357796</v>
      </c>
      <c r="F6" s="2">
        <f>[9]Mode_fin_phon_GLMM_b1!F5</f>
        <v>1.0881524296686</v>
      </c>
      <c r="G6" s="2">
        <f>[9]Mode_fin_phon_GLMM_b1!G5</f>
        <v>2.5969345939569202</v>
      </c>
      <c r="H6" s="11">
        <f>[9]Mode_fin_phon_GLMM_b1!H5</f>
        <v>9.4059832832942801E-3</v>
      </c>
      <c r="I6" s="2" t="str">
        <f t="shared" si="2"/>
        <v>p = .439</v>
      </c>
      <c r="J6" s="2" t="str">
        <f t="shared" si="3"/>
        <v>MWH, MYN</v>
      </c>
      <c r="K6" s="9">
        <f t="shared" si="0"/>
        <v>3.2131058176357796</v>
      </c>
      <c r="L6" s="9">
        <f t="shared" si="1"/>
        <v>1.48589640765867</v>
      </c>
    </row>
    <row r="7" spans="1:12" ht="15" customHeight="1" x14ac:dyDescent="0.3">
      <c r="A7" s="2" t="s">
        <v>4</v>
      </c>
      <c r="B7" s="2" t="s">
        <v>6</v>
      </c>
      <c r="C7" s="20">
        <f>IF([9]Mode_fin_phon_GLMM_b1!C6&gt;50,ROUND([9]Mode_fin_phon_GLMM_b1!C6,0),IF([9]Mode_fin_phon_GLMM_b1!C6&lt;1,ROUND([9]Mode_fin_phon_GLMM_b1!C6,2),ROUND([9]Mode_fin_phon_GLMM_b1!C6,2)))</f>
        <v>15.27</v>
      </c>
      <c r="D7" s="10">
        <f>[9]Mode_fin_phon_GLMM_b1!D6</f>
        <v>6.7997821373185596</v>
      </c>
      <c r="E7" s="10">
        <f>[9]Mode_fin_phon_GLMM_b1!E6</f>
        <v>34.288415894790496</v>
      </c>
      <c r="F7" s="2">
        <f>[9]Mode_fin_phon_GLMM_b1!F6</f>
        <v>6.3023041747574204</v>
      </c>
      <c r="G7" s="2">
        <f>[9]Mode_fin_phon_GLMM_b1!G6</f>
        <v>6.6042522847417704</v>
      </c>
      <c r="H7" s="21">
        <f>[9]Mode_fin_phon_GLMM_b1!H6</f>
        <v>3.9952865035426001E-11</v>
      </c>
      <c r="I7" s="2" t="str">
        <f t="shared" si="2"/>
        <v>p &lt; .001</v>
      </c>
      <c r="J7" s="2" t="str">
        <f t="shared" si="3"/>
        <v>MWH, MDQ</v>
      </c>
      <c r="K7" s="9">
        <f t="shared" si="0"/>
        <v>19.018415894790497</v>
      </c>
      <c r="L7" s="9">
        <f t="shared" si="1"/>
        <v>8.4702178626814408</v>
      </c>
    </row>
    <row r="8" spans="1:12" ht="15" customHeight="1" x14ac:dyDescent="0.3">
      <c r="A8" s="2" t="s">
        <v>5</v>
      </c>
      <c r="B8" s="2" t="s">
        <v>6</v>
      </c>
      <c r="C8" s="20">
        <f>IF([9]Mode_fin_phon_GLMM_b1!C7&gt;50,ROUND([9]Mode_fin_phon_GLMM_b1!C7,0),IF([9]Mode_fin_phon_GLMM_b1!C7&lt;1,ROUND([9]Mode_fin_phon_GLMM_b1!C7,2),ROUND([9]Mode_fin_phon_GLMM_b1!C7,2)))</f>
        <v>5.51</v>
      </c>
      <c r="D8" s="10">
        <f>[9]Mode_fin_phon_GLMM_b1!D7</f>
        <v>2.69473100911345</v>
      </c>
      <c r="E8" s="10">
        <f>[9]Mode_fin_phon_GLMM_b1!E7</f>
        <v>11.2617513467507</v>
      </c>
      <c r="F8" s="2">
        <f>[9]Mode_fin_phon_GLMM_b1!F7</f>
        <v>2.0098015435679799</v>
      </c>
      <c r="G8" s="2">
        <f>[9]Mode_fin_phon_GLMM_b1!G7</f>
        <v>4.6771032698501198</v>
      </c>
      <c r="H8" s="21">
        <f>[9]Mode_fin_phon_GLMM_b1!H7</f>
        <v>2.9095575048538E-6</v>
      </c>
      <c r="I8" s="2" t="str">
        <f t="shared" si="2"/>
        <v>p &lt; .001</v>
      </c>
      <c r="J8" s="2" t="str">
        <f t="shared" si="3"/>
        <v>MYN, MDQ</v>
      </c>
      <c r="K8" s="9">
        <f t="shared" si="0"/>
        <v>5.7517513467506998</v>
      </c>
      <c r="L8" s="9">
        <f t="shared" si="1"/>
        <v>2.8152689908865498</v>
      </c>
    </row>
    <row r="9" spans="1:12" x14ac:dyDescent="0.3">
      <c r="A9" s="2" t="s">
        <v>18</v>
      </c>
      <c r="B9" s="2" t="s">
        <v>19</v>
      </c>
      <c r="C9" s="20">
        <f>IF([9]Mode_fin_phon_GLMM_b1!C8&gt;50,ROUND([9]Mode_fin_phon_GLMM_b1!C8,0),IF([9]Mode_fin_phon_GLMM_b1!C8&lt;1,ROUND([9]Mode_fin_phon_GLMM_b1!C8,2),ROUND([9]Mode_fin_phon_GLMM_b1!C8,2)))</f>
        <v>0.64</v>
      </c>
      <c r="D9" s="10">
        <f>[9]Mode_fin_phon_GLMM_b1!D8</f>
        <v>1.4201822154475401E-2</v>
      </c>
      <c r="E9" s="10">
        <f>[9]Mode_fin_phon_GLMM_b1!E8</f>
        <v>29.1347458117265</v>
      </c>
      <c r="F9" s="2">
        <f>[9]Mode_fin_phon_GLMM_b1!F8</f>
        <v>1.2509999999999999</v>
      </c>
      <c r="G9" s="2">
        <f>[9]Mode_fin_phon_GLMM_b1!G8</f>
        <v>-0.22700000000000001</v>
      </c>
      <c r="H9" s="2">
        <f>[9]Mode_fin_phon_GLMM_b1!H8</f>
        <v>0.82058654903898598</v>
      </c>
      <c r="I9" s="2" t="str">
        <f t="shared" si="2"/>
        <v>p &lt; .001</v>
      </c>
      <c r="J9" s="2" t="str">
        <f>_xlfn.CONCAT(A9, ", ", B9)</f>
        <v>F, M</v>
      </c>
      <c r="K9" s="9">
        <f>E9-C9</f>
        <v>28.494745811726499</v>
      </c>
      <c r="L9" s="9">
        <f>C9-D9</f>
        <v>0.62579817784552461</v>
      </c>
    </row>
    <row r="12" spans="1:12" x14ac:dyDescent="0.3">
      <c r="A12" s="18"/>
      <c r="B12" s="17"/>
      <c r="C12" s="17"/>
      <c r="D12" s="17"/>
      <c r="E12" s="17"/>
      <c r="F12" s="17"/>
      <c r="G12" s="17"/>
    </row>
    <row r="13" spans="1:12" ht="15" thickBot="1" x14ac:dyDescent="0.35">
      <c r="A13" s="4" t="s">
        <v>7</v>
      </c>
      <c r="B13" s="4" t="s">
        <v>26</v>
      </c>
      <c r="C13" s="4" t="s">
        <v>0</v>
      </c>
      <c r="D13" s="4" t="s">
        <v>1</v>
      </c>
      <c r="E13" s="4" t="s">
        <v>2</v>
      </c>
      <c r="F13" s="4" t="s">
        <v>10</v>
      </c>
      <c r="G13" s="4" t="s">
        <v>11</v>
      </c>
      <c r="H13" s="8" t="s">
        <v>13</v>
      </c>
      <c r="I13" s="7" t="s">
        <v>15</v>
      </c>
      <c r="J13" s="7" t="s">
        <v>16</v>
      </c>
    </row>
    <row r="14" spans="1:12" ht="15.6" thickTop="1" thickBot="1" x14ac:dyDescent="0.35">
      <c r="A14" s="5" t="s">
        <v>3</v>
      </c>
      <c r="B14" s="19">
        <f>IF([10]Mode_fin_phon_GLMM_b0!B2&gt;50,ROUND([10]Mode_fin_phon_GLMM_b0!B2,0),ROUND([10]Mode_fin_phon_GLMM_b0!B2,2))</f>
        <v>0.03</v>
      </c>
      <c r="C14" s="5">
        <f>[10]Mode_fin_phon_GLMM_b0!C2</f>
        <v>1.37613215789381E-3</v>
      </c>
      <c r="D14" s="5">
        <f>[10]Mode_fin_phon_GLMM_b0!D2</f>
        <v>0.64795117236864497</v>
      </c>
      <c r="E14" s="5">
        <f>[10]Mode_fin_phon_GLMM_b0!E2</f>
        <v>4.68833485072815E-2</v>
      </c>
      <c r="F14" s="5">
        <f>[10]Mode_fin_phon_GLMM_b0!F2</f>
        <v>-2.2363475472949101</v>
      </c>
      <c r="G14" s="5">
        <f>[10]Mode_fin_phon_GLMM_b0!G2</f>
        <v>2.5329014156848999E-2</v>
      </c>
      <c r="H14" s="5" t="str">
        <f>IF(G14&lt;0.001, "p &lt; .001", _xlfn.CONCAT("p = ", REPLACE(ROUND(G14, 3),1,2,".")))</f>
        <v>p = .025</v>
      </c>
      <c r="I14" s="6">
        <f>D14-B14</f>
        <v>0.61795117236864494</v>
      </c>
      <c r="J14" s="6">
        <f>B14-C14</f>
        <v>2.8623867842106188E-2</v>
      </c>
    </row>
    <row r="15" spans="1:12" ht="15" thickBot="1" x14ac:dyDescent="0.35">
      <c r="A15" s="5" t="s">
        <v>4</v>
      </c>
      <c r="B15" s="19">
        <f>IF([10]Mode_fin_phon_GLMM_b0!B3&gt;50,ROUND([10]Mode_fin_phon_GLMM_b0!B3,0),ROUND([10]Mode_fin_phon_GLMM_b0!B3,2))</f>
        <v>0.02</v>
      </c>
      <c r="C15" s="6">
        <f>[10]Mode_fin_phon_GLMM_b0!C3</f>
        <v>8.9813573200792801E-4</v>
      </c>
      <c r="D15" s="5">
        <f>[10]Mode_fin_phon_GLMM_b0!D3</f>
        <v>0.43314557828372002</v>
      </c>
      <c r="E15" s="5">
        <f>[10]Mode_fin_phon_GLMM_b0!E3</f>
        <v>3.1088047977496001E-2</v>
      </c>
      <c r="F15" s="5">
        <f>[10]Mode_fin_phon_GLMM_b0!F3</f>
        <v>-2.4907929228655599</v>
      </c>
      <c r="G15" s="5">
        <f>[10]Mode_fin_phon_GLMM_b0!G3</f>
        <v>1.27458382042198E-2</v>
      </c>
      <c r="H15" s="5" t="str">
        <f t="shared" ref="H15:H17" si="4">IF(G15&lt;0.001, "p &lt; .001", _xlfn.CONCAT("p = ", REPLACE(ROUND(G15, 3),1,2,".")))</f>
        <v>p = .013</v>
      </c>
      <c r="I15" s="6">
        <f>D15-B15</f>
        <v>0.41314557828372001</v>
      </c>
      <c r="J15" s="6">
        <f>B15-C15</f>
        <v>1.9101864267992073E-2</v>
      </c>
    </row>
    <row r="16" spans="1:12" ht="15" thickBot="1" x14ac:dyDescent="0.35">
      <c r="A16" s="5" t="s">
        <v>5</v>
      </c>
      <c r="B16" s="19">
        <f>IF([10]Mode_fin_phon_GLMM_b0!B4&gt;50,ROUND([10]Mode_fin_phon_GLMM_b0!B4,0),ROUND([10]Mode_fin_phon_GLMM_b0!B4,2))</f>
        <v>0.05</v>
      </c>
      <c r="C16" s="5">
        <f>[10]Mode_fin_phon_GLMM_b0!C4</f>
        <v>2.5503584592368699E-3</v>
      </c>
      <c r="D16" s="5">
        <f>[10]Mode_fin_phon_GLMM_b0!D4</f>
        <v>1.1719091219124</v>
      </c>
      <c r="E16" s="5">
        <f>[10]Mode_fin_phon_GLMM_b0!E4</f>
        <v>8.5495052847763306E-2</v>
      </c>
      <c r="F16" s="5">
        <f>[10]Mode_fin_phon_GLMM_b0!F4</f>
        <v>-1.8585253783454001</v>
      </c>
      <c r="G16" s="5">
        <f>[10]Mode_fin_phon_GLMM_b0!G4</f>
        <v>6.3094442895256897E-2</v>
      </c>
      <c r="H16" s="5" t="str">
        <f t="shared" si="4"/>
        <v>p = .063</v>
      </c>
      <c r="I16" s="5">
        <f>D16-B16</f>
        <v>1.1219091219124</v>
      </c>
      <c r="J16" s="5">
        <f>B16-C16</f>
        <v>4.7449641540763129E-2</v>
      </c>
    </row>
    <row r="17" spans="1:10" x14ac:dyDescent="0.3">
      <c r="A17" s="5" t="s">
        <v>6</v>
      </c>
      <c r="B17" s="19">
        <f>IF([10]Mode_fin_phon_GLMM_b0!B5&gt;50,ROUND([10]Mode_fin_phon_GLMM_b0!B5,0),ROUND([10]Mode_fin_phon_GLMM_b0!B5,2))</f>
        <v>0.3</v>
      </c>
      <c r="C17" s="5">
        <f>[10]Mode_fin_phon_GLMM_b0!C5</f>
        <v>1.4404831528125999E-2</v>
      </c>
      <c r="D17" s="5">
        <f>[10]Mode_fin_phon_GLMM_b0!D5</f>
        <v>6.2967294454560596</v>
      </c>
      <c r="E17" s="5">
        <f>[10]Mode_fin_phon_GLMM_b0!E5</f>
        <v>0.46714634560476098</v>
      </c>
      <c r="F17" s="5">
        <f>[10]Mode_fin_phon_GLMM_b0!F5</f>
        <v>-0.77369372653436796</v>
      </c>
      <c r="G17" s="5">
        <f>[10]Mode_fin_phon_GLMM_b0!G5</f>
        <v>0.43911193077328797</v>
      </c>
      <c r="H17" s="5" t="str">
        <f t="shared" si="4"/>
        <v>p = .439</v>
      </c>
      <c r="I17" s="5">
        <f>D17-B17</f>
        <v>5.9967294454560598</v>
      </c>
      <c r="J17" s="5">
        <f>B17-C17</f>
        <v>0.28559516847187399</v>
      </c>
    </row>
    <row r="18" spans="1:10" x14ac:dyDescent="0.3">
      <c r="A18" s="3"/>
    </row>
  </sheetData>
  <mergeCells count="2">
    <mergeCell ref="A1:K1"/>
    <mergeCell ref="A12:G12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0C58-740C-461E-BC4F-C8C42AA7D466}">
  <dimension ref="A1:M18"/>
  <sheetViews>
    <sheetView zoomScale="70" zoomScaleNormal="70" workbookViewId="0">
      <selection activeCell="J4" sqref="J4"/>
    </sheetView>
  </sheetViews>
  <sheetFormatPr defaultRowHeight="14.4" x14ac:dyDescent="0.3"/>
  <cols>
    <col min="1" max="1" width="12.33203125" customWidth="1"/>
    <col min="2" max="2" width="10.109375" customWidth="1"/>
    <col min="3" max="3" width="14" bestFit="1" customWidth="1"/>
    <col min="4" max="4" width="11.5546875" customWidth="1"/>
    <col min="5" max="5" width="12.5546875" customWidth="1"/>
    <col min="6" max="6" width="12" customWidth="1"/>
    <col min="7" max="8" width="10.5546875" customWidth="1"/>
    <col min="9" max="9" width="13.109375" customWidth="1"/>
    <col min="10" max="10" width="13.5546875" bestFit="1" customWidth="1"/>
    <col min="11" max="11" width="18.33203125" customWidth="1"/>
    <col min="12" max="12" width="12.5546875" bestFit="1" customWidth="1"/>
    <col min="13" max="13" width="12.5546875" customWidth="1"/>
  </cols>
  <sheetData>
    <row r="1" spans="1:13" ht="15" customHeight="1" x14ac:dyDescent="0.3">
      <c r="A1" s="16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3" ht="15" customHeight="1" x14ac:dyDescent="0.3">
      <c r="A2" s="1" t="s">
        <v>7</v>
      </c>
      <c r="B2" s="1" t="s">
        <v>8</v>
      </c>
      <c r="C2" s="1" t="s">
        <v>9</v>
      </c>
      <c r="D2" s="1" t="s">
        <v>0</v>
      </c>
      <c r="E2" s="1" t="s">
        <v>1</v>
      </c>
      <c r="F2" s="1" t="s">
        <v>2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ht="15" customHeight="1" x14ac:dyDescent="0.3">
      <c r="A3" s="2" t="s">
        <v>3</v>
      </c>
      <c r="B3" s="2" t="s">
        <v>4</v>
      </c>
      <c r="C3" s="10">
        <f>[3]Utt_one_pa_GLMM_b1!C2</f>
        <v>-4.2949999999999999</v>
      </c>
      <c r="D3" s="10">
        <f>[3]Utt_one_pa_GLMM_b1!D2</f>
        <v>-6.4071632557548597</v>
      </c>
      <c r="E3" s="10">
        <f>[3]Utt_one_pa_GLMM_b1!E2</f>
        <v>-2.18342453133583</v>
      </c>
      <c r="F3" s="2">
        <f>[3]Utt_one_pa_GLMM_b1!F2</f>
        <v>1.0780000000000001</v>
      </c>
      <c r="G3" s="2">
        <f>[3]Utt_one_pa_GLMM_b1!G2</f>
        <v>-3.9860000000000002</v>
      </c>
      <c r="H3" s="2">
        <f>[3]Utt_one_pa_GLMM_b1!H2</f>
        <v>6.7000000000000002E-5</v>
      </c>
      <c r="I3" s="2">
        <f>[3]Utt_one_pa_GLMM_b1!I2</f>
        <v>1.6000000000000001E-4</v>
      </c>
      <c r="J3" s="2" t="str">
        <f>IF(Table14352[[#This Row],[p.value]]&lt;0.001, "p &lt; .001", _xlfn.CONCAT("p = ", REPLACE(ROUND(Table14352[[#This Row],[p.value]], 3),1,2,".")))</f>
        <v>p &lt; .001</v>
      </c>
      <c r="K3" s="2" t="str">
        <f>_xlfn.CONCAT(A3, ", ", B3)</f>
        <v>MDC, MWH</v>
      </c>
      <c r="L3" s="9">
        <f t="shared" ref="L3:L8" si="0">E3-C3</f>
        <v>2.1115754686641699</v>
      </c>
      <c r="M3" s="9">
        <f t="shared" ref="M3:M8" si="1">C3-D3</f>
        <v>2.1121632557548597</v>
      </c>
    </row>
    <row r="4" spans="1:13" ht="15" customHeight="1" x14ac:dyDescent="0.3">
      <c r="A4" s="2" t="s">
        <v>3</v>
      </c>
      <c r="B4" s="2" t="s">
        <v>5</v>
      </c>
      <c r="C4" s="10">
        <f>[3]Utt_one_pa_GLMM_b1!C3</f>
        <v>0.90500000000000003</v>
      </c>
      <c r="D4" s="10">
        <f>[3]Utt_one_pa_GLMM_b1!D3</f>
        <v>0.30793520679373299</v>
      </c>
      <c r="E4" s="10">
        <f>[3]Utt_one_pa_GLMM_b1!E3</f>
        <v>1.5030033008217001</v>
      </c>
      <c r="F4" s="2">
        <f>[3]Utt_one_pa_GLMM_b1!F3</f>
        <v>0.30499999999999999</v>
      </c>
      <c r="G4" s="2">
        <f>[3]Utt_one_pa_GLMM_b1!G3</f>
        <v>2.97</v>
      </c>
      <c r="H4" s="2">
        <f>[3]Utt_one_pa_GLMM_b1!H3</f>
        <v>3.0000000000000001E-3</v>
      </c>
      <c r="I4" s="10">
        <f>[3]Utt_one_pa_GLMM_b1!I3</f>
        <v>5.0000000000000001E-3</v>
      </c>
      <c r="J4" s="2" t="str">
        <f>IF(Table14352[[#This Row],[p.value]]&lt;0.001, "p &lt; .001", _xlfn.CONCAT("p = ", REPLACE(ROUND(Table14352[[#This Row],[p.value]], 3),1,2,".")))</f>
        <v>p = .003</v>
      </c>
      <c r="K4" s="2" t="str">
        <f t="shared" ref="K4:K8" si="2">_xlfn.CONCAT(A4, ", ", B4)</f>
        <v>MDC, MYN</v>
      </c>
      <c r="L4" s="9">
        <f t="shared" si="0"/>
        <v>0.59800330082170006</v>
      </c>
      <c r="M4" s="9">
        <f t="shared" si="1"/>
        <v>0.59706479320626704</v>
      </c>
    </row>
    <row r="5" spans="1:13" ht="15" customHeight="1" x14ac:dyDescent="0.3">
      <c r="A5" s="2" t="s">
        <v>3</v>
      </c>
      <c r="B5" s="2" t="s">
        <v>6</v>
      </c>
      <c r="C5" s="10">
        <f>[3]Utt_one_pa_GLMM_b1!C4</f>
        <v>0.92500000000000004</v>
      </c>
      <c r="D5" s="10">
        <f>[3]Utt_one_pa_GLMM_b1!D4</f>
        <v>0.32292676473416698</v>
      </c>
      <c r="E5" s="10">
        <f>[3]Utt_one_pa_GLMM_b1!E4</f>
        <v>1.52686865140286</v>
      </c>
      <c r="F5" s="2">
        <f>[3]Utt_one_pa_GLMM_b1!F4</f>
        <v>0.307</v>
      </c>
      <c r="G5" s="2">
        <f>[3]Utt_one_pa_GLMM_b1!G4</f>
        <v>3.0110000000000001</v>
      </c>
      <c r="H5" s="2">
        <f>[3]Utt_one_pa_GLMM_b1!H4</f>
        <v>3.0000000000000001E-3</v>
      </c>
      <c r="I5" s="11">
        <f>[3]Utt_one_pa_GLMM_b1!I4</f>
        <v>4.0000000000000001E-3</v>
      </c>
      <c r="J5" s="2" t="str">
        <f>IF(Table14352[[#This Row],[p.value]]&lt;0.001, "p &lt; .001", _xlfn.CONCAT("p = ", REPLACE(ROUND(Table14352[[#This Row],[p.value]], 3),1,2,".")))</f>
        <v>p = .003</v>
      </c>
      <c r="K5" s="2" t="str">
        <f t="shared" si="2"/>
        <v>MDC, MDQ</v>
      </c>
      <c r="L5" s="9">
        <f t="shared" si="0"/>
        <v>0.60186865140285994</v>
      </c>
      <c r="M5" s="9">
        <f t="shared" si="1"/>
        <v>0.60207323526583312</v>
      </c>
    </row>
    <row r="6" spans="1:13" ht="15" customHeight="1" x14ac:dyDescent="0.3">
      <c r="A6" s="2" t="s">
        <v>4</v>
      </c>
      <c r="B6" s="2" t="s">
        <v>5</v>
      </c>
      <c r="C6" s="10">
        <f>[3]Utt_one_pa_GLMM_b1!C5</f>
        <v>5.2009999999999996</v>
      </c>
      <c r="D6" s="10">
        <f>[3]Utt_one_pa_GLMM_b1!D5</f>
        <v>3.0875409916660899</v>
      </c>
      <c r="E6" s="10">
        <f>[3]Utt_one_pa_GLMM_b1!E5</f>
        <v>7.3140081297705697</v>
      </c>
      <c r="F6" s="2">
        <f>[3]Utt_one_pa_GLMM_b1!F5</f>
        <v>1.0780000000000001</v>
      </c>
      <c r="G6" s="2">
        <f>[3]Utt_one_pa_GLMM_b1!G5</f>
        <v>4.8239999999999998</v>
      </c>
      <c r="H6" s="11">
        <f>[3]Utt_one_pa_GLMM_b1!H5</f>
        <v>1.3999999999999999E-6</v>
      </c>
      <c r="I6" s="11">
        <f>[3]Utt_one_pa_GLMM_b1!I5</f>
        <v>4.5000000000000001E-6</v>
      </c>
      <c r="J6" s="2" t="str">
        <f>IF(Table14352[[#This Row],[p.value]]&lt;0.001, "p &lt; .001", _xlfn.CONCAT("p = ", REPLACE(ROUND(Table14352[[#This Row],[p.value]], 3),1,2,".")))</f>
        <v>p &lt; .001</v>
      </c>
      <c r="K6" s="2" t="str">
        <f t="shared" si="2"/>
        <v>MWH, MYN</v>
      </c>
      <c r="L6" s="9">
        <f t="shared" si="0"/>
        <v>2.1130081297705701</v>
      </c>
      <c r="M6" s="9">
        <f t="shared" si="1"/>
        <v>2.1134590083339098</v>
      </c>
    </row>
    <row r="7" spans="1:13" ht="15" customHeight="1" x14ac:dyDescent="0.3">
      <c r="A7" s="2" t="s">
        <v>4</v>
      </c>
      <c r="B7" s="2" t="s">
        <v>6</v>
      </c>
      <c r="C7" s="10">
        <f>[3]Utt_one_pa_GLMM_b1!C6</f>
        <v>5.22</v>
      </c>
      <c r="D7" s="10">
        <f>[3]Utt_one_pa_GLMM_b1!D6</f>
        <v>3.1056808106749698</v>
      </c>
      <c r="E7" s="10">
        <f>[3]Utt_one_pa_GLMM_b1!E6</f>
        <v>7.3347232988978401</v>
      </c>
      <c r="F7" s="2">
        <f>[3]Utt_one_pa_GLMM_b1!F6</f>
        <v>1.079</v>
      </c>
      <c r="G7" s="2">
        <f>[3]Utt_one_pa_GLMM_b1!G6</f>
        <v>4.8390000000000004</v>
      </c>
      <c r="H7" s="2">
        <f>[3]Utt_one_pa_GLMM_b1!H6</f>
        <v>1.3E-6</v>
      </c>
      <c r="I7" s="11">
        <f>[3]Utt_one_pa_GLMM_b1!I6</f>
        <v>4.5000000000000001E-6</v>
      </c>
      <c r="J7" s="2" t="str">
        <f>IF(Table14352[[#This Row],[p.value]]&lt;0.001, "p &lt; .001", _xlfn.CONCAT("p = ", REPLACE(ROUND(Table14352[[#This Row],[p.value]], 3),1,2,".")))</f>
        <v>p &lt; .001</v>
      </c>
      <c r="K7" s="2" t="str">
        <f t="shared" si="2"/>
        <v>MWH, MDQ</v>
      </c>
      <c r="L7" s="9">
        <f t="shared" si="0"/>
        <v>2.1147232988978404</v>
      </c>
      <c r="M7" s="9">
        <f t="shared" si="1"/>
        <v>2.1143191893250299</v>
      </c>
    </row>
    <row r="8" spans="1:13" ht="15" customHeight="1" x14ac:dyDescent="0.3">
      <c r="A8" s="2" t="s">
        <v>5</v>
      </c>
      <c r="B8" s="2" t="s">
        <v>6</v>
      </c>
      <c r="C8" s="10">
        <f>[3]Utt_one_pa_GLMM_b1!C7</f>
        <v>1.9E-2</v>
      </c>
      <c r="D8" s="10">
        <f>[3]Utt_one_pa_GLMM_b1!D7</f>
        <v>-0.54973669438153505</v>
      </c>
      <c r="E8" s="10">
        <f>[3]Utt_one_pa_GLMM_b1!E7</f>
        <v>0.58856795589861399</v>
      </c>
      <c r="F8" s="2">
        <f>[3]Utt_one_pa_GLMM_b1!F7</f>
        <v>0.28999999999999998</v>
      </c>
      <c r="G8" s="2">
        <f>[3]Utt_one_pa_GLMM_b1!G7</f>
        <v>6.7000000000000004E-2</v>
      </c>
      <c r="H8" s="2">
        <f>[3]Utt_one_pa_GLMM_b1!H7</f>
        <v>0.94699999999999995</v>
      </c>
      <c r="I8" s="2">
        <f>[3]Utt_one_pa_GLMM_b1!I7</f>
        <v>0.94699999999999995</v>
      </c>
      <c r="J8" s="2" t="str">
        <f>IF(Table14352[[#This Row],[p.value]]&lt;0.001, "p &lt; .001", _xlfn.CONCAT("p = ", REPLACE(ROUND(Table14352[[#This Row],[p.value]], 3),1,2,".")))</f>
        <v>p = .947</v>
      </c>
      <c r="K8" s="2" t="str">
        <f t="shared" si="2"/>
        <v>MYN, MDQ</v>
      </c>
      <c r="L8" s="9">
        <f t="shared" si="0"/>
        <v>0.56956795589861398</v>
      </c>
      <c r="M8" s="9">
        <f t="shared" si="1"/>
        <v>0.56873669438153507</v>
      </c>
    </row>
    <row r="9" spans="1:13" x14ac:dyDescent="0.3">
      <c r="A9" s="2" t="s">
        <v>18</v>
      </c>
      <c r="B9" s="2" t="s">
        <v>19</v>
      </c>
      <c r="C9" s="10">
        <f>[3]Utt_one_pa_GLMM_b1!C8</f>
        <v>-2.5259999999999998</v>
      </c>
      <c r="D9" s="10">
        <f>[3]Utt_one_pa_GLMM_b1!D8</f>
        <v>-4.6417167201867304</v>
      </c>
      <c r="E9" s="10">
        <f>[3]Utt_one_pa_GLMM_b1!E8</f>
        <v>-0.41009089972324803</v>
      </c>
      <c r="F9" s="2">
        <f>[3]Utt_one_pa_GLMM_b1!F8</f>
        <v>1.08</v>
      </c>
      <c r="G9" s="2">
        <f>[3]Utt_one_pa_GLMM_b1!G8</f>
        <v>-2.34</v>
      </c>
      <c r="H9" s="2">
        <f>[3]Utt_one_pa_GLMM_b1!H8</f>
        <v>1.9E-2</v>
      </c>
      <c r="I9" s="2">
        <f>[3]Utt_one_pa_GLMM_b1!I8</f>
        <v>2.8000000000000001E-2</v>
      </c>
      <c r="J9" s="2" t="str">
        <f>IF(Table14352[[#This Row],[p.value]]&lt;0.001, "p &lt; .001", _xlfn.CONCAT("p = ", REPLACE(ROUND(Table14352[[#This Row],[p.value]], 3),1,2,".")))</f>
        <v>p = .019</v>
      </c>
      <c r="K9" s="2" t="str">
        <f>_xlfn.CONCAT(A9, ", ", B9)</f>
        <v>F, M</v>
      </c>
      <c r="L9" s="9">
        <f>E9-C9</f>
        <v>2.1159091002767516</v>
      </c>
      <c r="M9" s="9">
        <f>C9-D9</f>
        <v>2.1157167201867306</v>
      </c>
    </row>
    <row r="12" spans="1:13" x14ac:dyDescent="0.3">
      <c r="A12" s="18"/>
      <c r="B12" s="17"/>
      <c r="C12" s="17"/>
      <c r="D12" s="17"/>
      <c r="E12" s="17"/>
      <c r="F12" s="17"/>
      <c r="G12" s="17"/>
    </row>
    <row r="13" spans="1:13" ht="15" thickBot="1" x14ac:dyDescent="0.35">
      <c r="A13" s="4" t="s">
        <v>7</v>
      </c>
      <c r="B13" s="4" t="s">
        <v>9</v>
      </c>
      <c r="C13" s="4" t="s">
        <v>0</v>
      </c>
      <c r="D13" s="4" t="s">
        <v>1</v>
      </c>
      <c r="E13" s="4" t="s">
        <v>2</v>
      </c>
      <c r="F13" s="4" t="s">
        <v>10</v>
      </c>
      <c r="G13" s="4" t="s">
        <v>11</v>
      </c>
      <c r="H13" s="8" t="s">
        <v>12</v>
      </c>
      <c r="I13" s="8" t="s">
        <v>13</v>
      </c>
      <c r="J13" s="7" t="s">
        <v>15</v>
      </c>
      <c r="K13" s="7" t="s">
        <v>16</v>
      </c>
    </row>
    <row r="14" spans="1:13" ht="15.6" thickTop="1" thickBot="1" x14ac:dyDescent="0.35">
      <c r="A14" s="5" t="s">
        <v>3</v>
      </c>
      <c r="B14" s="5">
        <f>[4]Utt_one_pa_GLMM_b0!B2</f>
        <v>-0.97499999999999998</v>
      </c>
      <c r="C14" s="15">
        <f>[4]Utt_one_pa_GLMM_b0!C2</f>
        <v>-3.11718047357025</v>
      </c>
      <c r="D14" s="15">
        <f>[4]Utt_one_pa_GLMM_b0!D2</f>
        <v>1.16754135214608</v>
      </c>
      <c r="E14" s="5">
        <f>[4]Utt_one_pa_GLMM_b0!E2</f>
        <v>1.093</v>
      </c>
      <c r="F14" s="5">
        <f>[4]Utt_one_pa_GLMM_b0!F2</f>
        <v>-0.89200000000000002</v>
      </c>
      <c r="G14" s="5">
        <f>[4]Utt_one_pa_GLMM_b0!G2</f>
        <v>0.372</v>
      </c>
      <c r="H14" s="5">
        <f>[4]Utt_one_pa_GLMM_b0!H2</f>
        <v>0.46600000000000003</v>
      </c>
      <c r="I14" s="5" t="s">
        <v>23</v>
      </c>
      <c r="J14" s="6">
        <f>D14-B14</f>
        <v>2.1425413521460799</v>
      </c>
      <c r="K14" s="6">
        <f>B14-C14</f>
        <v>2.1421804735702499</v>
      </c>
    </row>
    <row r="15" spans="1:13" ht="15" thickBot="1" x14ac:dyDescent="0.35">
      <c r="A15" s="5" t="s">
        <v>4</v>
      </c>
      <c r="B15" s="5">
        <f>[4]Utt_one_pa_GLMM_b0!B3</f>
        <v>-5.27</v>
      </c>
      <c r="C15" s="15">
        <f>[4]Utt_one_pa_GLMM_b0!C3</f>
        <v>-8.2175437697165208</v>
      </c>
      <c r="D15" s="15">
        <f>[4]Utt_one_pa_GLMM_b0!D3</f>
        <v>-2.3227126332574399</v>
      </c>
      <c r="E15" s="5">
        <f>[4]Utt_one_pa_GLMM_b0!E3</f>
        <v>1.504</v>
      </c>
      <c r="F15" s="5">
        <f>[4]Utt_one_pa_GLMM_b0!F3</f>
        <v>-3.5049999999999999</v>
      </c>
      <c r="G15" s="5">
        <f>[4]Utt_one_pa_GLMM_b0!G3</f>
        <v>4.6000000000000001E-4</v>
      </c>
      <c r="H15" s="5">
        <f>[4]Utt_one_pa_GLMM_b0!H3</f>
        <v>1E-3</v>
      </c>
      <c r="I15" s="5" t="str">
        <f>[4]Utt_one_pa_GLMM_b0!I3</f>
        <v>p&lt;0.01</v>
      </c>
      <c r="J15" s="6">
        <f>D15-B15</f>
        <v>2.9472873667425596</v>
      </c>
      <c r="K15" s="6">
        <f>B15-C15</f>
        <v>2.9475437697165212</v>
      </c>
    </row>
    <row r="16" spans="1:13" ht="15" thickBot="1" x14ac:dyDescent="0.35">
      <c r="A16" s="5" t="s">
        <v>5</v>
      </c>
      <c r="B16" s="5">
        <f>[4]Utt_one_pa_GLMM_b0!B4</f>
        <v>-6.9000000000000006E-2</v>
      </c>
      <c r="C16" s="15">
        <f>[4]Utt_one_pa_GLMM_b0!C4</f>
        <v>-2.2043966520796299</v>
      </c>
      <c r="D16" s="15">
        <f>[4]Utt_one_pa_GLMM_b0!D4</f>
        <v>2.06562390895657</v>
      </c>
      <c r="E16" s="5">
        <f>[4]Utt_one_pa_GLMM_b0!E4</f>
        <v>1.089</v>
      </c>
      <c r="F16" s="5">
        <f>[4]Utt_one_pa_GLMM_b0!F4</f>
        <v>-6.4000000000000001E-2</v>
      </c>
      <c r="G16" s="5">
        <f>[4]Utt_one_pa_GLMM_b0!G4</f>
        <v>0.94899999999999995</v>
      </c>
      <c r="H16" s="5">
        <f>[4]Utt_one_pa_GLMM_b0!H4</f>
        <v>0.96299999999999997</v>
      </c>
      <c r="I16" s="5" t="s">
        <v>21</v>
      </c>
      <c r="J16" s="5">
        <f>D16-B16</f>
        <v>2.1346239089565699</v>
      </c>
      <c r="K16" s="5">
        <f>B16-C16</f>
        <v>2.1353966520796299</v>
      </c>
    </row>
    <row r="17" spans="1:11" x14ac:dyDescent="0.3">
      <c r="A17" s="5" t="s">
        <v>6</v>
      </c>
      <c r="B17" s="5">
        <f>[4]Utt_one_pa_GLMM_b0!B5</f>
        <v>-0.05</v>
      </c>
      <c r="C17" s="15">
        <f>[4]Utt_one_pa_GLMM_b0!C5</f>
        <v>-2.1850017110259898</v>
      </c>
      <c r="D17" s="15">
        <f>[4]Utt_one_pa_GLMM_b0!D5</f>
        <v>2.0851746553445598</v>
      </c>
      <c r="E17" s="5">
        <f>[4]Utt_one_pa_GLMM_b0!E5</f>
        <v>1.089</v>
      </c>
      <c r="F17" s="5">
        <f>[4]Utt_one_pa_GLMM_b0!F5</f>
        <v>-4.5999999999999999E-2</v>
      </c>
      <c r="G17" s="5">
        <f>[4]Utt_one_pa_GLMM_b0!G5</f>
        <v>0.96299999999999997</v>
      </c>
      <c r="H17" s="5">
        <f>[4]Utt_one_pa_GLMM_b0!H5</f>
        <v>0.96299999999999997</v>
      </c>
      <c r="I17" s="5" t="s">
        <v>21</v>
      </c>
      <c r="J17" s="5">
        <f>D17-B17</f>
        <v>2.1351746553445596</v>
      </c>
      <c r="K17" s="5">
        <f>B17-C17</f>
        <v>2.13500171102599</v>
      </c>
    </row>
    <row r="18" spans="1:11" x14ac:dyDescent="0.3">
      <c r="A18" s="3"/>
    </row>
  </sheetData>
  <mergeCells count="2">
    <mergeCell ref="A1:K1"/>
    <mergeCell ref="A12:G1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BB70-E62E-451A-8D40-BC466EDEC7AF}">
  <dimension ref="A1:M18"/>
  <sheetViews>
    <sheetView zoomScale="70" zoomScaleNormal="70" workbookViewId="0">
      <selection activeCell="J10" sqref="J10"/>
    </sheetView>
  </sheetViews>
  <sheetFormatPr defaultRowHeight="14.4" x14ac:dyDescent="0.3"/>
  <cols>
    <col min="1" max="1" width="12.33203125" customWidth="1"/>
    <col min="2" max="2" width="10.109375" customWidth="1"/>
    <col min="3" max="3" width="14" bestFit="1" customWidth="1"/>
    <col min="4" max="4" width="11.5546875" customWidth="1"/>
    <col min="5" max="5" width="12.5546875" customWidth="1"/>
    <col min="6" max="6" width="12" customWidth="1"/>
    <col min="7" max="8" width="10.5546875" customWidth="1"/>
    <col min="9" max="9" width="13.109375" customWidth="1"/>
    <col min="10" max="10" width="13.5546875" bestFit="1" customWidth="1"/>
    <col min="11" max="11" width="18.33203125" customWidth="1"/>
    <col min="12" max="12" width="12.5546875" bestFit="1" customWidth="1"/>
    <col min="13" max="13" width="12.5546875" customWidth="1"/>
  </cols>
  <sheetData>
    <row r="1" spans="1:13" ht="15" customHeight="1" x14ac:dyDescent="0.3">
      <c r="A1" s="16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3" ht="15" customHeight="1" x14ac:dyDescent="0.3">
      <c r="A2" s="1" t="s">
        <v>7</v>
      </c>
      <c r="B2" s="1" t="s">
        <v>8</v>
      </c>
      <c r="C2" s="1" t="s">
        <v>9</v>
      </c>
      <c r="D2" s="1" t="s">
        <v>0</v>
      </c>
      <c r="E2" s="1" t="s">
        <v>1</v>
      </c>
      <c r="F2" s="1" t="s">
        <v>2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ht="15" customHeight="1" x14ac:dyDescent="0.3">
      <c r="A3" s="2" t="s">
        <v>3</v>
      </c>
      <c r="B3" s="2" t="s">
        <v>4</v>
      </c>
      <c r="C3" s="10">
        <f>[5]Utt_h_reg_or_GLMM_b1!C2</f>
        <v>-4.2439999999999998</v>
      </c>
      <c r="D3" s="10">
        <f>[5]Utt_h_reg_or_GLMM_b1!D2</f>
        <v>-6.3793960333850901</v>
      </c>
      <c r="E3" s="10">
        <f>[5]Utt_h_reg_or_GLMM_b1!E2</f>
        <v>-2.1089672041577301</v>
      </c>
      <c r="F3" s="2">
        <f>[5]Utt_h_reg_or_GLMM_b1!F2</f>
        <v>1.089</v>
      </c>
      <c r="G3" s="2">
        <f>[5]Utt_h_reg_or_GLMM_b1!G2</f>
        <v>-3.8959999999999999</v>
      </c>
      <c r="H3" s="11">
        <f>[5]Utt_h_reg_or_GLMM_b1!H2</f>
        <v>9.7999999999999997E-5</v>
      </c>
      <c r="I3" s="11">
        <f>[5]Utt_h_reg_or_GLMM_b1!I2</f>
        <v>2.1000000000000001E-4</v>
      </c>
      <c r="J3" s="12" t="str">
        <f>IF(Table143526[[#This Row],[p.value]]&lt;0.001, "p &lt; .001", _xlfn.CONCAT("p = ", REPLACE(ROUND(Table143526[[#This Row],[p.value]], 3),1,2,".")))</f>
        <v>p &lt; .001</v>
      </c>
      <c r="K3" s="2" t="str">
        <f>_xlfn.CONCAT(A3, ", ", B3)</f>
        <v>MDC, MWH</v>
      </c>
      <c r="L3" s="9">
        <f t="shared" ref="L3:L8" si="0">E3-C3</f>
        <v>2.1350327958422697</v>
      </c>
      <c r="M3" s="9">
        <f t="shared" ref="M3:M8" si="1">C3-D3</f>
        <v>2.1353960333850903</v>
      </c>
    </row>
    <row r="4" spans="1:13" ht="15" customHeight="1" x14ac:dyDescent="0.3">
      <c r="A4" s="2" t="s">
        <v>3</v>
      </c>
      <c r="B4" s="2" t="s">
        <v>5</v>
      </c>
      <c r="C4" s="10">
        <f>[5]Utt_h_reg_or_GLMM_b1!C3</f>
        <v>2.0659999999999998</v>
      </c>
      <c r="D4" s="10">
        <f>[5]Utt_h_reg_or_GLMM_b1!D3</f>
        <v>1.4787150886317399</v>
      </c>
      <c r="E4" s="10">
        <f>[5]Utt_h_reg_or_GLMM_b1!E3</f>
        <v>2.6538572524545998</v>
      </c>
      <c r="F4" s="2">
        <f>[5]Utt_h_reg_or_GLMM_b1!F3</f>
        <v>0.3</v>
      </c>
      <c r="G4" s="2">
        <f>[5]Utt_h_reg_or_GLMM_b1!G3</f>
        <v>6.8929999999999998</v>
      </c>
      <c r="H4" s="2">
        <f>[5]Utt_h_reg_or_GLMM_b1!H3</f>
        <v>5.5000000000000004E-12</v>
      </c>
      <c r="I4" s="10">
        <f>[5]Utt_h_reg_or_GLMM_b1!I3</f>
        <v>3.7000000000000001E-11</v>
      </c>
      <c r="J4" s="12" t="str">
        <f>IF(Table143526[[#This Row],[p.value]]&lt;0.001, "p &lt; .001", _xlfn.CONCAT("p = ", REPLACE(ROUND(Table143526[[#This Row],[p.value]], 3),1,2,".")))</f>
        <v>p &lt; .001</v>
      </c>
      <c r="K4" s="2" t="str">
        <f t="shared" ref="K4:K8" si="2">_xlfn.CONCAT(A4, ", ", B4)</f>
        <v>MDC, MYN</v>
      </c>
      <c r="L4" s="9">
        <f t="shared" si="0"/>
        <v>0.58785725245459997</v>
      </c>
      <c r="M4" s="9">
        <f t="shared" si="1"/>
        <v>0.58728491136825989</v>
      </c>
    </row>
    <row r="5" spans="1:13" ht="15" customHeight="1" x14ac:dyDescent="0.3">
      <c r="A5" s="2" t="s">
        <v>3</v>
      </c>
      <c r="B5" s="2" t="s">
        <v>6</v>
      </c>
      <c r="C5" s="10">
        <f>[5]Utt_h_reg_or_GLMM_b1!C4</f>
        <v>3.573</v>
      </c>
      <c r="D5" s="10">
        <f>[5]Utt_h_reg_or_GLMM_b1!D4</f>
        <v>2.8791988044201502</v>
      </c>
      <c r="E5" s="10">
        <f>[5]Utt_h_reg_or_GLMM_b1!E4</f>
        <v>4.2670681050533297</v>
      </c>
      <c r="F5" s="2">
        <f>[5]Utt_h_reg_or_GLMM_b1!F4</f>
        <v>0.35399999999999998</v>
      </c>
      <c r="G5" s="2">
        <f>[5]Utt_h_reg_or_GLMM_b1!G4</f>
        <v>10.092000000000001</v>
      </c>
      <c r="H5" s="2">
        <f>[5]Utt_h_reg_or_GLMM_b1!H4</f>
        <v>5.9999999999999999E-24</v>
      </c>
      <c r="I5" s="11">
        <f>[5]Utt_h_reg_or_GLMM_b1!I4</f>
        <v>2.1000000000000001E-22</v>
      </c>
      <c r="J5" s="12" t="str">
        <f>IF(Table143526[[#This Row],[p.value]]&lt;0.001, "p &lt; .001", _xlfn.CONCAT("p = ", REPLACE(ROUND(Table143526[[#This Row],[p.value]], 3),1,2,".")))</f>
        <v>p &lt; .001</v>
      </c>
      <c r="K5" s="2" t="str">
        <f t="shared" si="2"/>
        <v>MDC, MDQ</v>
      </c>
      <c r="L5" s="9">
        <f t="shared" si="0"/>
        <v>0.69406810505332972</v>
      </c>
      <c r="M5" s="9">
        <f t="shared" si="1"/>
        <v>0.69380119557984976</v>
      </c>
    </row>
    <row r="6" spans="1:13" ht="15" customHeight="1" x14ac:dyDescent="0.3">
      <c r="A6" s="2" t="s">
        <v>4</v>
      </c>
      <c r="B6" s="2" t="s">
        <v>5</v>
      </c>
      <c r="C6" s="10">
        <f>[5]Utt_h_reg_or_GLMM_b1!C5</f>
        <v>6.31</v>
      </c>
      <c r="D6" s="10">
        <f>[5]Utt_h_reg_or_GLMM_b1!D5</f>
        <v>4.1606864975190696</v>
      </c>
      <c r="E6" s="10">
        <f>[5]Utt_h_reg_or_GLMM_b1!E5</f>
        <v>8.4601856155711896</v>
      </c>
      <c r="F6" s="2">
        <f>[5]Utt_h_reg_or_GLMM_b1!F5</f>
        <v>1.097</v>
      </c>
      <c r="G6" s="2">
        <f>[5]Utt_h_reg_or_GLMM_b1!G5</f>
        <v>5.7530000000000001</v>
      </c>
      <c r="H6" s="11">
        <f>[5]Utt_h_reg_or_GLMM_b1!H5</f>
        <v>8.7999999999999994E-9</v>
      </c>
      <c r="I6" s="11">
        <f>[5]Utt_h_reg_or_GLMM_b1!I5</f>
        <v>4.3999999999999997E-8</v>
      </c>
      <c r="J6" s="12" t="str">
        <f>IF(Table143526[[#This Row],[p.value]]&lt;0.001, "p &lt; .001", _xlfn.CONCAT("p = ", REPLACE(ROUND(Table143526[[#This Row],[p.value]], 3),1,2,".")))</f>
        <v>p &lt; .001</v>
      </c>
      <c r="K6" s="2" t="str">
        <f t="shared" si="2"/>
        <v>MWH, MYN</v>
      </c>
      <c r="L6" s="9">
        <f t="shared" si="0"/>
        <v>2.15018561557119</v>
      </c>
      <c r="M6" s="9">
        <f t="shared" si="1"/>
        <v>2.14931350248093</v>
      </c>
    </row>
    <row r="7" spans="1:13" ht="15" customHeight="1" x14ac:dyDescent="0.3">
      <c r="A7" s="2" t="s">
        <v>4</v>
      </c>
      <c r="B7" s="2" t="s">
        <v>6</v>
      </c>
      <c r="C7" s="10">
        <f>[5]Utt_h_reg_or_GLMM_b1!C6</f>
        <v>7.8170000000000002</v>
      </c>
      <c r="D7" s="10">
        <f>[5]Utt_h_reg_or_GLMM_b1!D6</f>
        <v>5.6290300905252701</v>
      </c>
      <c r="E7" s="10">
        <f>[5]Utt_h_reg_or_GLMM_b1!E6</f>
        <v>10.0055505764408</v>
      </c>
      <c r="F7" s="2">
        <f>[5]Utt_h_reg_or_GLMM_b1!F6</f>
        <v>1.1160000000000001</v>
      </c>
      <c r="G7" s="2">
        <f>[5]Utt_h_reg_or_GLMM_b1!G6</f>
        <v>7.0019999999999998</v>
      </c>
      <c r="H7" s="2">
        <f>[5]Utt_h_reg_or_GLMM_b1!H6</f>
        <v>2.4999999999999998E-12</v>
      </c>
      <c r="I7" s="11">
        <f>[5]Utt_h_reg_or_GLMM_b1!I6</f>
        <v>3.7000000000000001E-11</v>
      </c>
      <c r="J7" s="12" t="str">
        <f>IF(Table143526[[#This Row],[p.value]]&lt;0.001, "p &lt; .001", _xlfn.CONCAT("p = ", REPLACE(ROUND(Table143526[[#This Row],[p.value]], 3),1,2,".")))</f>
        <v>p &lt; .001</v>
      </c>
      <c r="K7" s="2" t="str">
        <f t="shared" si="2"/>
        <v>MWH, MDQ</v>
      </c>
      <c r="L7" s="9">
        <f t="shared" si="0"/>
        <v>2.1885505764408002</v>
      </c>
      <c r="M7" s="9">
        <f t="shared" si="1"/>
        <v>2.18796990947473</v>
      </c>
    </row>
    <row r="8" spans="1:13" ht="15" customHeight="1" x14ac:dyDescent="0.3">
      <c r="A8" s="2" t="s">
        <v>5</v>
      </c>
      <c r="B8" s="2" t="s">
        <v>6</v>
      </c>
      <c r="C8" s="10">
        <f>[5]Utt_h_reg_or_GLMM_b1!C7</f>
        <v>1.5069999999999999</v>
      </c>
      <c r="D8" s="10">
        <f>[5]Utt_h_reg_or_GLMM_b1!D7</f>
        <v>0.90878968558170103</v>
      </c>
      <c r="E8" s="10">
        <f>[5]Utt_h_reg_or_GLMM_b1!E7</f>
        <v>2.1049032363426399</v>
      </c>
      <c r="F8" s="2">
        <f>[5]Utt_h_reg_or_GLMM_b1!F7</f>
        <v>0.30499999999999999</v>
      </c>
      <c r="G8" s="2">
        <f>[5]Utt_h_reg_or_GLMM_b1!G7</f>
        <v>4.9379999999999997</v>
      </c>
      <c r="H8" s="2">
        <f>[5]Utt_h_reg_or_GLMM_b1!H7</f>
        <v>7.8999999999999995E-7</v>
      </c>
      <c r="I8" s="2">
        <f>[5]Utt_h_reg_or_GLMM_b1!I7</f>
        <v>3.1E-6</v>
      </c>
      <c r="J8" s="12" t="str">
        <f>IF(Table143526[[#This Row],[p.value]]&lt;0.001, "p &lt; .001", _xlfn.CONCAT("p = ", REPLACE(ROUND(Table143526[[#This Row],[p.value]], 3),1,2,".")))</f>
        <v>p &lt; .001</v>
      </c>
      <c r="K8" s="2" t="str">
        <f t="shared" si="2"/>
        <v>MYN, MDQ</v>
      </c>
      <c r="L8" s="9">
        <f t="shared" si="0"/>
        <v>0.59790323634263998</v>
      </c>
      <c r="M8" s="9">
        <f t="shared" si="1"/>
        <v>0.59821031441829886</v>
      </c>
    </row>
    <row r="9" spans="1:13" x14ac:dyDescent="0.3">
      <c r="A9" s="2" t="s">
        <v>18</v>
      </c>
      <c r="B9" s="2" t="s">
        <v>19</v>
      </c>
      <c r="C9" s="10">
        <f>[5]Utt_h_reg_or_GLMM_b1!C8</f>
        <v>-6.3E-2</v>
      </c>
      <c r="D9" s="10">
        <f>[5]Utt_h_reg_or_GLMM_b1!D8</f>
        <v>-1.6620712633071999</v>
      </c>
      <c r="E9" s="10">
        <f>[5]Utt_h_reg_or_GLMM_b1!E8</f>
        <v>1.53657104615969</v>
      </c>
      <c r="F9" s="2">
        <f>[5]Utt_h_reg_or_GLMM_b1!F8</f>
        <v>0.81599999999999995</v>
      </c>
      <c r="G9" s="2">
        <f>[5]Utt_h_reg_or_GLMM_b1!G8</f>
        <v>-7.6999999999999999E-2</v>
      </c>
      <c r="H9" s="2">
        <f>[5]Utt_h_reg_or_GLMM_b1!H8</f>
        <v>0.93899999999999995</v>
      </c>
      <c r="I9" s="2">
        <f>[5]Utt_h_reg_or_GLMM_b1!I8</f>
        <v>0.94699999999999995</v>
      </c>
      <c r="J9" s="12" t="str">
        <f>IF(Table143526[[#This Row],[p.value]]&lt;0.001, "p &lt; .001", _xlfn.CONCAT("p = ", REPLACE(ROUND(Table143526[[#This Row],[p.value]], 3),1,2,".")))</f>
        <v>p = .939</v>
      </c>
      <c r="K9" s="2" t="str">
        <f>_xlfn.CONCAT(A9, ", ", B9)</f>
        <v>F, M</v>
      </c>
      <c r="L9" s="9">
        <f>E9-C9</f>
        <v>1.5995710461596899</v>
      </c>
      <c r="M9" s="9">
        <f>C9-D9</f>
        <v>1.5990712633072</v>
      </c>
    </row>
    <row r="12" spans="1:13" x14ac:dyDescent="0.3">
      <c r="A12" s="18"/>
      <c r="B12" s="17"/>
      <c r="C12" s="17"/>
      <c r="D12" s="17"/>
      <c r="E12" s="17"/>
      <c r="F12" s="17"/>
      <c r="G12" s="17"/>
    </row>
    <row r="13" spans="1:13" ht="15" thickBot="1" x14ac:dyDescent="0.35">
      <c r="A13" s="4" t="s">
        <v>7</v>
      </c>
      <c r="B13" s="4" t="s">
        <v>9</v>
      </c>
      <c r="C13" s="4" t="s">
        <v>0</v>
      </c>
      <c r="D13" s="4" t="s">
        <v>1</v>
      </c>
      <c r="E13" s="4" t="s">
        <v>2</v>
      </c>
      <c r="F13" s="4" t="s">
        <v>10</v>
      </c>
      <c r="G13" s="4" t="s">
        <v>11</v>
      </c>
      <c r="H13" s="8" t="s">
        <v>12</v>
      </c>
      <c r="I13" s="8" t="s">
        <v>13</v>
      </c>
      <c r="J13" s="7" t="s">
        <v>15</v>
      </c>
      <c r="K13" s="7" t="s">
        <v>16</v>
      </c>
    </row>
    <row r="14" spans="1:13" ht="15.6" thickTop="1" thickBot="1" x14ac:dyDescent="0.35">
      <c r="A14" s="5" t="s">
        <v>3</v>
      </c>
      <c r="B14" s="5">
        <f>[6]Utt_h_reg_or_GLMM_b0!B2</f>
        <v>-1.6859999999999999</v>
      </c>
      <c r="C14" s="15">
        <f>[6]Utt_h_reg_or_GLMM_b0!C2</f>
        <v>-3.5377966020748999</v>
      </c>
      <c r="D14" s="15">
        <f>[6]Utt_h_reg_or_GLMM_b0!D2</f>
        <v>0.165278328436712</v>
      </c>
      <c r="E14" s="5">
        <f>[6]Utt_h_reg_or_GLMM_b0!E2</f>
        <v>0.94499999999999995</v>
      </c>
      <c r="F14" s="5">
        <f>[6]Utt_h_reg_or_GLMM_b0!F2</f>
        <v>-1.7849999999999999</v>
      </c>
      <c r="G14" s="5">
        <f>[6]Utt_h_reg_or_GLMM_b0!G2</f>
        <v>7.3999999999999996E-2</v>
      </c>
      <c r="H14" s="5">
        <f>[6]Utt_h_reg_or_GLMM_b0!H2</f>
        <v>0.106</v>
      </c>
      <c r="I14" s="5" t="s">
        <v>24</v>
      </c>
      <c r="J14" s="6">
        <f>D14-B14</f>
        <v>1.851278328436712</v>
      </c>
      <c r="K14" s="6">
        <f>B14-C14</f>
        <v>1.8517966020748999</v>
      </c>
    </row>
    <row r="15" spans="1:13" ht="15" thickBot="1" x14ac:dyDescent="0.35">
      <c r="A15" s="5" t="s">
        <v>4</v>
      </c>
      <c r="B15" s="5">
        <f>[6]Utt_h_reg_or_GLMM_b0!B3</f>
        <v>-5.93</v>
      </c>
      <c r="C15" s="15">
        <f>[6]Utt_h_reg_or_GLMM_b0!C3</f>
        <v>-8.7071422400716596</v>
      </c>
      <c r="D15" s="15">
        <f>[6]Utt_h_reg_or_GLMM_b0!D3</f>
        <v>-3.1536795549070198</v>
      </c>
      <c r="E15" s="5">
        <f>[6]Utt_h_reg_or_GLMM_b0!E3</f>
        <v>1.417</v>
      </c>
      <c r="F15" s="5">
        <f>[6]Utt_h_reg_or_GLMM_b0!F3</f>
        <v>-4.1859999999999999</v>
      </c>
      <c r="G15" s="5">
        <f>[6]Utt_h_reg_or_GLMM_b0!G3</f>
        <v>2.8E-5</v>
      </c>
      <c r="H15" s="5">
        <f>[6]Utt_h_reg_or_GLMM_b0!H3</f>
        <v>1.9000000000000001E-4</v>
      </c>
      <c r="I15" s="5" t="str">
        <f>[6]Utt_h_reg_or_GLMM_b0!I3</f>
        <v>p&lt;0.001</v>
      </c>
      <c r="J15" s="6">
        <f>D15-B15</f>
        <v>2.7763204450929799</v>
      </c>
      <c r="K15" s="6">
        <f>B15-C15</f>
        <v>2.7771422400716599</v>
      </c>
    </row>
    <row r="16" spans="1:13" ht="15" thickBot="1" x14ac:dyDescent="0.35">
      <c r="A16" s="5" t="s">
        <v>5</v>
      </c>
      <c r="B16" s="5">
        <f>[6]Utt_h_reg_or_GLMM_b0!B4</f>
        <v>0.38</v>
      </c>
      <c r="C16" s="15">
        <f>[6]Utt_h_reg_or_GLMM_b0!C4</f>
        <v>-1.4522623084727599</v>
      </c>
      <c r="D16" s="15">
        <f>[6]Utt_h_reg_or_GLMM_b0!D4</f>
        <v>2.2122976541698298</v>
      </c>
      <c r="E16" s="5">
        <f>[6]Utt_h_reg_or_GLMM_b0!E4</f>
        <v>0.93500000000000005</v>
      </c>
      <c r="F16" s="5">
        <f>[6]Utt_h_reg_or_GLMM_b0!F4</f>
        <v>0.40600000000000003</v>
      </c>
      <c r="G16" s="5">
        <f>[6]Utt_h_reg_or_GLMM_b0!G4</f>
        <v>0.68400000000000005</v>
      </c>
      <c r="H16" s="5">
        <f>[6]Utt_h_reg_or_GLMM_b0!H4</f>
        <v>0.80500000000000005</v>
      </c>
      <c r="I16" s="5" t="s">
        <v>25</v>
      </c>
      <c r="J16" s="5">
        <f>D16-B16</f>
        <v>1.8322976541698299</v>
      </c>
      <c r="K16" s="5">
        <f>B16-C16</f>
        <v>1.8322623084727598</v>
      </c>
    </row>
    <row r="17" spans="1:11" x14ac:dyDescent="0.3">
      <c r="A17" s="5" t="s">
        <v>6</v>
      </c>
      <c r="B17" s="5">
        <f>[6]Utt_h_reg_or_GLMM_b0!B5</f>
        <v>1.887</v>
      </c>
      <c r="C17" s="15">
        <f>[6]Utt_h_reg_or_GLMM_b0!C5</f>
        <v>2.8716201994612701E-2</v>
      </c>
      <c r="D17" s="15">
        <f>[6]Utt_h_reg_or_GLMM_b0!D5</f>
        <v>3.74507865263831</v>
      </c>
      <c r="E17" s="5">
        <f>[6]Utt_h_reg_or_GLMM_b0!E5</f>
        <v>0.94799999999999995</v>
      </c>
      <c r="F17" s="5">
        <f>[6]Utt_h_reg_or_GLMM_b0!F5</f>
        <v>1.99</v>
      </c>
      <c r="G17" s="5">
        <f>[6]Utt_h_reg_or_GLMM_b0!G5</f>
        <v>4.7E-2</v>
      </c>
      <c r="H17" s="5">
        <f>[6]Utt_h_reg_or_GLMM_b0!H5</f>
        <v>7.5999999999999998E-2</v>
      </c>
      <c r="I17" s="5" t="s">
        <v>22</v>
      </c>
      <c r="J17" s="5">
        <f>D17-B17</f>
        <v>1.85807865263831</v>
      </c>
      <c r="K17" s="5">
        <f>B17-C17</f>
        <v>1.8582837980053872</v>
      </c>
    </row>
    <row r="18" spans="1:11" x14ac:dyDescent="0.3">
      <c r="A18" s="3"/>
    </row>
  </sheetData>
  <mergeCells count="2">
    <mergeCell ref="A1:K1"/>
    <mergeCell ref="A12:G1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H% no reg tier</vt:lpstr>
      <vt:lpstr>Hi Reg</vt:lpstr>
      <vt:lpstr>L% in REG tier</vt:lpstr>
      <vt:lpstr>one PA only in IP</vt:lpstr>
      <vt:lpstr>one PA only OR high reg 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2022-07-22T17:58:19Z</dcterms:created>
  <dcterms:modified xsi:type="dcterms:W3CDTF">2022-09-23T15:10:58Z</dcterms:modified>
</cp:coreProperties>
</file>