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35FD5243-B5DE-424C-95A1-F9430C950510}" xr6:coauthVersionLast="47" xr6:coauthVersionMax="47" xr10:uidLastSave="{00000000-0000-0000-0000-000000000000}"/>
  <bookViews>
    <workbookView xWindow="-108" yWindow="-108" windowWidth="23256" windowHeight="13176" tabRatio="835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PA gr" sheetId="12" r:id="rId9"/>
    <sheet name="Utt B0" sheetId="18" r:id="rId10"/>
    <sheet name="Utt B1" sheetId="19" r:id="rId11"/>
    <sheet name="legends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xlnm.Print_Area" localSheetId="1">'mode only B1'!$A$1:$BA$5</definedName>
    <definedName name="_xlnm.Print_Area" localSheetId="2">'mode RTH B0'!#REF!</definedName>
    <definedName name="_xlnm.Print_Area" localSheetId="3">'mode RTH B1'!$A$1:$BC$8</definedName>
    <definedName name="_xlnm.Print_Area" localSheetId="4">'PA B0'!$A$1:$AM$7</definedName>
    <definedName name="_xlnm.Print_Area" localSheetId="5">'PA B1'!$A$1:$BF$80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1" i="14" l="1"/>
  <c r="A62" i="14"/>
  <c r="A63" i="14"/>
  <c r="A64" i="14"/>
  <c r="A65" i="14"/>
  <c r="A66" i="14"/>
  <c r="A67" i="14"/>
  <c r="A68" i="14"/>
  <c r="A83" i="14"/>
  <c r="A84" i="14"/>
  <c r="A85" i="14"/>
  <c r="A86" i="14"/>
  <c r="A87" i="14"/>
  <c r="A88" i="14"/>
  <c r="A89" i="14"/>
  <c r="A90" i="14"/>
  <c r="B83" i="14"/>
  <c r="C83" i="14"/>
  <c r="D83" i="14"/>
  <c r="E83" i="14"/>
  <c r="F83" i="14"/>
  <c r="B84" i="14"/>
  <c r="C84" i="14"/>
  <c r="D84" i="14"/>
  <c r="E84" i="14"/>
  <c r="F84" i="14"/>
  <c r="B85" i="14"/>
  <c r="F85" i="14" s="1"/>
  <c r="C85" i="14"/>
  <c r="D85" i="14"/>
  <c r="E85" i="14"/>
  <c r="B86" i="14"/>
  <c r="C86" i="14"/>
  <c r="D86" i="14"/>
  <c r="E86" i="14"/>
  <c r="B87" i="14"/>
  <c r="C87" i="14"/>
  <c r="F87" i="14" s="1"/>
  <c r="D87" i="14"/>
  <c r="E87" i="14"/>
  <c r="B88" i="14"/>
  <c r="C88" i="14"/>
  <c r="D88" i="14"/>
  <c r="E88" i="14"/>
  <c r="B89" i="14"/>
  <c r="F89" i="14" s="1"/>
  <c r="C89" i="14"/>
  <c r="D89" i="14"/>
  <c r="E89" i="14"/>
  <c r="B90" i="14"/>
  <c r="C90" i="14"/>
  <c r="F90" i="14" s="1"/>
  <c r="D90" i="14"/>
  <c r="E90" i="14"/>
  <c r="C3" i="19"/>
  <c r="D3" i="19"/>
  <c r="E3" i="19"/>
  <c r="F3" i="19"/>
  <c r="G3" i="19"/>
  <c r="H3" i="19"/>
  <c r="I3" i="19"/>
  <c r="J3" i="19"/>
  <c r="K3" i="19"/>
  <c r="M3" i="19"/>
  <c r="N3" i="19"/>
  <c r="C4" i="19"/>
  <c r="D4" i="19"/>
  <c r="E4" i="19"/>
  <c r="F4" i="19"/>
  <c r="G4" i="19"/>
  <c r="H4" i="19"/>
  <c r="I4" i="19"/>
  <c r="J4" i="19"/>
  <c r="K4" i="19"/>
  <c r="C5" i="19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1" i="19"/>
  <c r="B11" i="19"/>
  <c r="C11" i="19"/>
  <c r="D11" i="19"/>
  <c r="E11" i="19"/>
  <c r="F11" i="19"/>
  <c r="G11" i="19"/>
  <c r="H11" i="19"/>
  <c r="I11" i="19"/>
  <c r="J11" i="19"/>
  <c r="K11" i="19"/>
  <c r="C12" i="19"/>
  <c r="D12" i="19"/>
  <c r="E12" i="19"/>
  <c r="F12" i="19"/>
  <c r="G12" i="19"/>
  <c r="H12" i="19"/>
  <c r="I12" i="19"/>
  <c r="J12" i="19"/>
  <c r="K12" i="19"/>
  <c r="M12" i="19"/>
  <c r="N12" i="19"/>
  <c r="C13" i="19"/>
  <c r="D13" i="19"/>
  <c r="E13" i="19"/>
  <c r="F13" i="19"/>
  <c r="G13" i="19"/>
  <c r="H13" i="19"/>
  <c r="I13" i="19"/>
  <c r="J13" i="19"/>
  <c r="K13" i="19"/>
  <c r="C14" i="19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A20" i="19"/>
  <c r="B20" i="19"/>
  <c r="C20" i="19"/>
  <c r="D20" i="19"/>
  <c r="E20" i="19"/>
  <c r="F20" i="19"/>
  <c r="G20" i="19"/>
  <c r="H20" i="19"/>
  <c r="I20" i="19"/>
  <c r="J20" i="19"/>
  <c r="K20" i="19"/>
  <c r="C21" i="19"/>
  <c r="D21" i="19"/>
  <c r="E21" i="19"/>
  <c r="F21" i="19"/>
  <c r="G21" i="19"/>
  <c r="H21" i="19"/>
  <c r="I21" i="19"/>
  <c r="J21" i="19"/>
  <c r="K21" i="19"/>
  <c r="M21" i="19"/>
  <c r="N21" i="19"/>
  <c r="C22" i="19"/>
  <c r="D22" i="19"/>
  <c r="E22" i="19"/>
  <c r="F22" i="19"/>
  <c r="G22" i="19"/>
  <c r="H22" i="19"/>
  <c r="I22" i="19"/>
  <c r="J22" i="19"/>
  <c r="K22" i="19"/>
  <c r="C23" i="19"/>
  <c r="D23" i="19"/>
  <c r="E23" i="19"/>
  <c r="F23" i="19"/>
  <c r="G23" i="19"/>
  <c r="H23" i="19"/>
  <c r="I23" i="19"/>
  <c r="J23" i="19"/>
  <c r="K23" i="19"/>
  <c r="C24" i="19"/>
  <c r="D24" i="19"/>
  <c r="E24" i="19"/>
  <c r="F24" i="19"/>
  <c r="G24" i="19"/>
  <c r="H24" i="19"/>
  <c r="I24" i="19"/>
  <c r="J24" i="19"/>
  <c r="K24" i="19"/>
  <c r="C25" i="19"/>
  <c r="D25" i="19"/>
  <c r="E25" i="19"/>
  <c r="F25" i="19"/>
  <c r="G25" i="19"/>
  <c r="H25" i="19"/>
  <c r="I25" i="19"/>
  <c r="J25" i="19"/>
  <c r="K25" i="19"/>
  <c r="C26" i="19"/>
  <c r="D26" i="19"/>
  <c r="E26" i="19"/>
  <c r="F26" i="19"/>
  <c r="G26" i="19"/>
  <c r="H26" i="19"/>
  <c r="I26" i="19"/>
  <c r="J26" i="19"/>
  <c r="K26" i="19"/>
  <c r="B2" i="18"/>
  <c r="C2" i="18"/>
  <c r="D2" i="18"/>
  <c r="E2" i="18"/>
  <c r="F2" i="18"/>
  <c r="G2" i="18"/>
  <c r="H2" i="18"/>
  <c r="I2" i="18"/>
  <c r="J2" i="18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K6" i="18" s="1"/>
  <c r="C6" i="18"/>
  <c r="D6" i="18"/>
  <c r="E6" i="18"/>
  <c r="F6" i="18"/>
  <c r="G6" i="18"/>
  <c r="H6" i="18"/>
  <c r="I6" i="18"/>
  <c r="J6" i="18"/>
  <c r="B9" i="18"/>
  <c r="C9" i="18"/>
  <c r="D9" i="18"/>
  <c r="K9" i="18" s="1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K11" i="18" s="1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B16" i="18"/>
  <c r="C16" i="18"/>
  <c r="D16" i="18"/>
  <c r="E16" i="18"/>
  <c r="F16" i="18"/>
  <c r="G16" i="18"/>
  <c r="H16" i="18"/>
  <c r="I16" i="18"/>
  <c r="J16" i="18"/>
  <c r="B17" i="18"/>
  <c r="K17" i="18" s="1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B39" i="14"/>
  <c r="C39" i="14"/>
  <c r="D39" i="14"/>
  <c r="E39" i="14"/>
  <c r="F39" i="14"/>
  <c r="B61" i="14"/>
  <c r="C61" i="14"/>
  <c r="D61" i="14"/>
  <c r="E61" i="14"/>
  <c r="F61" i="14"/>
  <c r="B40" i="14"/>
  <c r="F40" i="14" s="1"/>
  <c r="C40" i="14"/>
  <c r="D40" i="14"/>
  <c r="E40" i="14"/>
  <c r="B62" i="14"/>
  <c r="C62" i="14"/>
  <c r="D62" i="14"/>
  <c r="E62" i="14"/>
  <c r="F62" i="14"/>
  <c r="B41" i="14"/>
  <c r="C41" i="14"/>
  <c r="D41" i="14"/>
  <c r="E41" i="14"/>
  <c r="B63" i="14"/>
  <c r="C63" i="14"/>
  <c r="D63" i="14"/>
  <c r="E63" i="14"/>
  <c r="F63" i="14"/>
  <c r="B42" i="14"/>
  <c r="C42" i="14"/>
  <c r="D42" i="14"/>
  <c r="E42" i="14"/>
  <c r="B64" i="14"/>
  <c r="C64" i="14"/>
  <c r="D64" i="14"/>
  <c r="E64" i="14"/>
  <c r="F64" i="14"/>
  <c r="B43" i="14"/>
  <c r="C43" i="14"/>
  <c r="D43" i="14"/>
  <c r="E43" i="14"/>
  <c r="B65" i="14"/>
  <c r="F65" i="14" s="1"/>
  <c r="C65" i="14"/>
  <c r="D65" i="14"/>
  <c r="E65" i="14"/>
  <c r="B44" i="14"/>
  <c r="C44" i="14"/>
  <c r="D44" i="14"/>
  <c r="E44" i="14"/>
  <c r="B66" i="14"/>
  <c r="F66" i="14" s="1"/>
  <c r="C66" i="14"/>
  <c r="D66" i="14"/>
  <c r="E66" i="14"/>
  <c r="B45" i="14"/>
  <c r="C45" i="14"/>
  <c r="D45" i="14"/>
  <c r="E45" i="14"/>
  <c r="B67" i="14"/>
  <c r="F67" i="14" s="1"/>
  <c r="C67" i="14"/>
  <c r="D67" i="14"/>
  <c r="E67" i="14"/>
  <c r="B46" i="14"/>
  <c r="C46" i="14"/>
  <c r="D46" i="14"/>
  <c r="E46" i="14"/>
  <c r="B68" i="14"/>
  <c r="C68" i="14"/>
  <c r="D68" i="14"/>
  <c r="E68" i="14"/>
  <c r="A50" i="14"/>
  <c r="B50" i="14"/>
  <c r="C50" i="14"/>
  <c r="D50" i="14"/>
  <c r="E50" i="14"/>
  <c r="A72" i="14"/>
  <c r="B72" i="14"/>
  <c r="F72" i="14" s="1"/>
  <c r="C72" i="14"/>
  <c r="D72" i="14"/>
  <c r="E72" i="14"/>
  <c r="A94" i="14"/>
  <c r="B94" i="14"/>
  <c r="C94" i="14"/>
  <c r="D94" i="14"/>
  <c r="E94" i="14"/>
  <c r="F94" i="14"/>
  <c r="A51" i="14"/>
  <c r="B51" i="14"/>
  <c r="F51" i="14" s="1"/>
  <c r="C51" i="14"/>
  <c r="D51" i="14"/>
  <c r="E51" i="14"/>
  <c r="A73" i="14"/>
  <c r="B73" i="14"/>
  <c r="C73" i="14"/>
  <c r="F73" i="14" s="1"/>
  <c r="D73" i="14"/>
  <c r="E73" i="14"/>
  <c r="A95" i="14"/>
  <c r="B95" i="14"/>
  <c r="C95" i="14"/>
  <c r="D95" i="14"/>
  <c r="E95" i="14"/>
  <c r="F95" i="14"/>
  <c r="A52" i="14"/>
  <c r="B52" i="14"/>
  <c r="C52" i="14"/>
  <c r="D52" i="14"/>
  <c r="E52" i="14"/>
  <c r="A74" i="14"/>
  <c r="B74" i="14"/>
  <c r="C74" i="14"/>
  <c r="F74" i="14" s="1"/>
  <c r="D74" i="14"/>
  <c r="E74" i="14"/>
  <c r="A96" i="14"/>
  <c r="B96" i="14"/>
  <c r="F96" i="14" s="1"/>
  <c r="C96" i="14"/>
  <c r="D96" i="14"/>
  <c r="E96" i="14"/>
  <c r="A53" i="14"/>
  <c r="B53" i="14"/>
  <c r="C53" i="14"/>
  <c r="D53" i="14"/>
  <c r="E53" i="14"/>
  <c r="A75" i="14"/>
  <c r="B75" i="14"/>
  <c r="F75" i="14" s="1"/>
  <c r="C75" i="14"/>
  <c r="D75" i="14"/>
  <c r="E75" i="14"/>
  <c r="A97" i="14"/>
  <c r="B97" i="14"/>
  <c r="C97" i="14"/>
  <c r="D97" i="14"/>
  <c r="E97" i="14"/>
  <c r="A54" i="14"/>
  <c r="B54" i="14"/>
  <c r="C54" i="14"/>
  <c r="D54" i="14"/>
  <c r="E54" i="14"/>
  <c r="A76" i="14"/>
  <c r="B76" i="14"/>
  <c r="C76" i="14"/>
  <c r="D76" i="14"/>
  <c r="E76" i="14"/>
  <c r="A98" i="14"/>
  <c r="B98" i="14"/>
  <c r="C98" i="14"/>
  <c r="D98" i="14"/>
  <c r="E98" i="14"/>
  <c r="A55" i="14"/>
  <c r="B55" i="14"/>
  <c r="C55" i="14"/>
  <c r="D55" i="14"/>
  <c r="E55" i="14"/>
  <c r="A77" i="14"/>
  <c r="B77" i="14"/>
  <c r="C77" i="14"/>
  <c r="D77" i="14"/>
  <c r="E77" i="14"/>
  <c r="A99" i="14"/>
  <c r="B99" i="14"/>
  <c r="C99" i="14"/>
  <c r="D99" i="14"/>
  <c r="E99" i="14"/>
  <c r="A56" i="14"/>
  <c r="B56" i="14"/>
  <c r="C56" i="14"/>
  <c r="D56" i="14"/>
  <c r="E56" i="14"/>
  <c r="A78" i="14"/>
  <c r="B78" i="14"/>
  <c r="C78" i="14"/>
  <c r="D78" i="14"/>
  <c r="E78" i="14"/>
  <c r="A100" i="14"/>
  <c r="B100" i="14"/>
  <c r="C100" i="14"/>
  <c r="F100" i="14" s="1"/>
  <c r="D100" i="14"/>
  <c r="E100" i="14"/>
  <c r="A57" i="14"/>
  <c r="B57" i="14"/>
  <c r="C57" i="14"/>
  <c r="D57" i="14"/>
  <c r="E57" i="14"/>
  <c r="A79" i="14"/>
  <c r="B79" i="14"/>
  <c r="C79" i="14"/>
  <c r="D79" i="14"/>
  <c r="E79" i="14"/>
  <c r="A101" i="14"/>
  <c r="B101" i="14"/>
  <c r="C101" i="14"/>
  <c r="D101" i="14"/>
  <c r="E101" i="14"/>
  <c r="F101" i="14"/>
  <c r="B24" i="16"/>
  <c r="B4" i="16" s="1"/>
  <c r="C24" i="16"/>
  <c r="C4" i="16" s="1"/>
  <c r="D24" i="16"/>
  <c r="E24" i="16"/>
  <c r="E4" i="16" s="1"/>
  <c r="F24" i="16"/>
  <c r="F4" i="16" s="1"/>
  <c r="G24" i="16"/>
  <c r="G4" i="16" s="1"/>
  <c r="H24" i="16"/>
  <c r="H4" i="16" s="1"/>
  <c r="I24" i="16"/>
  <c r="I4" i="16" s="1"/>
  <c r="J24" i="16"/>
  <c r="J4" i="16" s="1"/>
  <c r="A37" i="16"/>
  <c r="B37" i="16"/>
  <c r="C37" i="16"/>
  <c r="C2" i="16" s="1"/>
  <c r="D37" i="16"/>
  <c r="D2" i="16" s="1"/>
  <c r="E37" i="16"/>
  <c r="E2" i="16" s="1"/>
  <c r="F37" i="16"/>
  <c r="F2" i="16" s="1"/>
  <c r="G37" i="16"/>
  <c r="G2" i="16" s="1"/>
  <c r="H37" i="16"/>
  <c r="H2" i="16" s="1"/>
  <c r="I37" i="16"/>
  <c r="I2" i="16" s="1"/>
  <c r="J37" i="16"/>
  <c r="J2" i="16" s="1"/>
  <c r="B25" i="16"/>
  <c r="B9" i="16" s="1"/>
  <c r="C25" i="16"/>
  <c r="C9" i="16" s="1"/>
  <c r="D25" i="16"/>
  <c r="D9" i="16" s="1"/>
  <c r="E25" i="16"/>
  <c r="E9" i="16" s="1"/>
  <c r="F25" i="16"/>
  <c r="F9" i="16" s="1"/>
  <c r="G25" i="16"/>
  <c r="G9" i="16" s="1"/>
  <c r="H25" i="16"/>
  <c r="I25" i="16"/>
  <c r="I9" i="16" s="1"/>
  <c r="J25" i="16"/>
  <c r="J9" i="16" s="1"/>
  <c r="A38" i="16"/>
  <c r="B38" i="16"/>
  <c r="B7" i="16" s="1"/>
  <c r="C38" i="16"/>
  <c r="D38" i="16"/>
  <c r="D7" i="16" s="1"/>
  <c r="E38" i="16"/>
  <c r="E7" i="16" s="1"/>
  <c r="F38" i="16"/>
  <c r="F7" i="16" s="1"/>
  <c r="G38" i="16"/>
  <c r="G7" i="16" s="1"/>
  <c r="H38" i="16"/>
  <c r="H7" i="16" s="1"/>
  <c r="I38" i="16"/>
  <c r="J38" i="16"/>
  <c r="B26" i="16"/>
  <c r="K26" i="16" s="1"/>
  <c r="C26" i="16"/>
  <c r="C14" i="16" s="1"/>
  <c r="D26" i="16"/>
  <c r="D14" i="16" s="1"/>
  <c r="E26" i="16"/>
  <c r="E14" i="16" s="1"/>
  <c r="F26" i="16"/>
  <c r="F14" i="16" s="1"/>
  <c r="G26" i="16"/>
  <c r="G14" i="16" s="1"/>
  <c r="H26" i="16"/>
  <c r="H14" i="16" s="1"/>
  <c r="I26" i="16"/>
  <c r="I14" i="16" s="1"/>
  <c r="J26" i="16"/>
  <c r="J14" i="16" s="1"/>
  <c r="A39" i="16"/>
  <c r="B39" i="16"/>
  <c r="C39" i="16"/>
  <c r="C12" i="16" s="1"/>
  <c r="D39" i="16"/>
  <c r="D12" i="16" s="1"/>
  <c r="E39" i="16"/>
  <c r="F39" i="16"/>
  <c r="G39" i="16"/>
  <c r="G12" i="16" s="1"/>
  <c r="H39" i="16"/>
  <c r="H12" i="16" s="1"/>
  <c r="I39" i="16"/>
  <c r="I12" i="16" s="1"/>
  <c r="J39" i="16"/>
  <c r="J12" i="16" s="1"/>
  <c r="B27" i="16"/>
  <c r="B19" i="16" s="1"/>
  <c r="C27" i="16"/>
  <c r="D27" i="16"/>
  <c r="D15" i="16" s="1"/>
  <c r="E27" i="16"/>
  <c r="E15" i="16" s="1"/>
  <c r="F27" i="16"/>
  <c r="F15" i="16" s="1"/>
  <c r="G27" i="16"/>
  <c r="G15" i="16" s="1"/>
  <c r="H27" i="16"/>
  <c r="H19" i="16" s="1"/>
  <c r="I27" i="16"/>
  <c r="I15" i="16" s="1"/>
  <c r="J27" i="16"/>
  <c r="J15" i="16" s="1"/>
  <c r="A40" i="16"/>
  <c r="B40" i="16"/>
  <c r="B17" i="16" s="1"/>
  <c r="C40" i="16"/>
  <c r="C17" i="16" s="1"/>
  <c r="D40" i="16"/>
  <c r="D17" i="16" s="1"/>
  <c r="E40" i="16"/>
  <c r="E17" i="16" s="1"/>
  <c r="F40" i="16"/>
  <c r="F17" i="16" s="1"/>
  <c r="G40" i="16"/>
  <c r="G17" i="16" s="1"/>
  <c r="H40" i="16"/>
  <c r="I40" i="16"/>
  <c r="J40" i="16"/>
  <c r="J17" i="16" s="1"/>
  <c r="A30" i="16"/>
  <c r="B30" i="16"/>
  <c r="B5" i="16" s="1"/>
  <c r="C30" i="16"/>
  <c r="D30" i="16"/>
  <c r="D5" i="16" s="1"/>
  <c r="E30" i="16"/>
  <c r="E5" i="16" s="1"/>
  <c r="F30" i="16"/>
  <c r="F5" i="16" s="1"/>
  <c r="G30" i="16"/>
  <c r="G5" i="16" s="1"/>
  <c r="H30" i="16"/>
  <c r="H5" i="16" s="1"/>
  <c r="I30" i="16"/>
  <c r="I5" i="16" s="1"/>
  <c r="J30" i="16"/>
  <c r="J5" i="16" s="1"/>
  <c r="A43" i="16"/>
  <c r="B43" i="16"/>
  <c r="C43" i="16"/>
  <c r="D43" i="16"/>
  <c r="D3" i="16" s="1"/>
  <c r="E43" i="16"/>
  <c r="E3" i="16" s="1"/>
  <c r="F43" i="16"/>
  <c r="G43" i="16"/>
  <c r="G3" i="16" s="1"/>
  <c r="H43" i="16"/>
  <c r="H3" i="16" s="1"/>
  <c r="I43" i="16"/>
  <c r="I3" i="16" s="1"/>
  <c r="J43" i="16"/>
  <c r="J3" i="16" s="1"/>
  <c r="K43" i="16"/>
  <c r="A31" i="16"/>
  <c r="B31" i="16"/>
  <c r="C31" i="16"/>
  <c r="C10" i="16" s="1"/>
  <c r="D31" i="16"/>
  <c r="D10" i="16" s="1"/>
  <c r="E31" i="16"/>
  <c r="E10" i="16" s="1"/>
  <c r="F31" i="16"/>
  <c r="F10" i="16" s="1"/>
  <c r="G31" i="16"/>
  <c r="H31" i="16"/>
  <c r="H10" i="16" s="1"/>
  <c r="I31" i="16"/>
  <c r="I10" i="16" s="1"/>
  <c r="J31" i="16"/>
  <c r="J10" i="16" s="1"/>
  <c r="A44" i="16"/>
  <c r="B44" i="16"/>
  <c r="B8" i="16" s="1"/>
  <c r="C44" i="16"/>
  <c r="C8" i="16" s="1"/>
  <c r="D44" i="16"/>
  <c r="D8" i="16" s="1"/>
  <c r="E44" i="16"/>
  <c r="E8" i="16" s="1"/>
  <c r="F44" i="16"/>
  <c r="F8" i="16" s="1"/>
  <c r="G44" i="16"/>
  <c r="G8" i="16" s="1"/>
  <c r="H44" i="16"/>
  <c r="H8" i="16" s="1"/>
  <c r="I44" i="16"/>
  <c r="I8" i="16" s="1"/>
  <c r="J44" i="16"/>
  <c r="J8" i="16" s="1"/>
  <c r="A32" i="16"/>
  <c r="A16" i="16" s="1"/>
  <c r="B32" i="16"/>
  <c r="C32" i="16"/>
  <c r="D32" i="16"/>
  <c r="E32" i="16"/>
  <c r="F32" i="16"/>
  <c r="G32" i="16"/>
  <c r="H32" i="16"/>
  <c r="I32" i="16"/>
  <c r="J32" i="16"/>
  <c r="K32" i="16"/>
  <c r="A45" i="16"/>
  <c r="B45" i="16"/>
  <c r="B13" i="16" s="1"/>
  <c r="C45" i="16"/>
  <c r="D45" i="16"/>
  <c r="E45" i="16"/>
  <c r="E13" i="16" s="1"/>
  <c r="F45" i="16"/>
  <c r="G45" i="16"/>
  <c r="H45" i="16"/>
  <c r="I45" i="16"/>
  <c r="I13" i="16" s="1"/>
  <c r="J45" i="16"/>
  <c r="J13" i="16" s="1"/>
  <c r="A33" i="16"/>
  <c r="B33" i="16"/>
  <c r="B20" i="16" s="1"/>
  <c r="C33" i="16"/>
  <c r="D33" i="16"/>
  <c r="D20" i="16" s="1"/>
  <c r="E33" i="16"/>
  <c r="E20" i="16" s="1"/>
  <c r="F33" i="16"/>
  <c r="F20" i="16" s="1"/>
  <c r="G33" i="16"/>
  <c r="G20" i="16" s="1"/>
  <c r="H33" i="16"/>
  <c r="H20" i="16" s="1"/>
  <c r="I33" i="16"/>
  <c r="I20" i="16" s="1"/>
  <c r="J33" i="16"/>
  <c r="J20" i="16" s="1"/>
  <c r="A46" i="16"/>
  <c r="B46" i="16"/>
  <c r="B18" i="16" s="1"/>
  <c r="C46" i="16"/>
  <c r="D46" i="16"/>
  <c r="D18" i="16" s="1"/>
  <c r="E46" i="16"/>
  <c r="E18" i="16" s="1"/>
  <c r="F46" i="16"/>
  <c r="F18" i="16" s="1"/>
  <c r="G46" i="16"/>
  <c r="G18" i="16" s="1"/>
  <c r="H46" i="16"/>
  <c r="H18" i="16" s="1"/>
  <c r="I46" i="16"/>
  <c r="I18" i="16" s="1"/>
  <c r="J46" i="16"/>
  <c r="J18" i="16" s="1"/>
  <c r="K46" i="16"/>
  <c r="A1" i="16"/>
  <c r="B1" i="16"/>
  <c r="C1" i="16"/>
  <c r="D1" i="16"/>
  <c r="E1" i="16"/>
  <c r="F1" i="16"/>
  <c r="G1" i="16"/>
  <c r="H1" i="16"/>
  <c r="I1" i="16"/>
  <c r="J1" i="16"/>
  <c r="B3" i="16"/>
  <c r="C3" i="16"/>
  <c r="F3" i="16"/>
  <c r="D4" i="16"/>
  <c r="A6" i="16"/>
  <c r="B6" i="16"/>
  <c r="C6" i="16"/>
  <c r="D6" i="16"/>
  <c r="E6" i="16"/>
  <c r="F6" i="16"/>
  <c r="G6" i="16"/>
  <c r="H6" i="16"/>
  <c r="I6" i="16"/>
  <c r="J6" i="16"/>
  <c r="I7" i="16"/>
  <c r="J7" i="16"/>
  <c r="H9" i="16"/>
  <c r="B10" i="16"/>
  <c r="G10" i="16"/>
  <c r="A11" i="16"/>
  <c r="B11" i="16"/>
  <c r="C11" i="16"/>
  <c r="D11" i="16"/>
  <c r="E11" i="16"/>
  <c r="F11" i="16"/>
  <c r="G11" i="16"/>
  <c r="H11" i="16"/>
  <c r="I11" i="16"/>
  <c r="J11" i="16"/>
  <c r="E12" i="16"/>
  <c r="F12" i="16"/>
  <c r="C13" i="16"/>
  <c r="D13" i="16"/>
  <c r="F13" i="16"/>
  <c r="G13" i="16"/>
  <c r="H13" i="16"/>
  <c r="B14" i="16"/>
  <c r="C15" i="16"/>
  <c r="B16" i="16"/>
  <c r="C16" i="16"/>
  <c r="D16" i="16"/>
  <c r="E16" i="16"/>
  <c r="F16" i="16"/>
  <c r="G16" i="16"/>
  <c r="H16" i="16"/>
  <c r="I16" i="16"/>
  <c r="J16" i="16"/>
  <c r="H17" i="16"/>
  <c r="I17" i="16"/>
  <c r="C18" i="16"/>
  <c r="C19" i="16"/>
  <c r="D19" i="16"/>
  <c r="F19" i="16"/>
  <c r="C20" i="16"/>
  <c r="B2" i="15"/>
  <c r="C2" i="15"/>
  <c r="D2" i="15"/>
  <c r="E2" i="15"/>
  <c r="F2" i="15"/>
  <c r="G2" i="15"/>
  <c r="H2" i="15"/>
  <c r="I2" i="15"/>
  <c r="J2" i="15"/>
  <c r="B3" i="15"/>
  <c r="C3" i="15"/>
  <c r="D3" i="15"/>
  <c r="E3" i="15"/>
  <c r="F3" i="15"/>
  <c r="G3" i="15"/>
  <c r="H3" i="15"/>
  <c r="I3" i="15"/>
  <c r="J3" i="15"/>
  <c r="B4" i="15"/>
  <c r="C4" i="15"/>
  <c r="D4" i="15"/>
  <c r="E4" i="15"/>
  <c r="F4" i="15"/>
  <c r="G4" i="15"/>
  <c r="H4" i="15"/>
  <c r="I4" i="15"/>
  <c r="J4" i="15"/>
  <c r="B5" i="15"/>
  <c r="C5" i="15"/>
  <c r="D5" i="15"/>
  <c r="E5" i="15"/>
  <c r="F5" i="15"/>
  <c r="G5" i="15"/>
  <c r="H5" i="15"/>
  <c r="I5" i="15"/>
  <c r="J5" i="15"/>
  <c r="B6" i="15"/>
  <c r="C6" i="15"/>
  <c r="D6" i="15"/>
  <c r="E6" i="15"/>
  <c r="F6" i="15"/>
  <c r="G6" i="15"/>
  <c r="H6" i="15"/>
  <c r="I6" i="15"/>
  <c r="J6" i="15"/>
  <c r="J26" i="15" s="1"/>
  <c r="B7" i="15"/>
  <c r="C7" i="15"/>
  <c r="D7" i="15"/>
  <c r="E7" i="15"/>
  <c r="F7" i="15"/>
  <c r="G7" i="15"/>
  <c r="H7" i="15"/>
  <c r="I7" i="15"/>
  <c r="J7" i="15"/>
  <c r="B8" i="15"/>
  <c r="C8" i="15"/>
  <c r="D8" i="15"/>
  <c r="E8" i="15"/>
  <c r="F8" i="15"/>
  <c r="G8" i="15"/>
  <c r="H8" i="15"/>
  <c r="I8" i="15"/>
  <c r="J8" i="15"/>
  <c r="B9" i="15"/>
  <c r="C9" i="15"/>
  <c r="D9" i="15"/>
  <c r="E9" i="15"/>
  <c r="F9" i="15"/>
  <c r="G9" i="15"/>
  <c r="H9" i="15"/>
  <c r="I9" i="15"/>
  <c r="J9" i="15"/>
  <c r="B10" i="15"/>
  <c r="C10" i="15"/>
  <c r="D10" i="15"/>
  <c r="E10" i="15"/>
  <c r="F10" i="15"/>
  <c r="G10" i="15"/>
  <c r="H10" i="15"/>
  <c r="I10" i="15"/>
  <c r="J10" i="15"/>
  <c r="B11" i="15"/>
  <c r="C11" i="15"/>
  <c r="D11" i="15"/>
  <c r="E11" i="15"/>
  <c r="F11" i="15"/>
  <c r="G11" i="15"/>
  <c r="H11" i="15"/>
  <c r="I11" i="15"/>
  <c r="J11" i="15"/>
  <c r="B12" i="15"/>
  <c r="C12" i="15"/>
  <c r="D12" i="15"/>
  <c r="E12" i="15"/>
  <c r="F12" i="15"/>
  <c r="G12" i="15"/>
  <c r="H12" i="15"/>
  <c r="I12" i="15"/>
  <c r="J12" i="15"/>
  <c r="B13" i="15"/>
  <c r="C13" i="15"/>
  <c r="D13" i="15"/>
  <c r="E13" i="15"/>
  <c r="F13" i="15"/>
  <c r="G13" i="15"/>
  <c r="H13" i="15"/>
  <c r="I13" i="15"/>
  <c r="J13" i="15"/>
  <c r="B14" i="15"/>
  <c r="C14" i="15"/>
  <c r="D14" i="15"/>
  <c r="E14" i="15"/>
  <c r="F14" i="15"/>
  <c r="G14" i="15"/>
  <c r="H14" i="15"/>
  <c r="I14" i="15"/>
  <c r="J14" i="15"/>
  <c r="B15" i="15"/>
  <c r="C15" i="15"/>
  <c r="D15" i="15"/>
  <c r="E15" i="15"/>
  <c r="F15" i="15"/>
  <c r="G15" i="15"/>
  <c r="H15" i="15"/>
  <c r="I15" i="15"/>
  <c r="J15" i="15"/>
  <c r="B16" i="15"/>
  <c r="C16" i="15"/>
  <c r="D16" i="15"/>
  <c r="E16" i="15"/>
  <c r="F16" i="15"/>
  <c r="G16" i="15"/>
  <c r="H16" i="15"/>
  <c r="I16" i="15"/>
  <c r="J16" i="15"/>
  <c r="B17" i="15"/>
  <c r="C17" i="15"/>
  <c r="D17" i="15"/>
  <c r="E17" i="15"/>
  <c r="F17" i="15"/>
  <c r="G17" i="15"/>
  <c r="H17" i="15"/>
  <c r="I17" i="15"/>
  <c r="J17" i="15"/>
  <c r="B18" i="15"/>
  <c r="C18" i="15"/>
  <c r="D18" i="15"/>
  <c r="E18" i="15"/>
  <c r="F18" i="15"/>
  <c r="G18" i="15"/>
  <c r="H18" i="15"/>
  <c r="I18" i="15"/>
  <c r="J18" i="15"/>
  <c r="B19" i="15"/>
  <c r="C19" i="15"/>
  <c r="D19" i="15"/>
  <c r="E19" i="15"/>
  <c r="F19" i="15"/>
  <c r="G19" i="15"/>
  <c r="H19" i="15"/>
  <c r="I19" i="15"/>
  <c r="J19" i="15"/>
  <c r="B20" i="15"/>
  <c r="C20" i="15"/>
  <c r="D20" i="15"/>
  <c r="E20" i="15"/>
  <c r="F20" i="15"/>
  <c r="G20" i="15"/>
  <c r="H20" i="15"/>
  <c r="I20" i="15"/>
  <c r="J20" i="15"/>
  <c r="B21" i="15"/>
  <c r="C21" i="15"/>
  <c r="D21" i="15"/>
  <c r="E21" i="15"/>
  <c r="F21" i="15"/>
  <c r="G21" i="15"/>
  <c r="H21" i="15"/>
  <c r="I21" i="15"/>
  <c r="J21" i="15"/>
  <c r="B22" i="15"/>
  <c r="C22" i="15"/>
  <c r="D22" i="15"/>
  <c r="E22" i="15"/>
  <c r="F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B26" i="15"/>
  <c r="C26" i="15"/>
  <c r="D26" i="15"/>
  <c r="E26" i="15"/>
  <c r="F26" i="15"/>
  <c r="G26" i="15"/>
  <c r="H26" i="15"/>
  <c r="I26" i="15"/>
  <c r="B27" i="15"/>
  <c r="C27" i="15"/>
  <c r="D27" i="15"/>
  <c r="E27" i="15"/>
  <c r="F27" i="15"/>
  <c r="G27" i="15"/>
  <c r="H27" i="15"/>
  <c r="I27" i="15"/>
  <c r="J27" i="15"/>
  <c r="B28" i="15"/>
  <c r="C28" i="15"/>
  <c r="D28" i="15"/>
  <c r="E28" i="15"/>
  <c r="F28" i="15"/>
  <c r="G28" i="15"/>
  <c r="H28" i="15"/>
  <c r="I28" i="15"/>
  <c r="J28" i="15"/>
  <c r="B29" i="15"/>
  <c r="C29" i="15"/>
  <c r="D29" i="15"/>
  <c r="E29" i="15"/>
  <c r="F29" i="15"/>
  <c r="G29" i="15"/>
  <c r="H29" i="15"/>
  <c r="I29" i="15"/>
  <c r="J29" i="15"/>
  <c r="B30" i="15"/>
  <c r="C30" i="15"/>
  <c r="D30" i="15"/>
  <c r="E30" i="15"/>
  <c r="F30" i="15"/>
  <c r="G30" i="15"/>
  <c r="H30" i="15"/>
  <c r="I30" i="15"/>
  <c r="J30" i="15"/>
  <c r="K2" i="14"/>
  <c r="K29" i="14" s="1"/>
  <c r="L2" i="14"/>
  <c r="L29" i="14" s="1"/>
  <c r="K3" i="14"/>
  <c r="K21" i="14" s="1"/>
  <c r="L3" i="14"/>
  <c r="L21" i="14" s="1"/>
  <c r="K4" i="14"/>
  <c r="K13" i="14" s="1"/>
  <c r="L4" i="14"/>
  <c r="L13" i="14" s="1"/>
  <c r="K5" i="14"/>
  <c r="K14" i="14" s="1"/>
  <c r="L5" i="14"/>
  <c r="L14" i="14" s="1"/>
  <c r="K6" i="14"/>
  <c r="K33" i="14" s="1"/>
  <c r="L6" i="14"/>
  <c r="L33" i="14" s="1"/>
  <c r="K7" i="14"/>
  <c r="K16" i="14" s="1"/>
  <c r="L7" i="14"/>
  <c r="L34" i="14" s="1"/>
  <c r="K8" i="14"/>
  <c r="K35" i="14" s="1"/>
  <c r="L8" i="14"/>
  <c r="L26" i="14" s="1"/>
  <c r="E1" i="2"/>
  <c r="E9" i="2" s="1"/>
  <c r="E1" i="14"/>
  <c r="E19" i="14" s="1"/>
  <c r="C28" i="14"/>
  <c r="B9" i="2"/>
  <c r="C9" i="2"/>
  <c r="D9" i="2"/>
  <c r="F9" i="2"/>
  <c r="G9" i="2"/>
  <c r="H9" i="2"/>
  <c r="A35" i="14"/>
  <c r="A34" i="14"/>
  <c r="A33" i="14"/>
  <c r="A32" i="14"/>
  <c r="A31" i="14"/>
  <c r="A30" i="14"/>
  <c r="A29" i="14"/>
  <c r="A26" i="14"/>
  <c r="A25" i="14"/>
  <c r="A24" i="14"/>
  <c r="A23" i="14"/>
  <c r="A22" i="14"/>
  <c r="A21" i="14"/>
  <c r="A20" i="14"/>
  <c r="A17" i="14"/>
  <c r="A16" i="14"/>
  <c r="A15" i="14"/>
  <c r="A14" i="14"/>
  <c r="A13" i="14"/>
  <c r="A12" i="14"/>
  <c r="A11" i="14"/>
  <c r="J28" i="14"/>
  <c r="H28" i="14"/>
  <c r="G28" i="14"/>
  <c r="F28" i="14"/>
  <c r="D28" i="14"/>
  <c r="J19" i="14"/>
  <c r="H19" i="14"/>
  <c r="G19" i="14"/>
  <c r="F19" i="14"/>
  <c r="D19" i="14"/>
  <c r="C19" i="14"/>
  <c r="B28" i="14"/>
  <c r="B19" i="14"/>
  <c r="J10" i="14"/>
  <c r="H10" i="14"/>
  <c r="G10" i="14"/>
  <c r="F10" i="14"/>
  <c r="D10" i="14"/>
  <c r="C10" i="14"/>
  <c r="B10" i="14"/>
  <c r="B2" i="14"/>
  <c r="C2" i="14"/>
  <c r="D2" i="14"/>
  <c r="E2" i="14"/>
  <c r="F2" i="14"/>
  <c r="G2" i="14"/>
  <c r="H2" i="14"/>
  <c r="I2" i="14"/>
  <c r="J2" i="14"/>
  <c r="B11" i="14"/>
  <c r="C11" i="14"/>
  <c r="D11" i="14"/>
  <c r="E11" i="14"/>
  <c r="F11" i="14"/>
  <c r="G11" i="14"/>
  <c r="H11" i="14"/>
  <c r="I11" i="14"/>
  <c r="J11" i="14"/>
  <c r="B20" i="14"/>
  <c r="C20" i="14"/>
  <c r="D20" i="14"/>
  <c r="E20" i="14"/>
  <c r="F20" i="14"/>
  <c r="G20" i="14"/>
  <c r="H20" i="14"/>
  <c r="I20" i="14"/>
  <c r="J20" i="14"/>
  <c r="B29" i="14"/>
  <c r="C29" i="14"/>
  <c r="D29" i="14"/>
  <c r="E29" i="14"/>
  <c r="F29" i="14"/>
  <c r="G29" i="14"/>
  <c r="H29" i="14"/>
  <c r="I29" i="14"/>
  <c r="J29" i="14"/>
  <c r="B3" i="14"/>
  <c r="C3" i="14"/>
  <c r="D3" i="14"/>
  <c r="E3" i="14"/>
  <c r="F3" i="14"/>
  <c r="G3" i="14"/>
  <c r="H3" i="14"/>
  <c r="I3" i="14"/>
  <c r="J3" i="14"/>
  <c r="B12" i="14"/>
  <c r="C12" i="14"/>
  <c r="D12" i="14"/>
  <c r="E12" i="14"/>
  <c r="F12" i="14"/>
  <c r="G12" i="14"/>
  <c r="H12" i="14"/>
  <c r="I12" i="14"/>
  <c r="J12" i="14"/>
  <c r="B21" i="14"/>
  <c r="C21" i="14"/>
  <c r="D21" i="14"/>
  <c r="E21" i="14"/>
  <c r="F21" i="14"/>
  <c r="G21" i="14"/>
  <c r="H21" i="14"/>
  <c r="I21" i="14"/>
  <c r="J21" i="14"/>
  <c r="B30" i="14"/>
  <c r="C30" i="14"/>
  <c r="D30" i="14"/>
  <c r="E30" i="14"/>
  <c r="F30" i="14"/>
  <c r="G30" i="14"/>
  <c r="H30" i="14"/>
  <c r="I30" i="14"/>
  <c r="J30" i="14"/>
  <c r="B4" i="14"/>
  <c r="C4" i="14"/>
  <c r="D4" i="14"/>
  <c r="E4" i="14"/>
  <c r="F4" i="14"/>
  <c r="G4" i="14"/>
  <c r="H4" i="14"/>
  <c r="I4" i="14"/>
  <c r="J4" i="14"/>
  <c r="B13" i="14"/>
  <c r="C13" i="14"/>
  <c r="D13" i="14"/>
  <c r="E13" i="14"/>
  <c r="F13" i="14"/>
  <c r="G13" i="14"/>
  <c r="H13" i="14"/>
  <c r="I13" i="14"/>
  <c r="J13" i="14"/>
  <c r="B22" i="14"/>
  <c r="C22" i="14"/>
  <c r="D22" i="14"/>
  <c r="E22" i="14"/>
  <c r="F22" i="14"/>
  <c r="G22" i="14"/>
  <c r="H22" i="14"/>
  <c r="I22" i="14"/>
  <c r="J22" i="14"/>
  <c r="B31" i="14"/>
  <c r="C31" i="14"/>
  <c r="D31" i="14"/>
  <c r="E31" i="14"/>
  <c r="F31" i="14"/>
  <c r="G31" i="14"/>
  <c r="H31" i="14"/>
  <c r="I31" i="14"/>
  <c r="J31" i="14"/>
  <c r="B5" i="14"/>
  <c r="C5" i="14"/>
  <c r="D5" i="14"/>
  <c r="E5" i="14"/>
  <c r="F5" i="14"/>
  <c r="G5" i="14"/>
  <c r="H5" i="14"/>
  <c r="I5" i="14"/>
  <c r="J5" i="14"/>
  <c r="B14" i="14"/>
  <c r="C14" i="14"/>
  <c r="D14" i="14"/>
  <c r="E14" i="14"/>
  <c r="F14" i="14"/>
  <c r="G14" i="14"/>
  <c r="H14" i="14"/>
  <c r="I14" i="14"/>
  <c r="J14" i="14"/>
  <c r="B23" i="14"/>
  <c r="C23" i="14"/>
  <c r="D23" i="14"/>
  <c r="E23" i="14"/>
  <c r="F23" i="14"/>
  <c r="G23" i="14"/>
  <c r="H23" i="14"/>
  <c r="I23" i="14"/>
  <c r="J23" i="14"/>
  <c r="B32" i="14"/>
  <c r="C32" i="14"/>
  <c r="D32" i="14"/>
  <c r="E32" i="14"/>
  <c r="F32" i="14"/>
  <c r="G32" i="14"/>
  <c r="H32" i="14"/>
  <c r="I32" i="14"/>
  <c r="J32" i="14"/>
  <c r="B6" i="14"/>
  <c r="C6" i="14"/>
  <c r="D6" i="14"/>
  <c r="E6" i="14"/>
  <c r="F6" i="14"/>
  <c r="G6" i="14"/>
  <c r="H6" i="14"/>
  <c r="I6" i="14"/>
  <c r="J6" i="14"/>
  <c r="B15" i="14"/>
  <c r="C15" i="14"/>
  <c r="D15" i="14"/>
  <c r="E15" i="14"/>
  <c r="F15" i="14"/>
  <c r="G15" i="14"/>
  <c r="H15" i="14"/>
  <c r="I15" i="14"/>
  <c r="J15" i="14"/>
  <c r="B24" i="14"/>
  <c r="C24" i="14"/>
  <c r="D24" i="14"/>
  <c r="E24" i="14"/>
  <c r="F24" i="14"/>
  <c r="G24" i="14"/>
  <c r="H24" i="14"/>
  <c r="I24" i="14"/>
  <c r="J24" i="14"/>
  <c r="B33" i="14"/>
  <c r="C33" i="14"/>
  <c r="D33" i="14"/>
  <c r="E33" i="14"/>
  <c r="F33" i="14"/>
  <c r="G33" i="14"/>
  <c r="H33" i="14"/>
  <c r="I33" i="14"/>
  <c r="J33" i="14"/>
  <c r="B7" i="14"/>
  <c r="C7" i="14"/>
  <c r="D7" i="14"/>
  <c r="E7" i="14"/>
  <c r="F7" i="14"/>
  <c r="G7" i="14"/>
  <c r="H7" i="14"/>
  <c r="I7" i="14"/>
  <c r="J7" i="14"/>
  <c r="B16" i="14"/>
  <c r="C16" i="14"/>
  <c r="D16" i="14"/>
  <c r="E16" i="14"/>
  <c r="F16" i="14"/>
  <c r="G16" i="14"/>
  <c r="H16" i="14"/>
  <c r="I16" i="14"/>
  <c r="J16" i="14"/>
  <c r="B25" i="14"/>
  <c r="C25" i="14"/>
  <c r="D25" i="14"/>
  <c r="E25" i="14"/>
  <c r="F25" i="14"/>
  <c r="G25" i="14"/>
  <c r="H25" i="14"/>
  <c r="I25" i="14"/>
  <c r="J25" i="14"/>
  <c r="B34" i="14"/>
  <c r="C34" i="14"/>
  <c r="D34" i="14"/>
  <c r="E34" i="14"/>
  <c r="F34" i="14"/>
  <c r="G34" i="14"/>
  <c r="H34" i="14"/>
  <c r="I34" i="14"/>
  <c r="J34" i="14"/>
  <c r="B8" i="14"/>
  <c r="C8" i="14"/>
  <c r="D8" i="14"/>
  <c r="E8" i="14"/>
  <c r="F8" i="14"/>
  <c r="G8" i="14"/>
  <c r="H8" i="14"/>
  <c r="I8" i="14"/>
  <c r="J8" i="14"/>
  <c r="B17" i="14"/>
  <c r="C17" i="14"/>
  <c r="D17" i="14"/>
  <c r="E17" i="14"/>
  <c r="F17" i="14"/>
  <c r="G17" i="14"/>
  <c r="H17" i="14"/>
  <c r="I17" i="14"/>
  <c r="J17" i="14"/>
  <c r="B26" i="14"/>
  <c r="C26" i="14"/>
  <c r="D26" i="14"/>
  <c r="E26" i="14"/>
  <c r="F26" i="14"/>
  <c r="G26" i="14"/>
  <c r="H26" i="14"/>
  <c r="I26" i="14"/>
  <c r="J26" i="14"/>
  <c r="B35" i="14"/>
  <c r="C35" i="14"/>
  <c r="D35" i="14"/>
  <c r="E35" i="14"/>
  <c r="F35" i="14"/>
  <c r="G35" i="14"/>
  <c r="H35" i="14"/>
  <c r="I35" i="14"/>
  <c r="J35" i="14"/>
  <c r="I2" i="13"/>
  <c r="R2" i="13" s="1"/>
  <c r="R10" i="13" s="1"/>
  <c r="K2" i="13"/>
  <c r="L2" i="13"/>
  <c r="L10" i="13" s="1"/>
  <c r="M2" i="13"/>
  <c r="M7" i="13" s="1"/>
  <c r="N2" i="13"/>
  <c r="N10" i="13" s="1"/>
  <c r="O2" i="13"/>
  <c r="O7" i="13" s="1"/>
  <c r="P2" i="13"/>
  <c r="P10" i="13" s="1"/>
  <c r="Q2" i="13"/>
  <c r="Q10" i="13" s="1"/>
  <c r="S2" i="13"/>
  <c r="T2" i="13"/>
  <c r="T10" i="13" s="1"/>
  <c r="U2" i="13"/>
  <c r="U10" i="13" s="1"/>
  <c r="V2" i="13"/>
  <c r="V7" i="13" s="1"/>
  <c r="W2" i="13"/>
  <c r="X2" i="13"/>
  <c r="Y2" i="13"/>
  <c r="Z2" i="13"/>
  <c r="Z7" i="13" s="1"/>
  <c r="AB2" i="13"/>
  <c r="AC2" i="13"/>
  <c r="AC10" i="13" s="1"/>
  <c r="AD2" i="13"/>
  <c r="AD7" i="13" s="1"/>
  <c r="AE2" i="13"/>
  <c r="AE10" i="13" s="1"/>
  <c r="AF2" i="13"/>
  <c r="AF7" i="13" s="1"/>
  <c r="AG2" i="13"/>
  <c r="AG7" i="13" s="1"/>
  <c r="AH2" i="13"/>
  <c r="AH7" i="13" s="1"/>
  <c r="AI2" i="13"/>
  <c r="AI7" i="13" s="1"/>
  <c r="AK2" i="13"/>
  <c r="AK7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B7" i="13"/>
  <c r="C7" i="13"/>
  <c r="D7" i="13"/>
  <c r="E7" i="13"/>
  <c r="F7" i="13"/>
  <c r="G7" i="13"/>
  <c r="H7" i="13"/>
  <c r="J7" i="13"/>
  <c r="K7" i="13"/>
  <c r="S7" i="13"/>
  <c r="U7" i="13"/>
  <c r="W7" i="13"/>
  <c r="X7" i="13"/>
  <c r="Y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B10" i="13"/>
  <c r="C10" i="13"/>
  <c r="D10" i="13"/>
  <c r="E10" i="13"/>
  <c r="F10" i="13"/>
  <c r="G10" i="13"/>
  <c r="H10" i="13"/>
  <c r="J10" i="13"/>
  <c r="K10" i="13"/>
  <c r="M10" i="13"/>
  <c r="O10" i="13"/>
  <c r="S10" i="13"/>
  <c r="W10" i="13"/>
  <c r="X10" i="13"/>
  <c r="Y10" i="13"/>
  <c r="AB10" i="13"/>
  <c r="AG10" i="13"/>
  <c r="AI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L25" i="11"/>
  <c r="L24" i="11"/>
  <c r="L23" i="11"/>
  <c r="L19" i="11"/>
  <c r="L18" i="11"/>
  <c r="L17" i="11"/>
  <c r="E9" i="10"/>
  <c r="L6" i="10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J21" i="2"/>
  <c r="I21" i="2"/>
  <c r="H21" i="2"/>
  <c r="G21" i="2"/>
  <c r="F21" i="2"/>
  <c r="E21" i="2"/>
  <c r="D21" i="2"/>
  <c r="C21" i="2"/>
  <c r="B21" i="2"/>
  <c r="B13" i="2"/>
  <c r="J45" i="2"/>
  <c r="I45" i="2"/>
  <c r="H45" i="2"/>
  <c r="G45" i="2"/>
  <c r="F45" i="2"/>
  <c r="E45" i="2"/>
  <c r="D45" i="2"/>
  <c r="C45" i="2"/>
  <c r="J37" i="2"/>
  <c r="I37" i="2"/>
  <c r="H37" i="2"/>
  <c r="G37" i="2"/>
  <c r="F37" i="2"/>
  <c r="E37" i="2"/>
  <c r="D37" i="2"/>
  <c r="C37" i="2"/>
  <c r="J29" i="2"/>
  <c r="I29" i="2"/>
  <c r="H29" i="2"/>
  <c r="G29" i="2"/>
  <c r="F29" i="2"/>
  <c r="E29" i="2"/>
  <c r="D29" i="2"/>
  <c r="C29" i="2"/>
  <c r="J13" i="2"/>
  <c r="I13" i="2"/>
  <c r="H13" i="2"/>
  <c r="G13" i="2"/>
  <c r="F13" i="2"/>
  <c r="E13" i="2"/>
  <c r="D13" i="2"/>
  <c r="C13" i="2"/>
  <c r="B45" i="2"/>
  <c r="B37" i="2"/>
  <c r="B29" i="2"/>
  <c r="B5" i="2"/>
  <c r="J5" i="2"/>
  <c r="I5" i="2"/>
  <c r="H5" i="2"/>
  <c r="G5" i="2"/>
  <c r="F5" i="2"/>
  <c r="E5" i="2"/>
  <c r="D5" i="2"/>
  <c r="C5" i="2"/>
  <c r="B4" i="2"/>
  <c r="K20" i="18" l="1"/>
  <c r="K13" i="18"/>
  <c r="K18" i="18"/>
  <c r="K10" i="18"/>
  <c r="K4" i="18"/>
  <c r="K2" i="18"/>
  <c r="K5" i="18"/>
  <c r="K3" i="18"/>
  <c r="F97" i="14"/>
  <c r="F55" i="14"/>
  <c r="F41" i="14"/>
  <c r="F86" i="14"/>
  <c r="F88" i="14"/>
  <c r="F76" i="14"/>
  <c r="F77" i="14"/>
  <c r="F78" i="14"/>
  <c r="F68" i="14"/>
  <c r="G19" i="16"/>
  <c r="K30" i="16"/>
  <c r="K38" i="16"/>
  <c r="E19" i="16"/>
  <c r="K44" i="16"/>
  <c r="K39" i="16"/>
  <c r="K24" i="16"/>
  <c r="J19" i="16"/>
  <c r="K37" i="16"/>
  <c r="C5" i="16"/>
  <c r="C7" i="16"/>
  <c r="H15" i="16"/>
  <c r="I19" i="16"/>
  <c r="B12" i="16"/>
  <c r="K33" i="16"/>
  <c r="K25" i="16"/>
  <c r="K31" i="16"/>
  <c r="F57" i="14"/>
  <c r="F56" i="14"/>
  <c r="F44" i="14"/>
  <c r="F43" i="14"/>
  <c r="F54" i="14"/>
  <c r="F45" i="14"/>
  <c r="F50" i="14"/>
  <c r="F46" i="14"/>
  <c r="F99" i="14"/>
  <c r="F42" i="14"/>
  <c r="F79" i="14"/>
  <c r="F98" i="14"/>
  <c r="F53" i="14"/>
  <c r="F52" i="14"/>
  <c r="B15" i="16"/>
  <c r="K27" i="16"/>
  <c r="B2" i="16"/>
  <c r="K45" i="16"/>
  <c r="K40" i="16"/>
  <c r="E10" i="14"/>
  <c r="E28" i="14"/>
  <c r="K15" i="14"/>
  <c r="L17" i="14"/>
  <c r="K17" i="14"/>
  <c r="K26" i="14"/>
  <c r="L25" i="14"/>
  <c r="K25" i="14"/>
  <c r="L24" i="14"/>
  <c r="K24" i="14"/>
  <c r="L35" i="14"/>
  <c r="K23" i="14"/>
  <c r="L20" i="14"/>
  <c r="K20" i="14"/>
  <c r="L16" i="14"/>
  <c r="L15" i="14"/>
  <c r="K34" i="14"/>
  <c r="K12" i="14"/>
  <c r="L11" i="14"/>
  <c r="K11" i="14"/>
  <c r="L32" i="14"/>
  <c r="K32" i="14"/>
  <c r="L12" i="14"/>
  <c r="L23" i="14"/>
  <c r="L31" i="14"/>
  <c r="K31" i="14"/>
  <c r="L22" i="14"/>
  <c r="L30" i="14"/>
  <c r="K22" i="14"/>
  <c r="K30" i="14"/>
  <c r="I7" i="13"/>
  <c r="I19" i="14"/>
  <c r="I10" i="14"/>
  <c r="I28" i="14"/>
  <c r="I10" i="13"/>
  <c r="Q7" i="13"/>
  <c r="AF10" i="13"/>
  <c r="P7" i="13"/>
  <c r="AD10" i="13"/>
  <c r="AA2" i="13"/>
  <c r="N7" i="13"/>
  <c r="Z10" i="13"/>
  <c r="AJ2" i="13"/>
  <c r="AJ7" i="13" s="1"/>
  <c r="V10" i="13"/>
  <c r="T7" i="13"/>
  <c r="AK10" i="13"/>
  <c r="AH10" i="13"/>
  <c r="AE7" i="13"/>
  <c r="L7" i="13"/>
  <c r="AC7" i="13"/>
  <c r="R7" i="13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AJ10" i="13" l="1"/>
  <c r="AA7" i="13"/>
  <c r="AA10" i="13"/>
  <c r="C62" i="10"/>
  <c r="B75" i="10"/>
  <c r="B22" i="10"/>
  <c r="B35" i="10"/>
  <c r="B62" i="10"/>
  <c r="K5" i="10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B24" i="2"/>
  <c r="B23" i="2"/>
  <c r="B22" i="2"/>
  <c r="B20" i="2"/>
  <c r="B19" i="2"/>
  <c r="B18" i="2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F48" i="2"/>
  <c r="E48" i="2"/>
  <c r="D48" i="2"/>
  <c r="C48" i="2"/>
  <c r="B48" i="2"/>
  <c r="J40" i="2"/>
  <c r="I40" i="2"/>
  <c r="H40" i="2"/>
  <c r="G40" i="2"/>
  <c r="F40" i="2"/>
  <c r="E40" i="2"/>
  <c r="D40" i="2"/>
  <c r="C40" i="2"/>
  <c r="B40" i="2"/>
  <c r="J32" i="2"/>
  <c r="I32" i="2"/>
  <c r="H32" i="2"/>
  <c r="G32" i="2"/>
  <c r="F32" i="2"/>
  <c r="E32" i="2"/>
  <c r="D32" i="2"/>
  <c r="C32" i="2"/>
  <c r="B32" i="2"/>
  <c r="J16" i="2"/>
  <c r="I16" i="2"/>
  <c r="H16" i="2"/>
  <c r="G16" i="2"/>
  <c r="F16" i="2"/>
  <c r="E16" i="2"/>
  <c r="D16" i="2"/>
  <c r="C16" i="2"/>
  <c r="B16" i="2"/>
  <c r="J8" i="2"/>
  <c r="I8" i="2"/>
  <c r="H8" i="2"/>
  <c r="G8" i="2"/>
  <c r="F8" i="2"/>
  <c r="E8" i="2"/>
  <c r="D8" i="2"/>
  <c r="C8" i="2"/>
  <c r="B8" i="2"/>
  <c r="J47" i="2"/>
  <c r="I47" i="2"/>
  <c r="H47" i="2"/>
  <c r="G47" i="2"/>
  <c r="F47" i="2"/>
  <c r="E47" i="2"/>
  <c r="D47" i="2"/>
  <c r="C47" i="2"/>
  <c r="B47" i="2"/>
  <c r="J39" i="2"/>
  <c r="I39" i="2"/>
  <c r="H39" i="2"/>
  <c r="G39" i="2"/>
  <c r="F39" i="2"/>
  <c r="E39" i="2"/>
  <c r="D39" i="2"/>
  <c r="C39" i="2"/>
  <c r="B39" i="2"/>
  <c r="J31" i="2"/>
  <c r="I31" i="2"/>
  <c r="H31" i="2"/>
  <c r="G31" i="2"/>
  <c r="F31" i="2"/>
  <c r="E31" i="2"/>
  <c r="D31" i="2"/>
  <c r="C31" i="2"/>
  <c r="B31" i="2"/>
  <c r="J15" i="2"/>
  <c r="I15" i="2"/>
  <c r="H15" i="2"/>
  <c r="G15" i="2"/>
  <c r="F15" i="2"/>
  <c r="E15" i="2"/>
  <c r="D15" i="2"/>
  <c r="C15" i="2"/>
  <c r="B15" i="2"/>
  <c r="J7" i="2"/>
  <c r="I7" i="2"/>
  <c r="H7" i="2"/>
  <c r="G7" i="2"/>
  <c r="F7" i="2"/>
  <c r="E7" i="2"/>
  <c r="D7" i="2"/>
  <c r="C7" i="2"/>
  <c r="B7" i="2"/>
  <c r="J46" i="2"/>
  <c r="I46" i="2"/>
  <c r="H46" i="2"/>
  <c r="G46" i="2"/>
  <c r="F46" i="2"/>
  <c r="E46" i="2"/>
  <c r="D46" i="2"/>
  <c r="C46" i="2"/>
  <c r="B46" i="2"/>
  <c r="J38" i="2"/>
  <c r="I38" i="2"/>
  <c r="H38" i="2"/>
  <c r="G38" i="2"/>
  <c r="F38" i="2"/>
  <c r="E38" i="2"/>
  <c r="D38" i="2"/>
  <c r="C38" i="2"/>
  <c r="B38" i="2"/>
  <c r="J30" i="2"/>
  <c r="I30" i="2"/>
  <c r="H30" i="2"/>
  <c r="G30" i="2"/>
  <c r="F30" i="2"/>
  <c r="E30" i="2"/>
  <c r="D30" i="2"/>
  <c r="C30" i="2"/>
  <c r="B30" i="2"/>
  <c r="J14" i="2"/>
  <c r="I14" i="2"/>
  <c r="H14" i="2"/>
  <c r="G14" i="2"/>
  <c r="F14" i="2"/>
  <c r="E14" i="2"/>
  <c r="D14" i="2"/>
  <c r="C14" i="2"/>
  <c r="B14" i="2"/>
  <c r="J6" i="2"/>
  <c r="I6" i="2"/>
  <c r="H6" i="2"/>
  <c r="G6" i="2"/>
  <c r="F6" i="2"/>
  <c r="E6" i="2"/>
  <c r="D6" i="2"/>
  <c r="C6" i="2"/>
  <c r="B6" i="2"/>
  <c r="J44" i="2"/>
  <c r="I44" i="2"/>
  <c r="H44" i="2"/>
  <c r="G44" i="2"/>
  <c r="F44" i="2"/>
  <c r="E44" i="2"/>
  <c r="D44" i="2"/>
  <c r="C44" i="2"/>
  <c r="B44" i="2"/>
  <c r="J36" i="2"/>
  <c r="I36" i="2"/>
  <c r="H36" i="2"/>
  <c r="G36" i="2"/>
  <c r="F36" i="2"/>
  <c r="E36" i="2"/>
  <c r="D36" i="2"/>
  <c r="C36" i="2"/>
  <c r="B36" i="2"/>
  <c r="J28" i="2"/>
  <c r="I28" i="2"/>
  <c r="H28" i="2"/>
  <c r="G28" i="2"/>
  <c r="F28" i="2"/>
  <c r="E28" i="2"/>
  <c r="D28" i="2"/>
  <c r="C28" i="2"/>
  <c r="B28" i="2"/>
  <c r="J12" i="2"/>
  <c r="I12" i="2"/>
  <c r="H12" i="2"/>
  <c r="G12" i="2"/>
  <c r="F12" i="2"/>
  <c r="E12" i="2"/>
  <c r="D12" i="2"/>
  <c r="C12" i="2"/>
  <c r="B12" i="2"/>
  <c r="J4" i="2"/>
  <c r="I4" i="2"/>
  <c r="H4" i="2"/>
  <c r="G4" i="2"/>
  <c r="F4" i="2"/>
  <c r="E4" i="2"/>
  <c r="D4" i="2"/>
  <c r="C4" i="2"/>
  <c r="J43" i="2"/>
  <c r="I43" i="2"/>
  <c r="H43" i="2"/>
  <c r="G43" i="2"/>
  <c r="F43" i="2"/>
  <c r="E43" i="2"/>
  <c r="D43" i="2"/>
  <c r="C43" i="2"/>
  <c r="B43" i="2"/>
  <c r="J35" i="2"/>
  <c r="I35" i="2"/>
  <c r="H35" i="2"/>
  <c r="G35" i="2"/>
  <c r="F35" i="2"/>
  <c r="E35" i="2"/>
  <c r="D35" i="2"/>
  <c r="C35" i="2"/>
  <c r="B35" i="2"/>
  <c r="J27" i="2"/>
  <c r="I27" i="2"/>
  <c r="H27" i="2"/>
  <c r="G27" i="2"/>
  <c r="F27" i="2"/>
  <c r="E27" i="2"/>
  <c r="D27" i="2"/>
  <c r="C27" i="2"/>
  <c r="B27" i="2"/>
  <c r="J11" i="2"/>
  <c r="I11" i="2"/>
  <c r="H11" i="2"/>
  <c r="G11" i="2"/>
  <c r="F11" i="2"/>
  <c r="E11" i="2"/>
  <c r="D11" i="2"/>
  <c r="C11" i="2"/>
  <c r="B11" i="2"/>
  <c r="J3" i="2"/>
  <c r="I3" i="2"/>
  <c r="H3" i="2"/>
  <c r="G3" i="2"/>
  <c r="F3" i="2"/>
  <c r="E3" i="2"/>
  <c r="D3" i="2"/>
  <c r="C3" i="2"/>
  <c r="B3" i="2"/>
  <c r="J42" i="2"/>
  <c r="I42" i="2"/>
  <c r="H42" i="2"/>
  <c r="G42" i="2"/>
  <c r="F42" i="2"/>
  <c r="E42" i="2"/>
  <c r="D42" i="2"/>
  <c r="C42" i="2"/>
  <c r="B42" i="2"/>
  <c r="J34" i="2"/>
  <c r="I34" i="2"/>
  <c r="H34" i="2"/>
  <c r="G34" i="2"/>
  <c r="F34" i="2"/>
  <c r="E34" i="2"/>
  <c r="D34" i="2"/>
  <c r="C34" i="2"/>
  <c r="B34" i="2"/>
  <c r="J26" i="2"/>
  <c r="I26" i="2"/>
  <c r="H26" i="2"/>
  <c r="G26" i="2"/>
  <c r="F26" i="2"/>
  <c r="E26" i="2"/>
  <c r="D26" i="2"/>
  <c r="C26" i="2"/>
  <c r="B26" i="2"/>
  <c r="J10" i="2"/>
  <c r="I10" i="2"/>
  <c r="H10" i="2"/>
  <c r="G10" i="2"/>
  <c r="F10" i="2"/>
  <c r="E10" i="2"/>
  <c r="D10" i="2"/>
  <c r="C10" i="2"/>
  <c r="B10" i="2"/>
  <c r="J2" i="2"/>
  <c r="I2" i="2"/>
  <c r="H2" i="2"/>
  <c r="G2" i="2"/>
  <c r="F2" i="2"/>
  <c r="E2" i="2"/>
  <c r="D2" i="2"/>
  <c r="C2" i="2"/>
  <c r="B2" i="2"/>
  <c r="B12" i="10"/>
  <c r="B8" i="10"/>
  <c r="C6" i="10"/>
  <c r="B6" i="10"/>
  <c r="C14" i="10"/>
  <c r="B14" i="10"/>
  <c r="J48" i="2"/>
  <c r="I48" i="2"/>
  <c r="H48" i="2"/>
  <c r="G48" i="2"/>
  <c r="BE14" i="10"/>
  <c r="L80" i="10" s="1"/>
  <c r="BD14" i="10"/>
  <c r="K80" i="10" s="1"/>
  <c r="BC14" i="10"/>
  <c r="J80" i="10" s="1"/>
  <c r="BB14" i="10"/>
  <c r="I80" i="10" s="1"/>
  <c r="BA14" i="10"/>
  <c r="H80" i="10" s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J33" i="2"/>
  <c r="J25" i="2"/>
  <c r="J17" i="2"/>
  <c r="J9" i="2"/>
  <c r="B65" i="10" l="1"/>
  <c r="B78" i="10"/>
  <c r="B38" i="10"/>
  <c r="B52" i="10"/>
  <c r="B25" i="10"/>
  <c r="C12" i="10"/>
  <c r="B11" i="10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C8" i="10"/>
  <c r="B7" i="10"/>
  <c r="C7" i="10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AU5" i="10"/>
  <c r="AU10" i="10" s="1"/>
  <c r="K63" i="10" s="1"/>
  <c r="I25" i="2"/>
  <c r="AC13" i="10"/>
  <c r="K39" i="10" s="1"/>
  <c r="AL10" i="10"/>
  <c r="K50" i="10" s="1"/>
  <c r="T13" i="10"/>
  <c r="K26" i="10" s="1"/>
  <c r="BD13" i="10"/>
  <c r="K79" i="10" s="1"/>
  <c r="BE5" i="10"/>
  <c r="L71" i="10" s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H41" i="2" l="1"/>
  <c r="H33" i="2"/>
  <c r="H25" i="2"/>
  <c r="H17" i="2"/>
  <c r="G41" i="2" l="1"/>
  <c r="G33" i="2"/>
  <c r="G25" i="2"/>
  <c r="G17" i="2"/>
  <c r="C33" i="2"/>
  <c r="D33" i="2"/>
  <c r="E33" i="2"/>
  <c r="F33" i="2"/>
  <c r="F41" i="2"/>
  <c r="D41" i="2"/>
  <c r="E25" i="2"/>
  <c r="E41" i="2"/>
  <c r="C41" i="2"/>
  <c r="B41" i="2"/>
  <c r="B33" i="2"/>
  <c r="D25" i="2"/>
  <c r="F25" i="2"/>
  <c r="C25" i="2"/>
  <c r="B25" i="2"/>
  <c r="E17" i="2"/>
  <c r="D17" i="2"/>
  <c r="F17" i="2"/>
  <c r="C17" i="2"/>
  <c r="B17" i="2"/>
  <c r="J41" i="2" l="1"/>
</calcChain>
</file>

<file path=xl/sharedStrings.xml><?xml version="1.0" encoding="utf-8"?>
<sst xmlns="http://schemas.openxmlformats.org/spreadsheetml/2006/main" count="498" uniqueCount="110">
  <si>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</si>
  <si>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</si>
  <si>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</si>
  <si>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</si>
  <si>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</si>
  <si>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</si>
  <si>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</si>
  <si>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</si>
  <si>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</si>
  <si>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</si>
  <si>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</si>
  <si>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</si>
  <si>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</si>
  <si>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</si>
  <si>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</si>
  <si>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</si>
  <si>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</si>
  <si>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</si>
  <si>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</si>
  <si>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</si>
  <si>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</si>
  <si>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</si>
  <si>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</si>
  <si>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</si>
  <si>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</si>
  <si>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</si>
  <si>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</si>
  <si>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</si>
  <si>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</si>
  <si>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</si>
  <si>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</si>
  <si>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</si>
  <si>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</si>
  <si>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</si>
  <si>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</si>
  <si>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</si>
  <si>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</si>
  <si>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</si>
  <si>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</si>
  <si>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</si>
  <si>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</si>
  <si>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</si>
  <si>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</si>
  <si>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</si>
  <si>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</si>
  <si>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</si>
  <si>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</si>
  <si>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</si>
  <si>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</si>
  <si>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</si>
  <si>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</si>
  <si>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</si>
  <si>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</si>
  <si>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</si>
  <si>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</si>
  <si>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log(ST/sec)</t>
  </si>
  <si>
    <t>2.5%  CI</t>
  </si>
  <si>
    <t>β0</t>
  </si>
  <si>
    <t>l_f0</t>
  </si>
  <si>
    <t>h_f0</t>
  </si>
  <si>
    <t>lh_exc</t>
  </si>
  <si>
    <t>lh_mean_f0</t>
  </si>
  <si>
    <t>l_t</t>
  </si>
  <si>
    <t>h_t</t>
  </si>
  <si>
    <t>lh_slope</t>
  </si>
  <si>
    <t xml:space="preserve">R2m </t>
  </si>
  <si>
    <t xml:space="preserve">R2c </t>
  </si>
  <si>
    <t>p.adj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</si>
  <si>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m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</si>
  <si>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c </t>
    </r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</si>
  <si>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</si>
  <si>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</si>
  <si>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</si>
  <si>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</si>
  <si>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</si>
  <si>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</si>
  <si>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</si>
  <si>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</si>
  <si>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</si>
  <si>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</si>
  <si>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r>
      <t xml:space="preserve">mean </t>
    </r>
    <r>
      <rPr>
        <i/>
        <sz val="10"/>
        <color rgb="FF000000"/>
        <rFont val="Times New Roman"/>
        <family val="1"/>
      </rPr>
      <t>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</si>
  <si>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</si>
  <si>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t>MYN /  MDQ</t>
  </si>
  <si>
    <t>MWH / MDQ</t>
  </si>
  <si>
    <t>MWH / MYN</t>
  </si>
  <si>
    <t>MDC / MDQ</t>
  </si>
  <si>
    <t>MDC / MYN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</si>
  <si>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</si>
  <si>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MDC / MWH</t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</si>
  <si>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</si>
  <si>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</si>
  <si>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</si>
  <si>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</si>
  <si>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</si>
  <si>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</si>
  <si>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</si>
  <si>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</si>
  <si>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CI delta</t>
  </si>
  <si>
    <t>mode</t>
  </si>
  <si>
    <t>Slope no phonology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</si>
  <si>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</si>
  <si>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</si>
  <si>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</si>
  <si>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</si>
  <si>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t>Slope (no phonology)</t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</si>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</sst>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2604449598681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/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/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343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17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7" xfId="0" applyNumberFormat="1" applyFont="1" applyFill="1" applyBorder="1" applyAlignment="1">
      <alignment horizontal="right" vertical="center" wrapText="1"/>
    </xf>
    <xf numFmtId="2" fontId="8" fillId="0" borderId="18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2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3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14" xfId="0" applyNumberFormat="1" applyFont="1" applyFill="1" applyBorder="1" applyAlignment="1">
      <alignment horizontal="right" vertical="center" wrapText="1"/>
    </xf>
    <xf numFmtId="0" fontId="7" fillId="0" borderId="14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19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1" fontId="14" fillId="0" borderId="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wrapText="1"/>
    </xf>
    <xf numFmtId="2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0" fontId="14" fillId="0" borderId="23" xfId="0" applyFont="1" applyBorder="1" applyAlignment="1">
      <alignment horizontal="right" vertical="center" wrapText="1"/>
    </xf>
    <xf numFmtId="166" fontId="8" fillId="0" borderId="24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164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2" fontId="7" fillId="0" borderId="29" xfId="0" applyNumberFormat="1" applyFont="1" applyBorder="1" applyAlignment="1">
      <alignment horizontal="right" vertical="center" wrapText="1"/>
    </xf>
    <xf numFmtId="0" fontId="7" fillId="0" borderId="30" xfId="0" applyFont="1" applyBorder="1" applyAlignment="1">
      <alignment horizontal="right" vertical="center" wrapText="1"/>
    </xf>
    <xf numFmtId="2" fontId="7" fillId="0" borderId="31" xfId="0" applyNumberFormat="1" applyFont="1" applyBorder="1" applyAlignment="1">
      <alignment horizontal="right" vertical="center" wrapText="1"/>
    </xf>
    <xf numFmtId="2" fontId="8" fillId="0" borderId="32" xfId="0" applyNumberFormat="1" applyFont="1" applyBorder="1" applyAlignment="1">
      <alignment horizontal="right" vertical="center" wrapText="1"/>
    </xf>
    <xf numFmtId="2" fontId="8" fillId="0" borderId="33" xfId="0" applyNumberFormat="1" applyFont="1" applyBorder="1" applyAlignment="1">
      <alignment horizontal="right" vertical="center" wrapText="1"/>
    </xf>
    <xf numFmtId="0" fontId="14" fillId="0" borderId="34" xfId="0" applyFont="1" applyBorder="1" applyAlignment="1">
      <alignment horizontal="right" vertical="center" wrapText="1"/>
    </xf>
    <xf numFmtId="166" fontId="19" fillId="0" borderId="32" xfId="0" applyNumberFormat="1" applyFont="1" applyBorder="1" applyAlignment="1">
      <alignment horizontal="right" vertical="center" wrapText="1"/>
    </xf>
    <xf numFmtId="1" fontId="8" fillId="0" borderId="33" xfId="0" applyNumberFormat="1" applyFont="1" applyBorder="1" applyAlignment="1">
      <alignment horizontal="right" vertical="center" wrapText="1"/>
    </xf>
    <xf numFmtId="166" fontId="8" fillId="0" borderId="32" xfId="0" applyNumberFormat="1" applyFont="1" applyBorder="1" applyAlignment="1">
      <alignment horizontal="right" vertical="center" wrapText="1"/>
    </xf>
    <xf numFmtId="1" fontId="8" fillId="0" borderId="35" xfId="0" applyNumberFormat="1" applyFont="1" applyBorder="1" applyAlignment="1">
      <alignment horizontal="right" vertical="center" wrapText="1"/>
    </xf>
    <xf numFmtId="0" fontId="14" fillId="0" borderId="36" xfId="0" applyFont="1" applyBorder="1" applyAlignment="1">
      <alignment horizontal="right" vertical="center" wrapText="1"/>
    </xf>
    <xf numFmtId="164" fontId="8" fillId="0" borderId="32" xfId="0" applyNumberFormat="1" applyFont="1" applyBorder="1" applyAlignment="1">
      <alignment horizontal="right" vertical="center" wrapText="1"/>
    </xf>
    <xf numFmtId="1" fontId="8" fillId="0" borderId="37" xfId="0" applyNumberFormat="1" applyFont="1" applyBorder="1" applyAlignment="1">
      <alignment horizontal="right" vertical="center" wrapText="1"/>
    </xf>
    <xf numFmtId="1" fontId="8" fillId="0" borderId="32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38" xfId="0" applyNumberFormat="1" applyFont="1" applyBorder="1" applyAlignment="1">
      <alignment horizontal="right" vertical="center" wrapText="1"/>
    </xf>
    <xf numFmtId="0" fontId="14" fillId="0" borderId="39" xfId="0" applyFont="1" applyBorder="1" applyAlignment="1">
      <alignment horizontal="right" vertical="center" wrapText="1"/>
    </xf>
    <xf numFmtId="166" fontId="19" fillId="0" borderId="7" xfId="0" applyNumberFormat="1" applyFont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40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8" fillId="0" borderId="33" xfId="0" applyNumberFormat="1" applyFont="1" applyBorder="1" applyAlignment="1">
      <alignment horizontal="right" vertical="center" wrapText="1"/>
    </xf>
    <xf numFmtId="164" fontId="8" fillId="0" borderId="35" xfId="0" applyNumberFormat="1" applyFont="1" applyBorder="1" applyAlignment="1">
      <alignment horizontal="right" vertical="center" wrapText="1"/>
    </xf>
    <xf numFmtId="164" fontId="8" fillId="0" borderId="37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center"/>
    </xf>
    <xf numFmtId="2" fontId="8" fillId="0" borderId="42" xfId="0" applyNumberFormat="1" applyFont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right" vertical="center" wrapText="1"/>
    </xf>
    <xf numFmtId="0" fontId="14" fillId="0" borderId="44" xfId="0" applyFont="1" applyBorder="1" applyAlignment="1">
      <alignment horizontal="right" vertical="center" wrapText="1"/>
    </xf>
    <xf numFmtId="166" fontId="19" fillId="0" borderId="42" xfId="0" applyNumberFormat="1" applyFont="1" applyBorder="1" applyAlignment="1">
      <alignment horizontal="right" vertical="center" wrapText="1"/>
    </xf>
    <xf numFmtId="164" fontId="8" fillId="0" borderId="43" xfId="0" applyNumberFormat="1" applyFont="1" applyBorder="1" applyAlignment="1">
      <alignment horizontal="right" vertical="center" wrapText="1"/>
    </xf>
    <xf numFmtId="166" fontId="8" fillId="0" borderId="42" xfId="0" applyNumberFormat="1" applyFont="1" applyBorder="1" applyAlignment="1">
      <alignment horizontal="right" vertical="center" wrapText="1"/>
    </xf>
    <xf numFmtId="164" fontId="8" fillId="0" borderId="45" xfId="0" applyNumberFormat="1" applyFont="1" applyBorder="1" applyAlignment="1">
      <alignment horizontal="right" vertical="center" wrapText="1"/>
    </xf>
    <xf numFmtId="0" fontId="14" fillId="0" borderId="46" xfId="0" applyFont="1" applyBorder="1" applyAlignment="1">
      <alignment horizontal="right" vertical="center" wrapText="1"/>
    </xf>
    <xf numFmtId="164" fontId="8" fillId="0" borderId="47" xfId="0" applyNumberFormat="1" applyFont="1" applyBorder="1" applyAlignment="1">
      <alignment horizontal="right" vertical="center" wrapText="1"/>
    </xf>
    <xf numFmtId="164" fontId="8" fillId="0" borderId="42" xfId="0" applyNumberFormat="1" applyFont="1" applyBorder="1" applyAlignment="1">
      <alignment horizontal="right" vertical="center" wrapText="1"/>
    </xf>
    <xf numFmtId="11" fontId="14" fillId="0" borderId="39" xfId="0" applyNumberFormat="1" applyFont="1" applyBorder="1" applyAlignment="1">
      <alignment horizontal="right" vertical="center" wrapText="1"/>
    </xf>
    <xf numFmtId="164" fontId="8" fillId="0" borderId="38" xfId="0" applyNumberFormat="1" applyFont="1" applyBorder="1" applyAlignment="1">
      <alignment horizontal="right" vertical="center" wrapText="1"/>
    </xf>
    <xf numFmtId="2" fontId="8" fillId="0" borderId="40" xfId="0" applyNumberFormat="1" applyFont="1" applyBorder="1" applyAlignment="1">
      <alignment horizontal="right" vertical="center" wrapText="1"/>
    </xf>
    <xf numFmtId="11" fontId="14" fillId="0" borderId="12" xfId="0" applyNumberFormat="1" applyFont="1" applyBorder="1" applyAlignment="1">
      <alignment horizontal="right" vertical="center" wrapText="1"/>
    </xf>
    <xf numFmtId="164" fontId="8" fillId="0" borderId="41" xfId="0" applyNumberFormat="1" applyFont="1" applyBorder="1" applyAlignment="1">
      <alignment horizontal="right" vertical="center" wrapText="1"/>
    </xf>
    <xf numFmtId="2" fontId="7" fillId="0" borderId="48" xfId="0" applyNumberFormat="1" applyFont="1" applyBorder="1" applyAlignment="1">
      <alignment horizontal="right" vertical="center" wrapText="1"/>
    </xf>
    <xf numFmtId="2" fontId="7" fillId="0" borderId="49" xfId="0" applyNumberFormat="1" applyFont="1" applyBorder="1" applyAlignment="1">
      <alignment horizontal="right" vertical="center" wrapText="1"/>
    </xf>
    <xf numFmtId="0" fontId="7" fillId="0" borderId="50" xfId="0" applyFont="1" applyBorder="1" applyAlignment="1">
      <alignment horizontal="right" vertical="center" wrapText="1"/>
    </xf>
    <xf numFmtId="0" fontId="7" fillId="0" borderId="48" xfId="0" applyFont="1" applyBorder="1" applyAlignment="1">
      <alignment horizontal="right" vertical="center" wrapText="1"/>
    </xf>
    <xf numFmtId="165" fontId="7" fillId="0" borderId="48" xfId="0" applyNumberFormat="1" applyFont="1" applyBorder="1" applyAlignment="1">
      <alignment horizontal="right" vertical="center" wrapText="1"/>
    </xf>
    <xf numFmtId="2" fontId="7" fillId="0" borderId="51" xfId="0" applyNumberFormat="1" applyFont="1" applyBorder="1" applyAlignment="1">
      <alignment horizontal="right" vertical="center" wrapText="1"/>
    </xf>
    <xf numFmtId="0" fontId="7" fillId="0" borderId="52" xfId="0" applyFont="1" applyBorder="1" applyAlignment="1">
      <alignment horizontal="right" vertical="center" wrapText="1"/>
    </xf>
    <xf numFmtId="11" fontId="7" fillId="0" borderId="48" xfId="0" applyNumberFormat="1" applyFont="1" applyBorder="1" applyAlignment="1">
      <alignment horizontal="right" vertical="center" wrapText="1"/>
    </xf>
    <xf numFmtId="2" fontId="7" fillId="0" borderId="53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18" fillId="0" borderId="0" xfId="0" applyNumberFormat="1" applyFont="1" applyBorder="1" applyAlignment="1">
      <alignment horizontal="right" vertical="center" wrapText="1"/>
    </xf>
    <xf numFmtId="2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2" fillId="0" borderId="48" xfId="0" applyNumberFormat="1" applyFont="1" applyBorder="1" applyAlignment="1">
      <alignment horizontal="right" vertical="center" wrapText="1"/>
    </xf>
    <xf numFmtId="0" fontId="22" fillId="0" borderId="48" xfId="0" applyFont="1" applyBorder="1" applyAlignment="1">
      <alignment horizontal="right" vertical="center" wrapText="1"/>
    </xf>
    <xf numFmtId="164" fontId="24" fillId="0" borderId="63" xfId="0" applyNumberFormat="1" applyFont="1" applyBorder="1" applyAlignment="1">
      <alignment horizontal="right" vertical="center" wrapText="1"/>
    </xf>
    <xf numFmtId="2" fontId="24" fillId="0" borderId="63" xfId="0" applyNumberFormat="1" applyFont="1" applyBorder="1" applyAlignment="1">
      <alignment horizontal="right" vertical="center" wrapText="1"/>
    </xf>
    <xf numFmtId="167" fontId="24" fillId="0" borderId="63" xfId="0" applyNumberFormat="1" applyFont="1" applyBorder="1" applyAlignment="1">
      <alignment horizontal="right" vertical="center" wrapText="1"/>
    </xf>
    <xf numFmtId="165" fontId="24" fillId="0" borderId="63" xfId="0" applyNumberFormat="1" applyFont="1" applyBorder="1" applyAlignment="1">
      <alignment horizontal="right" vertical="center" wrapText="1"/>
    </xf>
    <xf numFmtId="11" fontId="25" fillId="0" borderId="63" xfId="0" applyNumberFormat="1" applyFont="1" applyBorder="1" applyAlignment="1">
      <alignment horizontal="right" vertical="center" wrapText="1"/>
    </xf>
    <xf numFmtId="164" fontId="24" fillId="0" borderId="64" xfId="0" applyNumberFormat="1" applyFont="1" applyBorder="1" applyAlignment="1">
      <alignment horizontal="right" vertical="center" wrapText="1"/>
    </xf>
    <xf numFmtId="2" fontId="24" fillId="0" borderId="64" xfId="0" applyNumberFormat="1" applyFont="1" applyBorder="1" applyAlignment="1">
      <alignment horizontal="right" vertical="center" wrapText="1"/>
    </xf>
    <xf numFmtId="167" fontId="24" fillId="0" borderId="64" xfId="0" applyNumberFormat="1" applyFont="1" applyBorder="1" applyAlignment="1">
      <alignment horizontal="right" vertical="center" wrapText="1"/>
    </xf>
    <xf numFmtId="165" fontId="24" fillId="0" borderId="64" xfId="0" applyNumberFormat="1" applyFont="1" applyBorder="1" applyAlignment="1">
      <alignment horizontal="right" vertical="center" wrapText="1"/>
    </xf>
    <xf numFmtId="0" fontId="25" fillId="0" borderId="64" xfId="0" applyFont="1" applyBorder="1" applyAlignment="1">
      <alignment horizontal="right" vertical="center" wrapText="1"/>
    </xf>
    <xf numFmtId="1" fontId="24" fillId="0" borderId="64" xfId="0" applyNumberFormat="1" applyFont="1" applyBorder="1" applyAlignment="1">
      <alignment horizontal="right" vertical="center" wrapText="1"/>
    </xf>
    <xf numFmtId="166" fontId="24" fillId="0" borderId="64" xfId="0" applyNumberFormat="1" applyFont="1" applyBorder="1" applyAlignment="1">
      <alignment horizontal="right" vertical="center" wrapText="1"/>
    </xf>
    <xf numFmtId="164" fontId="24" fillId="0" borderId="65" xfId="0" applyNumberFormat="1" applyFont="1" applyBorder="1" applyAlignment="1">
      <alignment horizontal="right" vertical="center" wrapText="1"/>
    </xf>
    <xf numFmtId="2" fontId="24" fillId="0" borderId="65" xfId="0" applyNumberFormat="1" applyFont="1" applyBorder="1" applyAlignment="1">
      <alignment horizontal="right" vertical="center" wrapText="1"/>
    </xf>
    <xf numFmtId="166" fontId="24" fillId="0" borderId="65" xfId="0" applyNumberFormat="1" applyFont="1" applyBorder="1" applyAlignment="1">
      <alignment horizontal="right" vertical="center" wrapText="1"/>
    </xf>
    <xf numFmtId="0" fontId="25" fillId="0" borderId="65" xfId="0" applyFont="1" applyBorder="1" applyAlignment="1">
      <alignment horizontal="right" vertical="center" wrapText="1"/>
    </xf>
    <xf numFmtId="167" fontId="26" fillId="0" borderId="63" xfId="0" applyNumberFormat="1" applyFont="1" applyBorder="1" applyAlignment="1">
      <alignment horizontal="right" vertical="center" wrapText="1"/>
    </xf>
    <xf numFmtId="167" fontId="26" fillId="0" borderId="64" xfId="0" applyNumberFormat="1" applyFont="1" applyBorder="1" applyAlignment="1">
      <alignment horizontal="right" vertical="center" wrapText="1"/>
    </xf>
    <xf numFmtId="166" fontId="26" fillId="0" borderId="64" xfId="0" applyNumberFormat="1" applyFont="1" applyBorder="1" applyAlignment="1">
      <alignment horizontal="right" vertical="center" wrapText="1"/>
    </xf>
    <xf numFmtId="166" fontId="26" fillId="0" borderId="65" xfId="0" applyNumberFormat="1" applyFont="1" applyBorder="1" applyAlignment="1">
      <alignment horizontal="right" vertical="center" wrapText="1"/>
    </xf>
    <xf numFmtId="166" fontId="26" fillId="0" borderId="63" xfId="0" applyNumberFormat="1" applyFont="1" applyBorder="1" applyAlignment="1">
      <alignment horizontal="right" vertical="center" wrapText="1"/>
    </xf>
    <xf numFmtId="2" fontId="22" fillId="0" borderId="9" xfId="0" applyNumberFormat="1" applyFont="1" applyFill="1" applyBorder="1" applyAlignment="1">
      <alignment horizontal="right" vertical="center" wrapText="1"/>
    </xf>
    <xf numFmtId="165" fontId="22" fillId="0" borderId="9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Fill="1" applyAlignment="1">
      <alignment horizontal="right"/>
    </xf>
    <xf numFmtId="164" fontId="24" fillId="0" borderId="66" xfId="0" applyNumberFormat="1" applyFont="1" applyFill="1" applyBorder="1" applyAlignment="1">
      <alignment horizontal="right" vertical="center" wrapText="1"/>
    </xf>
    <xf numFmtId="2" fontId="24" fillId="0" borderId="66" xfId="0" applyNumberFormat="1" applyFont="1" applyFill="1" applyBorder="1" applyAlignment="1">
      <alignment horizontal="right" vertical="center" wrapText="1"/>
    </xf>
    <xf numFmtId="165" fontId="24" fillId="0" borderId="66" xfId="0" applyNumberFormat="1" applyFont="1" applyFill="1" applyBorder="1" applyAlignment="1">
      <alignment horizontal="right" vertical="center" wrapText="1"/>
    </xf>
    <xf numFmtId="11" fontId="25" fillId="0" borderId="66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Alignment="1">
      <alignment horizontal="right"/>
    </xf>
    <xf numFmtId="164" fontId="24" fillId="0" borderId="67" xfId="0" applyNumberFormat="1" applyFont="1" applyFill="1" applyBorder="1" applyAlignment="1">
      <alignment horizontal="right" vertical="center" wrapText="1"/>
    </xf>
    <xf numFmtId="2" fontId="24" fillId="0" borderId="67" xfId="0" applyNumberFormat="1" applyFont="1" applyFill="1" applyBorder="1" applyAlignment="1">
      <alignment horizontal="right" vertical="center" wrapText="1"/>
    </xf>
    <xf numFmtId="165" fontId="24" fillId="0" borderId="67" xfId="0" applyNumberFormat="1" applyFont="1" applyFill="1" applyBorder="1" applyAlignment="1">
      <alignment horizontal="right" vertical="center" wrapText="1"/>
    </xf>
    <xf numFmtId="11" fontId="25" fillId="0" borderId="67" xfId="0" applyNumberFormat="1" applyFont="1" applyFill="1" applyBorder="1" applyAlignment="1">
      <alignment horizontal="right" vertical="center" wrapText="1"/>
    </xf>
    <xf numFmtId="1" fontId="24" fillId="0" borderId="67" xfId="0" applyNumberFormat="1" applyFont="1" applyFill="1" applyBorder="1" applyAlignment="1">
      <alignment horizontal="right" vertical="center" wrapText="1"/>
    </xf>
    <xf numFmtId="1" fontId="18" fillId="0" borderId="0" xfId="0" applyNumberFormat="1" applyFont="1" applyFill="1" applyAlignment="1">
      <alignment horizontal="right"/>
    </xf>
    <xf numFmtId="164" fontId="24" fillId="0" borderId="68" xfId="0" applyNumberFormat="1" applyFont="1" applyFill="1" applyBorder="1" applyAlignment="1">
      <alignment horizontal="right" vertical="center" wrapText="1"/>
    </xf>
    <xf numFmtId="2" fontId="24" fillId="0" borderId="68" xfId="0" applyNumberFormat="1" applyFont="1" applyFill="1" applyBorder="1" applyAlignment="1">
      <alignment horizontal="right" vertical="center" wrapText="1"/>
    </xf>
    <xf numFmtId="165" fontId="24" fillId="0" borderId="68" xfId="0" applyNumberFormat="1" applyFont="1" applyFill="1" applyBorder="1" applyAlignment="1">
      <alignment horizontal="right" vertical="center" wrapText="1"/>
    </xf>
    <xf numFmtId="11" fontId="25" fillId="0" borderId="68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22" fillId="0" borderId="9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4" fontId="22" fillId="0" borderId="9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center"/>
    </xf>
    <xf numFmtId="167" fontId="24" fillId="0" borderId="66" xfId="0" applyNumberFormat="1" applyFont="1" applyFill="1" applyBorder="1" applyAlignment="1">
      <alignment horizontal="right" vertical="center" wrapText="1"/>
    </xf>
    <xf numFmtId="167" fontId="24" fillId="0" borderId="6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right" vertical="center" wrapText="1"/>
    </xf>
    <xf numFmtId="167" fontId="24" fillId="0" borderId="0" xfId="0" applyNumberFormat="1" applyFont="1" applyAlignment="1">
      <alignment horizontal="right" vertical="center" wrapText="1"/>
    </xf>
    <xf numFmtId="166" fontId="24" fillId="0" borderId="0" xfId="0" applyNumberFormat="1" applyFont="1" applyAlignment="1">
      <alignment horizontal="right" vertical="center" wrapText="1"/>
    </xf>
    <xf numFmtId="2" fontId="24" fillId="0" borderId="6" xfId="0" applyNumberFormat="1" applyFont="1" applyBorder="1" applyAlignment="1">
      <alignment horizontal="right" vertical="center" wrapText="1"/>
    </xf>
    <xf numFmtId="1" fontId="24" fillId="0" borderId="6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11" fontId="25" fillId="0" borderId="7" xfId="0" applyNumberFormat="1" applyFont="1" applyBorder="1" applyAlignment="1">
      <alignment horizontal="right" vertical="center" wrapText="1"/>
    </xf>
    <xf numFmtId="167" fontId="24" fillId="0" borderId="7" xfId="0" applyNumberFormat="1" applyFont="1" applyBorder="1" applyAlignment="1">
      <alignment horizontal="right" vertical="center" wrapText="1"/>
    </xf>
    <xf numFmtId="166" fontId="24" fillId="0" borderId="7" xfId="0" applyNumberFormat="1" applyFont="1" applyBorder="1" applyAlignment="1">
      <alignment horizontal="right" vertical="center" wrapText="1"/>
    </xf>
    <xf numFmtId="2" fontId="24" fillId="0" borderId="8" xfId="0" applyNumberFormat="1" applyFont="1" applyBorder="1" applyAlignment="1">
      <alignment horizontal="right" vertical="center" wrapText="1"/>
    </xf>
    <xf numFmtId="1" fontId="24" fillId="0" borderId="8" xfId="0" applyNumberFormat="1" applyFont="1" applyBorder="1" applyAlignment="1">
      <alignment horizontal="right" vertical="center" wrapText="1"/>
    </xf>
    <xf numFmtId="0" fontId="24" fillId="0" borderId="69" xfId="0" applyFont="1" applyBorder="1" applyAlignment="1">
      <alignment horizontal="right" vertical="center" wrapText="1"/>
    </xf>
    <xf numFmtId="2" fontId="24" fillId="0" borderId="5" xfId="0" applyNumberFormat="1" applyFont="1" applyBorder="1" applyAlignment="1">
      <alignment horizontal="right" vertical="center" wrapText="1"/>
    </xf>
    <xf numFmtId="164" fontId="24" fillId="0" borderId="5" xfId="0" applyNumberFormat="1" applyFont="1" applyBorder="1" applyAlignment="1">
      <alignment horizontal="right" vertical="center" wrapText="1"/>
    </xf>
    <xf numFmtId="164" fontId="24" fillId="0" borderId="8" xfId="0" applyNumberFormat="1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2" fontId="22" fillId="0" borderId="9" xfId="0" applyNumberFormat="1" applyFont="1" applyBorder="1" applyAlignment="1">
      <alignment horizontal="right" vertical="center" wrapText="1"/>
    </xf>
    <xf numFmtId="0" fontId="22" fillId="0" borderId="70" xfId="0" applyFont="1" applyBorder="1" applyAlignment="1">
      <alignment horizontal="right" vertical="center" wrapText="1"/>
    </xf>
    <xf numFmtId="165" fontId="22" fillId="0" borderId="9" xfId="0" applyNumberFormat="1" applyFont="1" applyBorder="1" applyAlignment="1">
      <alignment horizontal="right" vertical="center" wrapText="1"/>
    </xf>
    <xf numFmtId="165" fontId="24" fillId="0" borderId="0" xfId="0" applyNumberFormat="1" applyFont="1" applyAlignment="1">
      <alignment horizontal="right" vertical="center" wrapText="1"/>
    </xf>
    <xf numFmtId="165" fontId="24" fillId="0" borderId="7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/>
    </xf>
    <xf numFmtId="164" fontId="24" fillId="0" borderId="6" xfId="0" applyNumberFormat="1" applyFont="1" applyBorder="1" applyAlignment="1">
      <alignment horizontal="right" vertical="center" wrapText="1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31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0" fillId="0" borderId="0" xfId="0" applyFont="1" applyAlignment="1">
      <alignment horizontal="right" vertical="center"/>
    </xf>
    <xf numFmtId="1" fontId="31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2" fontId="33" fillId="0" borderId="0" xfId="0" applyNumberFormat="1" applyFont="1" applyAlignment="1">
      <alignment horizontal="left" vertical="center"/>
    </xf>
    <xf numFmtId="2" fontId="34" fillId="0" borderId="5" xfId="0" applyNumberFormat="1" applyFont="1" applyBorder="1" applyAlignment="1">
      <alignment horizontal="right" vertical="center" wrapText="1"/>
    </xf>
    <xf numFmtId="11" fontId="35" fillId="0" borderId="42" xfId="0" applyNumberFormat="1" applyFont="1" applyBorder="1" applyAlignment="1">
      <alignment horizontal="right" vertical="center" wrapText="1"/>
    </xf>
    <xf numFmtId="166" fontId="34" fillId="0" borderId="42" xfId="0" applyNumberFormat="1" applyFont="1" applyBorder="1" applyAlignment="1">
      <alignment horizontal="right" vertical="center" wrapText="1"/>
    </xf>
    <xf numFmtId="164" fontId="34" fillId="0" borderId="5" xfId="0" applyNumberFormat="1" applyFont="1" applyBorder="1" applyAlignment="1">
      <alignment horizontal="right" vertical="center" wrapText="1"/>
    </xf>
    <xf numFmtId="2" fontId="34" fillId="0" borderId="6" xfId="0" applyNumberFormat="1" applyFont="1" applyBorder="1" applyAlignment="1">
      <alignment horizontal="right" vertical="center" wrapText="1"/>
    </xf>
    <xf numFmtId="11" fontId="35" fillId="0" borderId="32" xfId="0" applyNumberFormat="1" applyFont="1" applyBorder="1" applyAlignment="1">
      <alignment horizontal="right" vertical="center" wrapText="1"/>
    </xf>
    <xf numFmtId="166" fontId="34" fillId="0" borderId="32" xfId="0" applyNumberFormat="1" applyFont="1" applyBorder="1" applyAlignment="1">
      <alignment horizontal="right" vertical="center" wrapText="1"/>
    </xf>
    <xf numFmtId="164" fontId="34" fillId="0" borderId="6" xfId="0" applyNumberFormat="1" applyFont="1" applyBorder="1" applyAlignment="1">
      <alignment horizontal="right" vertical="center" wrapText="1"/>
    </xf>
    <xf numFmtId="2" fontId="34" fillId="0" borderId="71" xfId="0" applyNumberFormat="1" applyFont="1" applyBorder="1" applyAlignment="1">
      <alignment horizontal="right" vertical="center" wrapText="1"/>
    </xf>
    <xf numFmtId="11" fontId="35" fillId="0" borderId="71" xfId="0" applyNumberFormat="1" applyFont="1" applyBorder="1" applyAlignment="1">
      <alignment horizontal="right" vertical="center" wrapText="1"/>
    </xf>
    <xf numFmtId="166" fontId="34" fillId="0" borderId="71" xfId="0" applyNumberFormat="1" applyFont="1" applyBorder="1" applyAlignment="1">
      <alignment horizontal="right" vertical="center" wrapText="1"/>
    </xf>
    <xf numFmtId="164" fontId="34" fillId="0" borderId="71" xfId="0" applyNumberFormat="1" applyFont="1" applyBorder="1" applyAlignment="1">
      <alignment horizontal="right" vertical="center" wrapText="1"/>
    </xf>
    <xf numFmtId="2" fontId="36" fillId="0" borderId="71" xfId="0" applyNumberFormat="1" applyFont="1" applyBorder="1" applyAlignment="1">
      <alignment horizontal="right" vertical="center" wrapText="1"/>
    </xf>
    <xf numFmtId="165" fontId="36" fillId="0" borderId="71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1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164" fontId="38" fillId="0" borderId="0" xfId="0" applyNumberFormat="1" applyFont="1" applyAlignment="1">
      <alignment horizontal="right" vertical="center" wrapText="1"/>
    </xf>
    <xf numFmtId="164" fontId="38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horizontal="right" vertical="center" wrapText="1"/>
    </xf>
    <xf numFmtId="2" fontId="39" fillId="0" borderId="0" xfId="0" applyNumberFormat="1" applyFont="1" applyAlignment="1">
      <alignment horizontal="right" vertical="center" wrapText="1"/>
    </xf>
    <xf numFmtId="0" fontId="39" fillId="0" borderId="0" xfId="0" applyFont="1" applyAlignment="1">
      <alignment horizontal="right" vertical="center" wrapText="1"/>
    </xf>
    <xf numFmtId="164" fontId="40" fillId="0" borderId="0" xfId="0" applyNumberFormat="1" applyFont="1" applyAlignment="1">
      <alignment horizontal="left" vertical="center"/>
    </xf>
    <xf numFmtId="164" fontId="37" fillId="0" borderId="0" xfId="0" applyNumberFormat="1" applyFont="1" applyAlignment="1">
      <alignment horizontal="left" vertical="center"/>
    </xf>
    <xf numFmtId="0" fontId="33" fillId="0" borderId="0" xfId="0" applyFont="1"/>
    <xf numFmtId="2" fontId="34" fillId="0" borderId="42" xfId="0" applyNumberFormat="1" applyFont="1" applyBorder="1" applyAlignment="1">
      <alignment horizontal="right" vertical="center" wrapText="1"/>
    </xf>
    <xf numFmtId="2" fontId="34" fillId="0" borderId="32" xfId="0" applyNumberFormat="1" applyFont="1" applyBorder="1" applyAlignment="1">
      <alignment horizontal="right" vertical="center" wrapText="1"/>
    </xf>
    <xf numFmtId="9" fontId="34" fillId="0" borderId="71" xfId="1" applyFont="1" applyFill="1" applyBorder="1" applyAlignment="1">
      <alignment horizontal="right" vertical="center" wrapText="1"/>
    </xf>
    <xf numFmtId="166" fontId="35" fillId="0" borderId="42" xfId="0" applyNumberFormat="1" applyFont="1" applyBorder="1" applyAlignment="1">
      <alignment horizontal="right" vertical="center" wrapText="1"/>
    </xf>
    <xf numFmtId="166" fontId="35" fillId="0" borderId="32" xfId="0" applyNumberFormat="1" applyFont="1" applyBorder="1" applyAlignment="1">
      <alignment horizontal="right" vertical="center" wrapText="1"/>
    </xf>
    <xf numFmtId="166" fontId="35" fillId="0" borderId="71" xfId="0" applyNumberFormat="1" applyFont="1" applyBorder="1" applyAlignment="1">
      <alignment horizontal="right" vertical="center" wrapText="1"/>
    </xf>
    <xf numFmtId="2" fontId="22" fillId="0" borderId="10" xfId="0" applyNumberFormat="1" applyFont="1" applyBorder="1" applyAlignment="1">
      <alignment vertical="center" wrapText="1"/>
    </xf>
    <xf numFmtId="2" fontId="22" fillId="0" borderId="10" xfId="0" applyNumberFormat="1" applyFont="1" applyBorder="1" applyAlignment="1">
      <alignment horizontal="right" vertical="center" wrapText="1"/>
    </xf>
    <xf numFmtId="165" fontId="24" fillId="0" borderId="32" xfId="0" applyNumberFormat="1" applyFont="1" applyBorder="1" applyAlignment="1">
      <alignment horizontal="right" vertical="center" wrapText="1"/>
    </xf>
    <xf numFmtId="166" fontId="24" fillId="0" borderId="32" xfId="0" applyNumberFormat="1" applyFont="1" applyBorder="1" applyAlignment="1">
      <alignment horizontal="right" vertical="center" wrapText="1"/>
    </xf>
    <xf numFmtId="11" fontId="25" fillId="0" borderId="32" xfId="0" applyNumberFormat="1" applyFont="1" applyBorder="1" applyAlignment="1">
      <alignment horizontal="right" vertical="center" wrapText="1"/>
    </xf>
    <xf numFmtId="167" fontId="24" fillId="0" borderId="32" xfId="0" applyNumberFormat="1" applyFont="1" applyBorder="1" applyAlignment="1">
      <alignment horizontal="right" vertical="center" wrapText="1"/>
    </xf>
    <xf numFmtId="2" fontId="7" fillId="0" borderId="62" xfId="0" applyNumberFormat="1" applyFont="1" applyBorder="1" applyAlignment="1">
      <alignment horizontal="center" vertical="center" wrapText="1"/>
    </xf>
    <xf numFmtId="2" fontId="7" fillId="0" borderId="59" xfId="0" applyNumberFormat="1" applyFont="1" applyBorder="1" applyAlignment="1">
      <alignment horizontal="center" vertical="center" wrapText="1"/>
    </xf>
    <xf numFmtId="2" fontId="7" fillId="0" borderId="61" xfId="0" applyNumberFormat="1" applyFont="1" applyBorder="1" applyAlignment="1">
      <alignment horizontal="center" vertical="center" wrapText="1"/>
    </xf>
    <xf numFmtId="2" fontId="7" fillId="0" borderId="60" xfId="0" applyNumberFormat="1" applyFont="1" applyBorder="1" applyAlignment="1">
      <alignment horizontal="center" vertical="center" wrapText="1"/>
    </xf>
    <xf numFmtId="2" fontId="7" fillId="0" borderId="58" xfId="0" applyNumberFormat="1" applyFont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55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431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only B0'!$A$22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B7-4774-98B3-DCB4E24FAA5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1B7-4774-98B3-DCB4E24FAA5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1B7-4774-98B3-DCB4E24FAA5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1B7-4774-98B3-DCB4E24FAA5E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B0'!$B$24:$B$27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7-4774-98B3-DCB4E24FAA5E}"/>
            </c:ext>
          </c:extLst>
        </c:ser>
        <c:ser>
          <c:idx val="2"/>
          <c:order val="1"/>
          <c:tx>
            <c:strRef>
              <c:f>'mode only B0'!$A$28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B7-4774-98B3-DCB4E24FAA5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B7-4774-98B3-DCB4E24FAA5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1B7-4774-98B3-DCB4E24FAA5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1B7-4774-98B3-DCB4E24FAA5E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B0'!$B$30:$B$33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7-4774-98B3-DCB4E24F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B0'!$F$83:$F$90</c15:sqref>
                    </c15:fullRef>
                  </c:ext>
                </c:extLst>
                <c:f>'mode RTH B0'!$F$87:$F$90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B0'!$F$83:$F$90</c15:sqref>
                    </c15:fullRef>
                  </c:ext>
                </c:extLst>
                <c:f>'mode RTH B0'!$F$87:$F$90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B0'!$A$83:$A$90</c15:sqref>
                  </c15:fullRef>
                </c:ext>
              </c:extLst>
              <c:f>'mode RTH B0'!$A$87:$A$90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B0'!$B$83:$B$90</c15:sqref>
                  </c15:fullRef>
                </c:ext>
              </c:extLst>
              <c:f>'mode RTH B0'!$B$87:$B$90</c:f>
              <c:numCache>
                <c:formatCode>0.0</c:formatCode>
                <c:ptCount val="4"/>
                <c:pt idx="0">
                  <c:v>5.9409999999999998</c:v>
                </c:pt>
                <c:pt idx="1">
                  <c:v>3.109</c:v>
                </c:pt>
                <c:pt idx="2">
                  <c:v>9.5719999999999992</c:v>
                </c:pt>
                <c:pt idx="3">
                  <c:v>7.1260000000000003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B0'!$A$59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B0'!$F$61:$F$68</c15:sqref>
                    </c15:fullRef>
                  </c:ext>
                </c:extLst>
                <c:f>'mode RTH B0'!$F$65:$F$68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B0'!$F$61:$F$68</c15:sqref>
                    </c15:fullRef>
                  </c:ext>
                </c:extLst>
                <c:f>'mode RTH B0'!$F$65:$F$68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B0'!$A$72:$A$79</c15:sqref>
                  </c15:fullRef>
                </c:ext>
              </c:extLst>
              <c:f>'mode RTH B0'!$A$76:$A$79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B0'!$B$61:$B$68</c15:sqref>
                  </c15:fullRef>
                </c:ext>
              </c:extLst>
              <c:f>'mode RTH B0'!$B$65:$B$68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B0'!$A$70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B0'!$F$73:$F$79</c15:sqref>
                    </c15:fullRef>
                  </c:ext>
                </c:extLst>
                <c:f>'mode RTH B0'!$F$77:$F$79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B0'!$F$72:$F$79</c15:sqref>
                    </c15:fullRef>
                  </c:ext>
                </c:extLst>
                <c:f>'mode RTH B0'!$F$76:$F$79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B0'!$A$72:$A$79</c15:sqref>
                  </c15:fullRef>
                </c:ext>
              </c:extLst>
              <c:f>'mode RTH B0'!$A$76:$A$79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B0'!$B$72:$B$79</c15:sqref>
                  </c15:fullRef>
                </c:ext>
              </c:extLst>
              <c:f>'mode RTH B0'!$B$76:$B$79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B0'!$B$72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B0'!$B$73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B0'!$B$74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B0'!$B$75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B0'!$A$92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B0'!$F$94:$F$101</c15:sqref>
                    </c15:fullRef>
                  </c:ext>
                </c:extLst>
                <c:f>'mode RTH B0'!$F$98:$F$101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B0'!$F$94:$F$101</c15:sqref>
                    </c15:fullRef>
                  </c:ext>
                </c:extLst>
                <c:f>'mode RTH B0'!$F$98:$F$101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B0'!$A$94:$A$101</c15:sqref>
                  </c15:fullRef>
                </c:ext>
              </c:extLst>
              <c:f>'mode RTH B0'!$A$98:$A$101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B0'!$B$94:$B$101</c15:sqref>
                  </c15:fullRef>
                </c:ext>
              </c:extLst>
              <c:f>'mode RTH B0'!$B$98:$B$101</c:f>
              <c:numCache>
                <c:formatCode>0.0</c:formatCode>
                <c:ptCount val="4"/>
                <c:pt idx="0">
                  <c:v>34.866999999999997</c:v>
                </c:pt>
                <c:pt idx="1">
                  <c:v>22.114999999999998</c:v>
                </c:pt>
                <c:pt idx="2">
                  <c:v>53.122999999999998</c:v>
                </c:pt>
                <c:pt idx="3">
                  <c:v>39.985999999999997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B0'!$A$43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B0'!$B$43,'mode RTH B0'!$B$54)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B0'!$A$44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B0'!$F$66,'mode RTH B0'!$F$77)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B0'!$F$66,'mode RTH B0'!$F$77)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B0'!$F$44,'mode RTH B0'!$F$55)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B0'!$F$44,'mode RTH B0'!$F$55)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B0'!$B$44,'mode RTH B0'!$B$55)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B0'!$B$66,'mode RTH B0'!$B$77)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B0'!$A$45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B0'!$F$67,'mode RTH B0'!$F$78)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B0'!$F$67,'mode RTH B0'!$F$78)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B0'!$F$45,'mode RTH B0'!$F$56)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B0'!$F$45,'mode RTH B0'!$F$56)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B0'!$B$45,'mode RTH B0'!$B$56)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B0'!$B$67,'mode RTH B0'!$B$78)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B0'!$A$46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B0'!$F$68,'mode RTH B0'!$F$79)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B0'!$F$68,'mode RTH B0'!$F$79)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B0'!$F$46,'mode RTH B0'!$F$57)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B0'!$F$46,'mode RTH B0'!$F$57)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B0'!$B$46,'mode RTH B0'!$B$57)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B0'!$B$68,'mode RTH B0'!$B$79)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B-4E23-A69D-FAD945F85729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B-4E23-A69D-FAD945F85729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B-4E23-A69D-FAD945F85729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B-4E23-A69D-FAD945F8572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plus>
            <c:min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B0'!$B$10:$B$13</c:f>
              <c:numCache>
                <c:formatCode>0.00</c:formatCode>
                <c:ptCount val="4"/>
                <c:pt idx="0">
                  <c:v>-1.9490000000000001</c:v>
                </c:pt>
                <c:pt idx="1">
                  <c:v>-4.0419999999999998</c:v>
                </c:pt>
                <c:pt idx="2">
                  <c:v>0.95799999999999996</c:v>
                </c:pt>
                <c:pt idx="3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B-4E23-A69D-FAD945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E-45BA-ADA7-70BE1EBE8C1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E-45BA-ADA7-70BE1EBE8C1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E-45BA-ADA7-70BE1EBE8C1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E-45BA-ADA7-70BE1EBE8C1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0.00</c:formatCode>
                <c:ptCount val="4"/>
                <c:pt idx="0">
                  <c:v>86.793999999999997</c:v>
                </c:pt>
                <c:pt idx="1">
                  <c:v>87.263999999999996</c:v>
                </c:pt>
                <c:pt idx="2">
                  <c:v>87.325999999999993</c:v>
                </c:pt>
                <c:pt idx="3">
                  <c:v>88.405000000000001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E-45BA-ADA7-70BE1EBE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(no</a:t>
            </a:r>
            <a:r>
              <a:rPr lang="en-US" baseline="0"/>
              <a:t> phonology)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B0'!$A$15</c:f>
              <c:strCache>
                <c:ptCount val="1"/>
                <c:pt idx="0">
                  <c:v>Slope no phonology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plus>
            <c:min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B0'!$A$17:$A$20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B0'!$B$17:$B$20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2C4-B5E1-5B18DD0B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B0'!$A$43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B0'!$B$43,'mode RTH B0'!$B$54)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B0'!$A$44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B0'!$B$44,'mode RTH B0'!$B$55)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B0'!$B$66,'mode RTH B0'!$B$77)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B0'!$A$45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B0'!$B$45,'mode RTH B0'!$B$56)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B0'!$B$67,'mode RTH B0'!$B$78)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B0'!$A$46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B0'!$B$46,'mode RTH B0'!$B$57)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B0'!$B$68,'mode RTH B0'!$B$79)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B0'!$B$40,'mode RTH B0'!$B$51)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B0'!$B$42,'mode RTH B0'!$B$53)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B0'!$B$39,'mode RTH B0'!$B$50)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B0'!$B$41,'mode RTH B0'!$B$52)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B0'!$B$63,'mode RTH B0'!$B$74)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only B0'!$A$35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E46-4B11-84BE-A5BF2CAF407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E46-4B11-84BE-A5BF2CAF407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E46-4B11-84BE-A5BF2CAF407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E46-4B11-84BE-A5BF2CAF407F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46-4B11-84BE-A5BF2CAF407F}"/>
            </c:ext>
          </c:extLst>
        </c:ser>
        <c:ser>
          <c:idx val="2"/>
          <c:order val="1"/>
          <c:tx>
            <c:strRef>
              <c:f>'mode only B0'!$A$41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E46-4B11-84BE-A5BF2CAF407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E46-4B11-84BE-A5BF2CAF407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E46-4B11-84BE-A5BF2CAF407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E46-4B11-84BE-A5BF2CAF407F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46-4B11-84BE-A5BF2CAF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B0'!$A$24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B0'!$B$24,'mode only B0'!$B$30)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B0'!$B$37,'mode only B0'!$B$43)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0-42A7-9957-A38B95B2E916}"/>
            </c:ext>
          </c:extLst>
        </c:ser>
        <c:ser>
          <c:idx val="2"/>
          <c:order val="1"/>
          <c:tx>
            <c:strRef>
              <c:f>'mode only B0'!$A$25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0-42A7-9957-A38B95B2E916}"/>
            </c:ext>
          </c:extLst>
        </c:ser>
        <c:ser>
          <c:idx val="3"/>
          <c:order val="2"/>
          <c:tx>
            <c:strRef>
              <c:f>'mode only B0'!$A$26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0-42A7-9957-A38B95B2E916}"/>
            </c:ext>
          </c:extLst>
        </c:ser>
        <c:ser>
          <c:idx val="0"/>
          <c:order val="3"/>
          <c:tx>
            <c:strRef>
              <c:f>'mode only B0'!$A$27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0-42A7-9957-A38B95B2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B0'!$A$37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B0'!$F$39:$F$46</c15:sqref>
                    </c15:fullRef>
                  </c:ext>
                </c:extLst>
                <c:f>'mode RTH B0'!$F$39:$F$42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B0'!$F$39:$F$46</c15:sqref>
                    </c15:fullRef>
                  </c:ext>
                </c:extLst>
                <c:f>'mode RTH B0'!$F$39:$F$42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B0'!$A$39:$A$46</c15:sqref>
                  </c15:fullRef>
                </c:ext>
              </c:extLst>
              <c:f>'mode RTH B0'!$A$39:$A$42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B0'!$B$39:$B$46</c15:sqref>
                  </c15:fullRef>
                </c:ext>
              </c:extLst>
              <c:f>'mode RTH B0'!$B$39:$B$42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'mode RTH B0'!$A$48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B0'!$F$50:$F$57</c15:sqref>
                    </c15:fullRef>
                  </c:ext>
                </c:extLst>
                <c:f>'mode RTH B0'!$F$50:$F$53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B0'!$F$50:$F$57</c15:sqref>
                    </c15:fullRef>
                  </c:ext>
                </c:extLst>
                <c:f>'mode RTH B0'!$F$50:$F$53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B0'!$A$39:$A$46</c15:sqref>
                  </c15:fullRef>
                </c:ext>
              </c:extLst>
              <c:f>'mode RTH B0'!$A$39:$A$42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B0'!$B$50:$B$57</c15:sqref>
                  </c15:fullRef>
                </c:ext>
              </c:extLst>
              <c:f>'mode RTH B0'!$B$50:$B$53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B0'!$B$54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B0'!$B$55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B0'!$B$56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B0'!$B$57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B0'!$F$83:$F$90</c15:sqref>
                    </c15:fullRef>
                  </c:ext>
                </c:extLst>
                <c:f>'mode RTH B0'!$F$83:$F$86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B0'!$F$83:$F$90</c15:sqref>
                    </c15:fullRef>
                  </c:ext>
                </c:extLst>
                <c:f>'mode RTH B0'!$F$83:$F$86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B0'!$A$83:$A$90</c15:sqref>
                  </c15:fullRef>
                </c:ext>
              </c:extLst>
              <c:f>'mode RTH B0'!$A$83:$A$86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B0'!$B$83:$B$90</c15:sqref>
                  </c15:fullRef>
                </c:ext>
              </c:extLst>
              <c:f>'mode RTH B0'!$B$83:$B$86</c:f>
              <c:numCache>
                <c:formatCode>0.0</c:formatCode>
                <c:ptCount val="4"/>
                <c:pt idx="0">
                  <c:v>5.9409999999999998</c:v>
                </c:pt>
                <c:pt idx="1">
                  <c:v>6.1369999999999996</c:v>
                </c:pt>
                <c:pt idx="2">
                  <c:v>5.84</c:v>
                </c:pt>
                <c:pt idx="3">
                  <c:v>6.8959999999999999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B0'!$A$59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B0'!$F$61:$F$68</c15:sqref>
                    </c15:fullRef>
                  </c:ext>
                </c:extLst>
                <c:f>'mode RTH B0'!$F$61:$F$64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B0'!$F$61:$F$68</c15:sqref>
                    </c15:fullRef>
                  </c:ext>
                </c:extLst>
                <c:f>'mode RTH B0'!$F$61:$F$64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B0'!$A$72:$A$79</c15:sqref>
                  </c15:fullRef>
                </c:ext>
              </c:extLst>
              <c:f>'mode RTH B0'!$A$72:$A$75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B0'!$B$61:$B$68</c15:sqref>
                  </c15:fullRef>
                </c:ext>
              </c:extLst>
              <c:f>'mode RTH B0'!$B$61:$B$64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'mode RTH B0'!$A$70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B0'!$F$73:$F$79</c15:sqref>
                    </c15:fullRef>
                  </c:ext>
                </c:extLst>
                <c:f>'mode RTH B0'!$F$73:$F$76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B0'!$F$72:$F$79</c15:sqref>
                    </c15:fullRef>
                  </c:ext>
                </c:extLst>
                <c:f>'mode RTH B0'!$F$72:$F$75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B0'!$A$72:$A$79</c15:sqref>
                  </c15:fullRef>
                </c:ext>
              </c:extLst>
              <c:f>'mode RTH B0'!$A$72:$A$75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B0'!$B$72:$B$79</c15:sqref>
                  </c15:fullRef>
                </c:ext>
              </c:extLst>
              <c:f>'mode RTH B0'!$B$72:$B$75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B0'!$B$76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B0'!$B$77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B0'!$B$78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B0'!$B$79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B0'!$A$92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B0'!$F$94:$F$101</c15:sqref>
                    </c15:fullRef>
                  </c:ext>
                </c:extLst>
                <c:f>'mode RTH B0'!$F$94:$F$97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B0'!$F$94:$F$101</c15:sqref>
                    </c15:fullRef>
                  </c:ext>
                </c:extLst>
                <c:f>'mode RTH B0'!$F$94:$F$97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B0'!$A$94:$A$101</c15:sqref>
                  </c15:fullRef>
                </c:ext>
              </c:extLst>
              <c:f>'mode RTH B0'!$A$94:$A$97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B0'!$B$94:$B$101</c15:sqref>
                  </c15:fullRef>
                </c:ext>
              </c:extLst>
              <c:f>'mode RTH B0'!$B$94:$B$97</c:f>
              <c:numCache>
                <c:formatCode>0.0</c:formatCode>
                <c:ptCount val="4"/>
                <c:pt idx="0">
                  <c:v>34.866999999999997</c:v>
                </c:pt>
                <c:pt idx="1">
                  <c:v>36.759</c:v>
                </c:pt>
                <c:pt idx="2">
                  <c:v>35.253999999999998</c:v>
                </c:pt>
                <c:pt idx="3">
                  <c:v>40.253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B0'!$B$100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B0'!$B$101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B0'!$A$39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B0'!$B$39,'mode RTH B0'!$B$50)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'mode RTH B0'!$A$40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B0'!$B$40,'mode RTH B0'!$B$51)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'mode RTH B0'!$A$41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B0'!$B$41,'mode RTH B0'!$B$52)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'mode RTH B0'!$A$42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B0'!$B$42,'mode RTH B0'!$B$53)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B0'!$A$37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B0'!$F$39:$F$46</c15:sqref>
                    </c15:fullRef>
                  </c:ext>
                </c:extLst>
                <c:f>'mode RTH B0'!$F$43:$F$46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B0'!$F$39:$F$46</c15:sqref>
                    </c15:fullRef>
                  </c:ext>
                </c:extLst>
                <c:f>'mode RTH B0'!$F$43:$F$46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B0'!$A$39:$A$46</c15:sqref>
                  </c15:fullRef>
                </c:ext>
              </c:extLst>
              <c:f>'mode RTH B0'!$A$43:$A$46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B0'!$B$39:$B$46</c15:sqref>
                  </c15:fullRef>
                </c:ext>
              </c:extLst>
              <c:f>'mode RTH B0'!$B$43:$B$46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B0'!$A$48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B0'!$F$50:$F$57</c15:sqref>
                    </c15:fullRef>
                  </c:ext>
                </c:extLst>
                <c:f>'mode RTH B0'!$F$54:$F$57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B0'!$F$50:$F$57</c15:sqref>
                    </c15:fullRef>
                  </c:ext>
                </c:extLst>
                <c:f>'mode RTH B0'!$F$54:$F$57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B0'!$A$39:$A$46</c15:sqref>
                  </c15:fullRef>
                </c:ext>
              </c:extLst>
              <c:f>'mode RTH B0'!$A$43:$A$46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B0'!$B$50:$B$57</c15:sqref>
                  </c15:fullRef>
                </c:ext>
              </c:extLst>
              <c:f>'mode RTH B0'!$B$54:$B$57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B0'!$B$50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B0'!$B$51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5C199-5AE8-4E91-91DC-4663C7DB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470D3-D052-4AFB-9A8B-A410C3E99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9407F-0CC3-4A47-8120-40351619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7C11-1D5B-40C3-BB15-12FABAB95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5CB1B-0A6A-4FED-986A-AAF60AA8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139623</xdr:colOff>
      <xdr:row>19</xdr:row>
      <xdr:rowOff>413632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C5654-7FEA-4190-8E0F-2FB397F2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f0_exc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b1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r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5.3000000000000001E-5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7.2999999999999999E-5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1.4000000000000001E-12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1.4000000000000001E-12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1.2999999999999999E-12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9.4000000000000003E-13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1.4000000000000001E-12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5.0000000000000004E-18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2.4999999999999999E-13</v>
          </cell>
          <cell r="J9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B2">
            <v>5.9409999999999998</v>
          </cell>
          <cell r="C2">
            <v>4.9701290775966802</v>
          </cell>
          <cell r="D2">
            <v>6.9117110854203503</v>
          </cell>
          <cell r="E2">
            <v>0.434</v>
          </cell>
          <cell r="F2">
            <v>13.682</v>
          </cell>
          <cell r="G2">
            <v>9.75</v>
          </cell>
          <cell r="H2">
            <v>1.1000000000000001E-7</v>
          </cell>
          <cell r="I2">
            <v>2.1E-7</v>
          </cell>
          <cell r="J2" t="str">
            <v>p&lt;0.0001</v>
          </cell>
        </row>
        <row r="3">
          <cell r="B3">
            <v>6.1369999999999996</v>
          </cell>
          <cell r="C3">
            <v>5.1662705164212399</v>
          </cell>
          <cell r="D3">
            <v>7.1086712077594196</v>
          </cell>
          <cell r="E3">
            <v>0.435</v>
          </cell>
          <cell r="F3">
            <v>14.124000000000001</v>
          </cell>
          <cell r="G3">
            <v>9.7799999999999994</v>
          </cell>
          <cell r="H3">
            <v>7.9000000000000006E-8</v>
          </cell>
          <cell r="I3">
            <v>1.6999999999999999E-7</v>
          </cell>
          <cell r="J3" t="str">
            <v>p&lt;0.0001</v>
          </cell>
        </row>
        <row r="4">
          <cell r="B4">
            <v>5.84</v>
          </cell>
          <cell r="C4">
            <v>4.8643674037874698</v>
          </cell>
          <cell r="D4">
            <v>6.8152749279039302</v>
          </cell>
          <cell r="E4">
            <v>0.439</v>
          </cell>
          <cell r="F4">
            <v>13.304</v>
          </cell>
          <cell r="G4">
            <v>10.199999999999999</v>
          </cell>
          <cell r="H4">
            <v>8.9999999999999999E-8</v>
          </cell>
          <cell r="I4">
            <v>1.8E-7</v>
          </cell>
          <cell r="J4" t="str">
            <v>p&lt;0.0001</v>
          </cell>
        </row>
        <row r="5">
          <cell r="B5">
            <v>6.8959999999999999</v>
          </cell>
          <cell r="C5">
            <v>5.9103578334988898</v>
          </cell>
          <cell r="D5">
            <v>7.8811496303687498</v>
          </cell>
          <cell r="E5">
            <v>0.45100000000000001</v>
          </cell>
          <cell r="F5">
            <v>15.303000000000001</v>
          </cell>
          <cell r="G5">
            <v>11.62</v>
          </cell>
          <cell r="H5">
            <v>4.6999999999999999E-9</v>
          </cell>
          <cell r="I5">
            <v>1E-8</v>
          </cell>
          <cell r="J5" t="str">
            <v>p&lt;0.0001</v>
          </cell>
        </row>
        <row r="6">
          <cell r="B6">
            <v>5.9409999999999998</v>
          </cell>
          <cell r="C6">
            <v>4.9701290775966802</v>
          </cell>
          <cell r="D6">
            <v>6.9117110854203503</v>
          </cell>
          <cell r="E6">
            <v>0.434</v>
          </cell>
          <cell r="F6">
            <v>13.682</v>
          </cell>
          <cell r="G6">
            <v>9.75</v>
          </cell>
          <cell r="H6">
            <v>1.1000000000000001E-7</v>
          </cell>
          <cell r="I6">
            <v>2.1E-7</v>
          </cell>
          <cell r="J6" t="str">
            <v>p&lt;0.0001</v>
          </cell>
        </row>
        <row r="7">
          <cell r="B7">
            <v>3.109</v>
          </cell>
          <cell r="C7">
            <v>1.2990504532998901</v>
          </cell>
          <cell r="D7">
            <v>4.9197334909255002</v>
          </cell>
          <cell r="E7">
            <v>0.91600000000000004</v>
          </cell>
          <cell r="F7">
            <v>3.3940000000000001</v>
          </cell>
          <cell r="G7">
            <v>148.41999999999999</v>
          </cell>
          <cell r="H7">
            <v>8.8000000000000003E-4</v>
          </cell>
          <cell r="I7">
            <v>1E-3</v>
          </cell>
          <cell r="J7" t="str">
            <v>p&lt;0.01</v>
          </cell>
        </row>
        <row r="8">
          <cell r="B8">
            <v>9.5719999999999992</v>
          </cell>
          <cell r="C8">
            <v>8.4512821469364905</v>
          </cell>
          <cell r="D8">
            <v>10.6929057207031</v>
          </cell>
          <cell r="E8">
            <v>0.54200000000000004</v>
          </cell>
          <cell r="F8">
            <v>17.646000000000001</v>
          </cell>
          <cell r="G8">
            <v>23.5</v>
          </cell>
          <cell r="H8">
            <v>4.6999999999999999E-15</v>
          </cell>
          <cell r="I8">
            <v>1.7999999999999999E-14</v>
          </cell>
          <cell r="J8" t="str">
            <v>p&lt;0.0001</v>
          </cell>
        </row>
        <row r="9">
          <cell r="B9">
            <v>7.1260000000000003</v>
          </cell>
          <cell r="C9">
            <v>6.06316911845225</v>
          </cell>
          <cell r="D9">
            <v>8.1884453102606294</v>
          </cell>
          <cell r="E9">
            <v>0.505</v>
          </cell>
          <cell r="F9">
            <v>14.122999999999999</v>
          </cell>
          <cell r="G9">
            <v>17.399999999999999</v>
          </cell>
          <cell r="H9">
            <v>5.8E-11</v>
          </cell>
          <cell r="I9">
            <v>1.2999999999999999E-10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0.70030882518417004</v>
          </cell>
        </row>
        <row r="3">
          <cell r="B3">
            <v>0.15391938089183299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86.733999999999995</v>
          </cell>
          <cell r="C2">
            <v>83.197141294763696</v>
          </cell>
          <cell r="D2">
            <v>90.271041269368197</v>
          </cell>
          <cell r="E2">
            <v>1.6220000000000001</v>
          </cell>
          <cell r="F2">
            <v>53.463999999999999</v>
          </cell>
          <cell r="G2">
            <v>11.93</v>
          </cell>
          <cell r="H2">
            <v>1.4000000000000001E-15</v>
          </cell>
          <cell r="I2">
            <v>7.0000000000000001E-15</v>
          </cell>
          <cell r="J2" t="str">
            <v>p&lt;0.0001</v>
          </cell>
        </row>
        <row r="3">
          <cell r="B3">
            <v>87.033000000000001</v>
          </cell>
          <cell r="C3">
            <v>83.495692635779406</v>
          </cell>
          <cell r="D3">
            <v>90.569758221227403</v>
          </cell>
          <cell r="E3">
            <v>1.6220000000000001</v>
          </cell>
          <cell r="F3">
            <v>53.645000000000003</v>
          </cell>
          <cell r="G3">
            <v>11.93</v>
          </cell>
          <cell r="H3">
            <v>1.3E-15</v>
          </cell>
          <cell r="I3">
            <v>7.0000000000000001E-15</v>
          </cell>
          <cell r="J3" t="str">
            <v>p&lt;0.0001</v>
          </cell>
        </row>
        <row r="4">
          <cell r="B4">
            <v>88.046000000000006</v>
          </cell>
          <cell r="C4">
            <v>84.507017589691699</v>
          </cell>
          <cell r="D4">
            <v>91.584112462550905</v>
          </cell>
          <cell r="E4">
            <v>1.6240000000000001</v>
          </cell>
          <cell r="F4">
            <v>54.228000000000002</v>
          </cell>
          <cell r="G4">
            <v>11.97</v>
          </cell>
          <cell r="H4">
            <v>1.0999999999999999E-15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88.299000000000007</v>
          </cell>
          <cell r="C5">
            <v>84.755079616203005</v>
          </cell>
          <cell r="D5">
            <v>91.842473483418502</v>
          </cell>
          <cell r="E5">
            <v>1.6279999999999999</v>
          </cell>
          <cell r="F5">
            <v>54.24</v>
          </cell>
          <cell r="G5">
            <v>12.1</v>
          </cell>
          <cell r="H5">
            <v>8.1000000000000005E-16</v>
          </cell>
          <cell r="I5">
            <v>6.1999999999999998E-15</v>
          </cell>
          <cell r="J5" t="str">
            <v>p&lt;0.0001</v>
          </cell>
        </row>
        <row r="6">
          <cell r="B6">
            <v>86.733999999999995</v>
          </cell>
          <cell r="C6">
            <v>83.197141294763696</v>
          </cell>
          <cell r="D6">
            <v>90.271041269368197</v>
          </cell>
          <cell r="E6">
            <v>1.6220000000000001</v>
          </cell>
          <cell r="F6">
            <v>53.463999999999999</v>
          </cell>
          <cell r="G6">
            <v>11.93</v>
          </cell>
          <cell r="H6">
            <v>1.4000000000000001E-15</v>
          </cell>
          <cell r="I6">
            <v>7.0000000000000001E-15</v>
          </cell>
          <cell r="J6" t="str">
            <v>p&lt;0.0001</v>
          </cell>
        </row>
        <row r="7">
          <cell r="B7">
            <v>87.731999999999999</v>
          </cell>
          <cell r="C7">
            <v>83.923166832717001</v>
          </cell>
          <cell r="D7">
            <v>91.541362826281002</v>
          </cell>
          <cell r="E7">
            <v>1.819</v>
          </cell>
          <cell r="F7">
            <v>48.241</v>
          </cell>
          <cell r="G7">
            <v>18.8</v>
          </cell>
          <cell r="H7">
            <v>3.5999999999999999E-21</v>
          </cell>
          <cell r="I7">
            <v>2.9999999999999999E-19</v>
          </cell>
          <cell r="J7" t="str">
            <v>p&lt;0.0001</v>
          </cell>
        </row>
        <row r="8">
          <cell r="B8">
            <v>88.947000000000003</v>
          </cell>
          <cell r="C8">
            <v>85.365027404622893</v>
          </cell>
          <cell r="D8">
            <v>92.528569885213599</v>
          </cell>
          <cell r="E8">
            <v>1.6579999999999999</v>
          </cell>
          <cell r="F8">
            <v>53.637999999999998</v>
          </cell>
          <cell r="G8">
            <v>13.03</v>
          </cell>
          <cell r="H8">
            <v>1.1E-16</v>
          </cell>
          <cell r="I8">
            <v>2.3999999999999999E-15</v>
          </cell>
          <cell r="J8" t="str">
            <v>p&lt;0.0001</v>
          </cell>
        </row>
        <row r="9">
          <cell r="B9">
            <v>89.912999999999997</v>
          </cell>
          <cell r="C9">
            <v>86.349782420079507</v>
          </cell>
          <cell r="D9">
            <v>93.476172760586294</v>
          </cell>
          <cell r="E9">
            <v>1.6439999999999999</v>
          </cell>
          <cell r="F9">
            <v>54.704999999999998</v>
          </cell>
          <cell r="G9">
            <v>12.57</v>
          </cell>
          <cell r="H9">
            <v>2.5000000000000002E-16</v>
          </cell>
          <cell r="I9">
            <v>3.5000000000000001E-15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0.93932332827405896</v>
          </cell>
        </row>
        <row r="3">
          <cell r="B3">
            <v>8.4810456128037004E-2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2.9E-5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2.9E-5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2.1999999999999999E-5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5.5999999999999995E-4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2.9E-5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2.9E-5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5.5999999999999995E-4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5.5999999999999995E-4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5.5999999999999995E-4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6.8999999999999997E-4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5.5999999999999995E-4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4.2000000000000002E-4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4.8000000000000001E-4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5.2999999999999998E-4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5.4000000000000001E-4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5.4000000000000001E-4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5.5999999999999995E-4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6.4999999999999997E-4</v>
          </cell>
          <cell r="J5" t="str">
            <v>p&lt;0.001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B2">
            <v>34.866999999999997</v>
          </cell>
          <cell r="C2">
            <v>19.4382826262501</v>
          </cell>
          <cell r="D2">
            <v>50.295027165882203</v>
          </cell>
          <cell r="E2">
            <v>5.1239999999999997</v>
          </cell>
          <cell r="F2">
            <v>6.8049999999999997</v>
          </cell>
          <cell r="G2">
            <v>3.33</v>
          </cell>
          <cell r="H2">
            <v>5.0000000000000001E-3</v>
          </cell>
          <cell r="I2">
            <v>5.0000000000000001E-3</v>
          </cell>
          <cell r="J2" t="str">
            <v>p&lt;0.01</v>
          </cell>
        </row>
        <row r="3">
          <cell r="B3">
            <v>36.759</v>
          </cell>
          <cell r="C3">
            <v>21.3325029798274</v>
          </cell>
          <cell r="D3">
            <v>52.184601810676398</v>
          </cell>
          <cell r="E3">
            <v>5.1239999999999997</v>
          </cell>
          <cell r="F3">
            <v>7.173</v>
          </cell>
          <cell r="G3">
            <v>3.33</v>
          </cell>
          <cell r="H3">
            <v>4.0000000000000001E-3</v>
          </cell>
          <cell r="I3">
            <v>4.0000000000000001E-3</v>
          </cell>
          <cell r="J3" t="str">
            <v>p&lt;0.01</v>
          </cell>
        </row>
        <row r="4">
          <cell r="B4">
            <v>35.253999999999998</v>
          </cell>
          <cell r="C4">
            <v>19.866728911862801</v>
          </cell>
          <cell r="D4">
            <v>50.640272439518597</v>
          </cell>
          <cell r="E4">
            <v>5.1379999999999999</v>
          </cell>
          <cell r="F4">
            <v>6.8609999999999998</v>
          </cell>
          <cell r="G4">
            <v>3.37</v>
          </cell>
          <cell r="H4">
            <v>4.0000000000000001E-3</v>
          </cell>
          <cell r="I4">
            <v>5.0000000000000001E-3</v>
          </cell>
          <cell r="J4" t="str">
            <v>p&lt;0.01</v>
          </cell>
        </row>
        <row r="5">
          <cell r="B5">
            <v>40.253</v>
          </cell>
          <cell r="C5">
            <v>24.9750181521851</v>
          </cell>
          <cell r="D5">
            <v>55.531194866184798</v>
          </cell>
          <cell r="E5">
            <v>5.1769999999999996</v>
          </cell>
          <cell r="F5">
            <v>7.7759999999999998</v>
          </cell>
          <cell r="G5">
            <v>3.47</v>
          </cell>
          <cell r="H5">
            <v>3.0000000000000001E-3</v>
          </cell>
          <cell r="I5">
            <v>3.0000000000000001E-3</v>
          </cell>
          <cell r="J5" t="str">
            <v>p&lt;0.01</v>
          </cell>
        </row>
        <row r="6">
          <cell r="B6">
            <v>34.866999999999997</v>
          </cell>
          <cell r="C6">
            <v>19.4382826262501</v>
          </cell>
          <cell r="D6">
            <v>50.295027165882203</v>
          </cell>
          <cell r="E6">
            <v>5.1239999999999997</v>
          </cell>
          <cell r="F6">
            <v>6.8049999999999997</v>
          </cell>
          <cell r="G6">
            <v>3.33</v>
          </cell>
          <cell r="H6">
            <v>5.0000000000000001E-3</v>
          </cell>
          <cell r="I6">
            <v>5.0000000000000001E-3</v>
          </cell>
          <cell r="J6" t="str">
            <v>p&lt;0.01</v>
          </cell>
        </row>
        <row r="7">
          <cell r="B7">
            <v>22.114999999999998</v>
          </cell>
          <cell r="C7">
            <v>6.7480699939542497</v>
          </cell>
          <cell r="D7">
            <v>37.482070493688099</v>
          </cell>
          <cell r="E7">
            <v>7.0389999999999997</v>
          </cell>
          <cell r="F7">
            <v>3.1419999999999999</v>
          </cell>
          <cell r="G7">
            <v>11.79</v>
          </cell>
          <cell r="H7">
            <v>8.9999999999999993E-3</v>
          </cell>
          <cell r="I7">
            <v>8.9999999999999993E-3</v>
          </cell>
          <cell r="J7" t="str">
            <v>p&lt;0.01</v>
          </cell>
        </row>
        <row r="8">
          <cell r="B8">
            <v>53.122999999999998</v>
          </cell>
          <cell r="C8">
            <v>38.391215705540098</v>
          </cell>
          <cell r="D8">
            <v>67.855146691603295</v>
          </cell>
          <cell r="E8">
            <v>5.484</v>
          </cell>
          <cell r="F8">
            <v>9.6869999999999994</v>
          </cell>
          <cell r="G8">
            <v>4.37</v>
          </cell>
          <cell r="H8">
            <v>4.0999999999999999E-4</v>
          </cell>
          <cell r="I8">
            <v>5.5999999999999995E-4</v>
          </cell>
          <cell r="J8" t="str">
            <v>p&lt;0.001</v>
          </cell>
        </row>
        <row r="9">
          <cell r="B9">
            <v>39.985999999999997</v>
          </cell>
          <cell r="C9">
            <v>25.0674426434616</v>
          </cell>
          <cell r="D9">
            <v>54.905062194502001</v>
          </cell>
          <cell r="E9">
            <v>5.3490000000000002</v>
          </cell>
          <cell r="F9">
            <v>7.4749999999999996</v>
          </cell>
          <cell r="G9">
            <v>3.96</v>
          </cell>
          <cell r="H9">
            <v>2E-3</v>
          </cell>
          <cell r="I9">
            <v>2E-3</v>
          </cell>
          <cell r="J9" t="str">
            <v>p&lt;0.01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0.60199999999999998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3.4E-14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1.7999999999999999E-6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1.2999999999999999E-5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0.57299999999999995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3.2000000000000003E-4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3.2000000000000001E-2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2.1000000000000001E-26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0.90600000000000003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1.4000000000000001E-10</v>
          </cell>
          <cell r="K13" t="str">
            <v>p&lt;0.0001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5.0999999999999997E-2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9.0999999999999997E-7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1.1E-13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2.9999999999999997E-4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0.879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8.0999999999999999E-15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1E-3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8.9999999999999998E-4</v>
          </cell>
          <cell r="K12" t="str">
            <v>p&lt;0.001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0.19700000000000001</v>
          </cell>
          <cell r="D2">
            <v>-9.0348640704437003E-2</v>
          </cell>
          <cell r="E2">
            <v>0.48345020198361999</v>
          </cell>
          <cell r="F2">
            <v>0.14599999999999999</v>
          </cell>
          <cell r="G2">
            <v>1.345</v>
          </cell>
          <cell r="H2">
            <v>606.87</v>
          </cell>
          <cell r="I2">
            <v>0.17899999999999999</v>
          </cell>
          <cell r="J2">
            <v>0.23400000000000001</v>
          </cell>
        </row>
        <row r="3">
          <cell r="C3">
            <v>-0.10100000000000001</v>
          </cell>
          <cell r="D3">
            <v>-0.417395282389037</v>
          </cell>
          <cell r="E3">
            <v>0.21519745104635901</v>
          </cell>
          <cell r="F3">
            <v>0.161</v>
          </cell>
          <cell r="G3">
            <v>-0.628</v>
          </cell>
          <cell r="H3">
            <v>607.74</v>
          </cell>
          <cell r="I3">
            <v>0.53</v>
          </cell>
          <cell r="J3">
            <v>0.60699999999999998</v>
          </cell>
        </row>
        <row r="4">
          <cell r="C4">
            <v>0.95499999999999996</v>
          </cell>
          <cell r="D4">
            <v>0.53227932948249101</v>
          </cell>
          <cell r="E4">
            <v>1.37738797143903</v>
          </cell>
          <cell r="F4">
            <v>0.215</v>
          </cell>
          <cell r="G4">
            <v>4.4379999999999997</v>
          </cell>
          <cell r="H4">
            <v>577.9</v>
          </cell>
          <cell r="I4">
            <v>1.1E-5</v>
          </cell>
          <cell r="J4">
            <v>3.0000000000000001E-5</v>
          </cell>
          <cell r="K4" t="str">
            <v>p&lt;0.0001</v>
          </cell>
        </row>
        <row r="5">
          <cell r="C5">
            <v>-0.29799999999999999</v>
          </cell>
          <cell r="D5">
            <v>-0.61496604840540603</v>
          </cell>
          <cell r="E5">
            <v>1.9666655804732001E-2</v>
          </cell>
          <cell r="F5">
            <v>0.16200000000000001</v>
          </cell>
          <cell r="G5">
            <v>-1.8420000000000001</v>
          </cell>
          <cell r="H5">
            <v>607.92999999999995</v>
          </cell>
          <cell r="I5">
            <v>6.6000000000000003E-2</v>
          </cell>
          <cell r="J5">
            <v>9.6000000000000002E-2</v>
          </cell>
        </row>
        <row r="6">
          <cell r="C6">
            <v>0.75800000000000001</v>
          </cell>
          <cell r="D6">
            <v>0.334616627355586</v>
          </cell>
          <cell r="E6">
            <v>1.18194911255576</v>
          </cell>
          <cell r="F6">
            <v>0.216</v>
          </cell>
          <cell r="G6">
            <v>3.5150000000000001</v>
          </cell>
          <cell r="H6">
            <v>577.29999999999995</v>
          </cell>
          <cell r="I6">
            <v>4.6999999999999999E-4</v>
          </cell>
          <cell r="J6">
            <v>1E-3</v>
          </cell>
          <cell r="K6" t="str">
            <v>p&lt;0.01</v>
          </cell>
        </row>
        <row r="7">
          <cell r="C7">
            <v>1.056</v>
          </cell>
          <cell r="D7">
            <v>0.61895505458744304</v>
          </cell>
          <cell r="E7">
            <v>1.49291007764939</v>
          </cell>
          <cell r="F7">
            <v>0.222</v>
          </cell>
          <cell r="G7">
            <v>4.7460000000000004</v>
          </cell>
          <cell r="H7">
            <v>584.46</v>
          </cell>
          <cell r="I7">
            <v>2.6000000000000001E-6</v>
          </cell>
          <cell r="J7">
            <v>7.9000000000000006E-6</v>
          </cell>
          <cell r="K7" t="str">
            <v>p&lt;0.0001</v>
          </cell>
        </row>
        <row r="8">
          <cell r="C8">
            <v>-2.8319999999999999</v>
          </cell>
          <cell r="D8">
            <v>-4.4241599908335303</v>
          </cell>
          <cell r="E8">
            <v>-1.2388962281909199</v>
          </cell>
          <cell r="F8">
            <v>0.81100000000000005</v>
          </cell>
          <cell r="G8">
            <v>-3.492</v>
          </cell>
          <cell r="H8">
            <v>609.54</v>
          </cell>
          <cell r="I8">
            <v>5.1000000000000004E-4</v>
          </cell>
          <cell r="J8">
            <v>1E-3</v>
          </cell>
          <cell r="K8" t="str">
            <v>p&lt;0.01</v>
          </cell>
        </row>
        <row r="9">
          <cell r="C9">
            <v>3.6309999999999998</v>
          </cell>
          <cell r="D9">
            <v>2.99901827025539</v>
          </cell>
          <cell r="E9">
            <v>4.2633294345496902</v>
          </cell>
          <cell r="F9">
            <v>0.32200000000000001</v>
          </cell>
          <cell r="G9">
            <v>11.281000000000001</v>
          </cell>
          <cell r="H9">
            <v>608.72</v>
          </cell>
          <cell r="I9">
            <v>6.1999999999999997E-27</v>
          </cell>
          <cell r="J9">
            <v>9.8999999999999995E-26</v>
          </cell>
          <cell r="K9" t="str">
            <v>p&lt;0.0001</v>
          </cell>
        </row>
        <row r="10">
          <cell r="C10">
            <v>1.1850000000000001</v>
          </cell>
          <cell r="D10">
            <v>0.69191196706534797</v>
          </cell>
          <cell r="E10">
            <v>1.67786229883583</v>
          </cell>
          <cell r="F10">
            <v>0.251</v>
          </cell>
          <cell r="G10">
            <v>4.72</v>
          </cell>
          <cell r="H10">
            <v>612.25</v>
          </cell>
          <cell r="I10">
            <v>2.9000000000000002E-6</v>
          </cell>
          <cell r="J10">
            <v>8.6000000000000007E-6</v>
          </cell>
          <cell r="K10" t="str">
            <v>p&lt;0.0001</v>
          </cell>
        </row>
        <row r="11">
          <cell r="C11">
            <v>6.4630000000000001</v>
          </cell>
          <cell r="D11">
            <v>4.8163044103559001</v>
          </cell>
          <cell r="E11">
            <v>8.1090995131965293</v>
          </cell>
          <cell r="F11">
            <v>0.83799999999999997</v>
          </cell>
          <cell r="G11">
            <v>7.7089999999999996</v>
          </cell>
          <cell r="H11">
            <v>609.54</v>
          </cell>
          <cell r="I11">
            <v>5.1999999999999999E-14</v>
          </cell>
          <cell r="J11">
            <v>3.0999999999999999E-13</v>
          </cell>
          <cell r="K11" t="str">
            <v>p&lt;0.0001</v>
          </cell>
        </row>
        <row r="12">
          <cell r="C12">
            <v>4.016</v>
          </cell>
          <cell r="D12">
            <v>2.4460282843314398</v>
          </cell>
          <cell r="E12">
            <v>5.5868022003215403</v>
          </cell>
          <cell r="F12">
            <v>0.8</v>
          </cell>
          <cell r="G12">
            <v>5.0229999999999997</v>
          </cell>
          <cell r="H12">
            <v>610.63</v>
          </cell>
          <cell r="I12">
            <v>6.7000000000000004E-7</v>
          </cell>
          <cell r="J12">
            <v>2.0999999999999998E-6</v>
          </cell>
          <cell r="K12" t="str">
            <v>p&lt;0.0001</v>
          </cell>
        </row>
        <row r="13">
          <cell r="C13">
            <v>-2.4460000000000002</v>
          </cell>
          <cell r="D13">
            <v>-3.0745931630236298</v>
          </cell>
          <cell r="E13">
            <v>-1.8179802760174999</v>
          </cell>
          <cell r="F13">
            <v>0.32</v>
          </cell>
          <cell r="G13">
            <v>-7.6459999999999999</v>
          </cell>
          <cell r="H13">
            <v>611.05999999999995</v>
          </cell>
          <cell r="I13">
            <v>8.0999999999999996E-14</v>
          </cell>
          <cell r="J13">
            <v>4.7000000000000002E-13</v>
          </cell>
          <cell r="K13" t="str">
            <v>p&lt;0.0001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0.29899999999999999</v>
          </cell>
          <cell r="D2">
            <v>9.2334577769921308E-3</v>
          </cell>
          <cell r="E2">
            <v>0.58803483442042204</v>
          </cell>
          <cell r="F2">
            <v>0.14699999999999999</v>
          </cell>
          <cell r="G2">
            <v>2.0270000000000001</v>
          </cell>
          <cell r="H2">
            <v>597.91999999999996</v>
          </cell>
          <cell r="I2">
            <v>4.2999999999999997E-2</v>
          </cell>
          <cell r="J2">
            <v>6.4000000000000001E-2</v>
          </cell>
        </row>
        <row r="3">
          <cell r="C3">
            <v>1.3109999999999999</v>
          </cell>
          <cell r="D3">
            <v>0.99101300815862903</v>
          </cell>
          <cell r="E3">
            <v>1.6319344797167299</v>
          </cell>
          <cell r="F3">
            <v>0.16300000000000001</v>
          </cell>
          <cell r="G3">
            <v>8.0370000000000008</v>
          </cell>
          <cell r="H3">
            <v>597.99</v>
          </cell>
          <cell r="I3">
            <v>4.8999999999999999E-15</v>
          </cell>
          <cell r="J3">
            <v>3.5000000000000002E-14</v>
          </cell>
          <cell r="K3" t="str">
            <v>p&lt;0.0001</v>
          </cell>
        </row>
        <row r="4">
          <cell r="C4">
            <v>1.5649999999999999</v>
          </cell>
          <cell r="D4">
            <v>1.1207256076226899</v>
          </cell>
          <cell r="E4">
            <v>2.0086449271115701</v>
          </cell>
          <cell r="F4">
            <v>0.22600000000000001</v>
          </cell>
          <cell r="G4">
            <v>6.9219999999999997</v>
          </cell>
          <cell r="H4">
            <v>599.54</v>
          </cell>
          <cell r="I4">
            <v>1.2000000000000001E-11</v>
          </cell>
          <cell r="J4">
            <v>5.4000000000000001E-11</v>
          </cell>
          <cell r="K4" t="str">
            <v>p&lt;0.0001</v>
          </cell>
        </row>
        <row r="5">
          <cell r="C5">
            <v>1.0129999999999999</v>
          </cell>
          <cell r="D5">
            <v>0.69175665964548305</v>
          </cell>
          <cell r="E5">
            <v>1.3339225360192799</v>
          </cell>
          <cell r="F5">
            <v>0.16300000000000001</v>
          </cell>
          <cell r="G5">
            <v>6.1950000000000003</v>
          </cell>
          <cell r="H5">
            <v>598</v>
          </cell>
          <cell r="I5">
            <v>1.0999999999999999E-9</v>
          </cell>
          <cell r="J5">
            <v>4.2000000000000004E-9</v>
          </cell>
          <cell r="K5" t="str">
            <v>p&lt;0.0001</v>
          </cell>
        </row>
        <row r="6">
          <cell r="C6">
            <v>1.266</v>
          </cell>
          <cell r="D6">
            <v>0.82132041693241498</v>
          </cell>
          <cell r="E6">
            <v>1.7107818254062399</v>
          </cell>
          <cell r="F6">
            <v>0.22600000000000001</v>
          </cell>
          <cell r="G6">
            <v>5.5910000000000002</v>
          </cell>
          <cell r="H6">
            <v>599.52</v>
          </cell>
          <cell r="I6">
            <v>3.4E-8</v>
          </cell>
          <cell r="J6">
            <v>1.1999999999999999E-7</v>
          </cell>
          <cell r="K6" t="str">
            <v>p&lt;0.0001</v>
          </cell>
        </row>
        <row r="7">
          <cell r="C7">
            <v>0.253</v>
          </cell>
          <cell r="D7">
            <v>-0.204393626527065</v>
          </cell>
          <cell r="E7">
            <v>0.71081667329294596</v>
          </cell>
          <cell r="F7">
            <v>0.23300000000000001</v>
          </cell>
          <cell r="G7">
            <v>1.087</v>
          </cell>
          <cell r="H7">
            <v>599.30999999999995</v>
          </cell>
          <cell r="I7">
            <v>0.27800000000000002</v>
          </cell>
          <cell r="J7">
            <v>0.34599999999999997</v>
          </cell>
        </row>
        <row r="8">
          <cell r="C8">
            <v>0.998</v>
          </cell>
          <cell r="D8">
            <v>-0.62461948199060102</v>
          </cell>
          <cell r="E8">
            <v>2.6209665747120798</v>
          </cell>
          <cell r="F8">
            <v>0.82599999999999996</v>
          </cell>
          <cell r="G8">
            <v>1.208</v>
          </cell>
          <cell r="H8">
            <v>600.28</v>
          </cell>
          <cell r="I8">
            <v>0.22800000000000001</v>
          </cell>
          <cell r="J8">
            <v>0.28899999999999998</v>
          </cell>
        </row>
        <row r="9">
          <cell r="C9">
            <v>2.2130000000000001</v>
          </cell>
          <cell r="D9">
            <v>1.5338105597015399</v>
          </cell>
          <cell r="E9">
            <v>2.8916041651295799</v>
          </cell>
          <cell r="F9">
            <v>0.34599999999999997</v>
          </cell>
          <cell r="G9">
            <v>6.4009999999999998</v>
          </cell>
          <cell r="H9">
            <v>599.23</v>
          </cell>
          <cell r="I9">
            <v>3.1000000000000002E-10</v>
          </cell>
          <cell r="J9">
            <v>1.3000000000000001E-9</v>
          </cell>
          <cell r="K9" t="str">
            <v>p&lt;0.0001</v>
          </cell>
        </row>
        <row r="10">
          <cell r="C10">
            <v>3.1789999999999998</v>
          </cell>
          <cell r="D10">
            <v>2.6624850022811799</v>
          </cell>
          <cell r="E10">
            <v>3.6952876131989698</v>
          </cell>
          <cell r="F10">
            <v>0.26300000000000001</v>
          </cell>
          <cell r="G10">
            <v>12.09</v>
          </cell>
          <cell r="H10">
            <v>598.59</v>
          </cell>
          <cell r="I10">
            <v>2.8999999999999999E-30</v>
          </cell>
          <cell r="J10">
            <v>7.3999999999999995E-29</v>
          </cell>
          <cell r="K10" t="str">
            <v>p&lt;0.0001</v>
          </cell>
        </row>
        <row r="11">
          <cell r="C11">
            <v>1.2150000000000001</v>
          </cell>
          <cell r="D11">
            <v>-0.46674811825404999</v>
          </cell>
          <cell r="E11">
            <v>2.89581574910373</v>
          </cell>
          <cell r="F11">
            <v>0.85599999999999998</v>
          </cell>
          <cell r="G11">
            <v>1.419</v>
          </cell>
          <cell r="H11">
            <v>599.72</v>
          </cell>
          <cell r="I11">
            <v>0.157</v>
          </cell>
          <cell r="J11">
            <v>0.20899999999999999</v>
          </cell>
        </row>
        <row r="12">
          <cell r="C12">
            <v>2.181</v>
          </cell>
          <cell r="D12">
            <v>0.58259054137577504</v>
          </cell>
          <cell r="E12">
            <v>3.7788349802785799</v>
          </cell>
          <cell r="F12">
            <v>0.81399999999999995</v>
          </cell>
          <cell r="G12">
            <v>2.68</v>
          </cell>
          <cell r="H12">
            <v>600.34</v>
          </cell>
          <cell r="I12">
            <v>8.0000000000000002E-3</v>
          </cell>
          <cell r="J12">
            <v>1.2E-2</v>
          </cell>
          <cell r="K12" t="str">
            <v>p&lt;0.05</v>
          </cell>
        </row>
        <row r="13">
          <cell r="C13">
            <v>0.96599999999999997</v>
          </cell>
          <cell r="D13">
            <v>0.30459327404834602</v>
          </cell>
          <cell r="E13">
            <v>1.62776461647215</v>
          </cell>
          <cell r="F13">
            <v>0.33700000000000002</v>
          </cell>
          <cell r="G13">
            <v>2.8679999999999999</v>
          </cell>
          <cell r="H13">
            <v>599.89</v>
          </cell>
          <cell r="I13">
            <v>4.0000000000000001E-3</v>
          </cell>
          <cell r="J13">
            <v>7.0000000000000001E-3</v>
          </cell>
          <cell r="K13" t="str">
            <v>p&lt;0.01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0.92800000000000005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0.42499999999999999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0.51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0.26700000000000002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0.43099999999999999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0.627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0.16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0.19400000000000001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0.71699999999999997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0.92900000000000005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6.8000000000000005E-4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0.93100000000000005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9.7000000000000005E-4</v>
          </cell>
          <cell r="K6" t="str">
            <v>p&lt;0.001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0.93100000000000005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0.93100000000000005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1.8919999999999999</v>
          </cell>
          <cell r="D2">
            <v>0.17709811757452401</v>
          </cell>
          <cell r="E2">
            <v>3.6066969554172599</v>
          </cell>
          <cell r="F2">
            <v>0.873</v>
          </cell>
          <cell r="G2">
            <v>2.1669999999999998</v>
          </cell>
          <cell r="H2">
            <v>603.55999999999995</v>
          </cell>
          <cell r="I2">
            <v>3.1E-2</v>
          </cell>
          <cell r="J2">
            <v>4.7E-2</v>
          </cell>
          <cell r="K2" t="str">
            <v>p&lt;0.05</v>
          </cell>
        </row>
        <row r="3">
          <cell r="C3">
            <v>0.38700000000000001</v>
          </cell>
          <cell r="D3">
            <v>-1.50479130580635</v>
          </cell>
          <cell r="E3">
            <v>2.2784829308040702</v>
          </cell>
          <cell r="F3">
            <v>0.96299999999999997</v>
          </cell>
          <cell r="G3">
            <v>0.40200000000000002</v>
          </cell>
          <cell r="H3">
            <v>604.34</v>
          </cell>
          <cell r="I3">
            <v>0.68799999999999994</v>
          </cell>
          <cell r="J3">
            <v>0.76700000000000002</v>
          </cell>
        </row>
        <row r="4">
          <cell r="C4">
            <v>5.3860000000000001</v>
          </cell>
          <cell r="D4">
            <v>2.8490543350187401</v>
          </cell>
          <cell r="E4">
            <v>7.92384892999487</v>
          </cell>
          <cell r="F4">
            <v>1.292</v>
          </cell>
          <cell r="G4">
            <v>4.17</v>
          </cell>
          <cell r="H4">
            <v>563.76</v>
          </cell>
          <cell r="I4">
            <v>3.4999999999999997E-5</v>
          </cell>
          <cell r="J4">
            <v>9.2999999999999997E-5</v>
          </cell>
          <cell r="K4" t="str">
            <v>p&lt;0.0001</v>
          </cell>
        </row>
        <row r="5">
          <cell r="C5">
            <v>-1.5049999999999999</v>
          </cell>
          <cell r="D5">
            <v>-3.3968102622060701</v>
          </cell>
          <cell r="E5">
            <v>0.38670682257675898</v>
          </cell>
          <cell r="F5">
            <v>0.96299999999999997</v>
          </cell>
          <cell r="G5">
            <v>-1.5620000000000001</v>
          </cell>
          <cell r="H5">
            <v>604.65</v>
          </cell>
          <cell r="I5">
            <v>0.11899999999999999</v>
          </cell>
          <cell r="J5">
            <v>0.16400000000000001</v>
          </cell>
        </row>
        <row r="6">
          <cell r="C6">
            <v>3.4950000000000001</v>
          </cell>
          <cell r="D6">
            <v>0.95469978089888397</v>
          </cell>
          <cell r="E6">
            <v>6.0344084463225203</v>
          </cell>
          <cell r="F6">
            <v>1.2929999999999999</v>
          </cell>
          <cell r="G6">
            <v>2.7029999999999998</v>
          </cell>
          <cell r="H6">
            <v>561</v>
          </cell>
          <cell r="I6">
            <v>7.0000000000000001E-3</v>
          </cell>
          <cell r="J6">
            <v>1.2E-2</v>
          </cell>
          <cell r="K6" t="str">
            <v>p&lt;0.05</v>
          </cell>
        </row>
        <row r="7">
          <cell r="C7">
            <v>5</v>
          </cell>
          <cell r="D7">
            <v>2.3808364356331899</v>
          </cell>
          <cell r="E7">
            <v>7.6183752312346096</v>
          </cell>
          <cell r="F7">
            <v>1.333</v>
          </cell>
          <cell r="G7">
            <v>3.75</v>
          </cell>
          <cell r="H7">
            <v>570.86</v>
          </cell>
          <cell r="I7">
            <v>2.0000000000000001E-4</v>
          </cell>
          <cell r="J7">
            <v>4.8000000000000001E-4</v>
          </cell>
          <cell r="K7" t="str">
            <v>p&lt;0.001</v>
          </cell>
        </row>
        <row r="8">
          <cell r="C8">
            <v>-12.752000000000001</v>
          </cell>
          <cell r="D8">
            <v>-22.272931559968001</v>
          </cell>
          <cell r="E8">
            <v>-3.2302377475442099</v>
          </cell>
          <cell r="F8">
            <v>4.8479999999999999</v>
          </cell>
          <cell r="G8">
            <v>-2.63</v>
          </cell>
          <cell r="H8">
            <v>604.75</v>
          </cell>
          <cell r="I8">
            <v>8.9999999999999993E-3</v>
          </cell>
          <cell r="J8">
            <v>1.4E-2</v>
          </cell>
          <cell r="K8" t="str">
            <v>p&lt;0.05</v>
          </cell>
        </row>
        <row r="9">
          <cell r="C9">
            <v>18.257000000000001</v>
          </cell>
          <cell r="D9">
            <v>14.4605581076028</v>
          </cell>
          <cell r="E9">
            <v>22.052494506531001</v>
          </cell>
          <cell r="F9">
            <v>1.9330000000000001</v>
          </cell>
          <cell r="G9">
            <v>9.4450000000000003</v>
          </cell>
          <cell r="H9">
            <v>605.59</v>
          </cell>
          <cell r="I9">
            <v>7.5999999999999995E-20</v>
          </cell>
          <cell r="J9">
            <v>7.2999999999999997E-19</v>
          </cell>
          <cell r="K9" t="str">
            <v>p&lt;0.0001</v>
          </cell>
        </row>
        <row r="10">
          <cell r="C10">
            <v>5.12</v>
          </cell>
          <cell r="D10">
            <v>2.1647025898302799</v>
          </cell>
          <cell r="E10">
            <v>8.0744924661761406</v>
          </cell>
          <cell r="F10">
            <v>1.5049999999999999</v>
          </cell>
          <cell r="G10">
            <v>3.403</v>
          </cell>
          <cell r="H10">
            <v>608.32000000000005</v>
          </cell>
          <cell r="I10">
            <v>7.1000000000000002E-4</v>
          </cell>
          <cell r="J10">
            <v>1E-3</v>
          </cell>
          <cell r="K10" t="str">
            <v>p&lt;0.01</v>
          </cell>
        </row>
        <row r="11">
          <cell r="C11">
            <v>31.007999999999999</v>
          </cell>
          <cell r="D11">
            <v>21.187648843967501</v>
          </cell>
          <cell r="E11">
            <v>40.8285730661418</v>
          </cell>
          <cell r="F11">
            <v>5</v>
          </cell>
          <cell r="G11">
            <v>6.2009999999999996</v>
          </cell>
          <cell r="H11">
            <v>604.32000000000005</v>
          </cell>
          <cell r="I11">
            <v>1.0000000000000001E-9</v>
          </cell>
          <cell r="J11">
            <v>4.1000000000000003E-9</v>
          </cell>
          <cell r="K11" t="str">
            <v>p&lt;0.0001</v>
          </cell>
        </row>
        <row r="12">
          <cell r="C12">
            <v>17.870999999999999</v>
          </cell>
          <cell r="D12">
            <v>8.48309953830924</v>
          </cell>
          <cell r="E12">
            <v>27.259264812096799</v>
          </cell>
          <cell r="F12">
            <v>4.78</v>
          </cell>
          <cell r="G12">
            <v>3.738</v>
          </cell>
          <cell r="H12">
            <v>606.32000000000005</v>
          </cell>
          <cell r="I12">
            <v>2.0000000000000001E-4</v>
          </cell>
          <cell r="J12">
            <v>4.8999999999999998E-4</v>
          </cell>
          <cell r="K12" t="str">
            <v>p&lt;0.001</v>
          </cell>
        </row>
        <row r="13">
          <cell r="C13">
            <v>-13.137</v>
          </cell>
          <cell r="D13">
            <v>-16.898377372688699</v>
          </cell>
          <cell r="E13">
            <v>-9.3754801866966293</v>
          </cell>
          <cell r="F13">
            <v>1.915</v>
          </cell>
          <cell r="G13">
            <v>-6.859</v>
          </cell>
          <cell r="H13">
            <v>607.63</v>
          </cell>
          <cell r="I13">
            <v>1.6999999999999999E-11</v>
          </cell>
          <cell r="J13">
            <v>7.8000000000000002E-11</v>
          </cell>
          <cell r="K13" t="str">
            <v>p&lt;0.0001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86.793999999999997</v>
          </cell>
          <cell r="C2">
            <v>83.183735333271997</v>
          </cell>
          <cell r="D2">
            <v>90.404568231377397</v>
          </cell>
          <cell r="E2">
            <v>1.6619999999999999</v>
          </cell>
          <cell r="F2">
            <v>52.21</v>
          </cell>
          <cell r="G2">
            <v>12.36</v>
          </cell>
          <cell r="H2">
            <v>7.1E-16</v>
          </cell>
          <cell r="I2">
            <v>5.9999999999999997E-15</v>
          </cell>
          <cell r="J2" t="str">
            <v>p&lt;0.0001</v>
          </cell>
        </row>
        <row r="3">
          <cell r="B3">
            <v>87.263999999999996</v>
          </cell>
          <cell r="C3">
            <v>83.979921593540197</v>
          </cell>
          <cell r="D3">
            <v>90.547284948367306</v>
          </cell>
          <cell r="E3">
            <v>1.5129999999999999</v>
          </cell>
          <cell r="F3">
            <v>57.667000000000002</v>
          </cell>
          <cell r="G3">
            <v>12.46</v>
          </cell>
          <cell r="H3">
            <v>1.7E-16</v>
          </cell>
          <cell r="I3">
            <v>2.9000000000000002E-15</v>
          </cell>
          <cell r="J3" t="str">
            <v>p&lt;0.0001</v>
          </cell>
        </row>
        <row r="4">
          <cell r="B4">
            <v>87.325999999999993</v>
          </cell>
          <cell r="C4">
            <v>83.895222032976804</v>
          </cell>
          <cell r="D4">
            <v>90.757320110233593</v>
          </cell>
          <cell r="E4">
            <v>1.58</v>
          </cell>
          <cell r="F4">
            <v>55.283000000000001</v>
          </cell>
          <cell r="G4">
            <v>12.35</v>
          </cell>
          <cell r="H4">
            <v>3.5999999999999998E-16</v>
          </cell>
          <cell r="I4">
            <v>3.8000000000000002E-15</v>
          </cell>
          <cell r="J4" t="str">
            <v>p&lt;0.0001</v>
          </cell>
        </row>
        <row r="5">
          <cell r="B5">
            <v>88.405000000000001</v>
          </cell>
          <cell r="C5">
            <v>84.609277983035</v>
          </cell>
          <cell r="D5">
            <v>92.201485268814807</v>
          </cell>
          <cell r="E5">
            <v>1.7450000000000001</v>
          </cell>
          <cell r="F5">
            <v>50.655999999999999</v>
          </cell>
          <cell r="G5">
            <v>12.19</v>
          </cell>
          <cell r="H5">
            <v>1.4999999999999999E-15</v>
          </cell>
          <cell r="I5">
            <v>7.0000000000000001E-15</v>
          </cell>
          <cell r="J5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1.7999999999999999E-14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1.7999999999999999E-14</v>
          </cell>
          <cell r="J5" t="str">
            <v>p&lt;0.0001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-1.9490000000000001</v>
          </cell>
          <cell r="C2">
            <v>-6.1117594117146599</v>
          </cell>
          <cell r="D2">
            <v>2.2138289154357702</v>
          </cell>
          <cell r="E2">
            <v>1.86</v>
          </cell>
          <cell r="F2">
            <v>-1.048</v>
          </cell>
          <cell r="G2">
            <v>9.69</v>
          </cell>
          <cell r="H2">
            <v>0.32</v>
          </cell>
          <cell r="I2">
            <v>0.32800000000000001</v>
          </cell>
        </row>
        <row r="3">
          <cell r="B3">
            <v>-4.0419999999999998</v>
          </cell>
          <cell r="C3">
            <v>-8.3184683304519602</v>
          </cell>
          <cell r="D3">
            <v>0.234335674059166</v>
          </cell>
          <cell r="E3">
            <v>1.95</v>
          </cell>
          <cell r="F3">
            <v>-2.073</v>
          </cell>
          <cell r="G3">
            <v>11.34</v>
          </cell>
          <cell r="H3">
            <v>6.2E-2</v>
          </cell>
          <cell r="I3">
            <v>6.5000000000000002E-2</v>
          </cell>
        </row>
        <row r="4">
          <cell r="B4">
            <v>0.95799999999999996</v>
          </cell>
          <cell r="C4">
            <v>-3.18785071466518</v>
          </cell>
          <cell r="D4">
            <v>5.1034741533326198</v>
          </cell>
          <cell r="E4">
            <v>1.8420000000000001</v>
          </cell>
          <cell r="F4">
            <v>0.52</v>
          </cell>
          <cell r="G4">
            <v>9.33</v>
          </cell>
          <cell r="H4">
            <v>0.61499999999999999</v>
          </cell>
          <cell r="I4">
            <v>0.61499999999999999</v>
          </cell>
        </row>
        <row r="5">
          <cell r="B5">
            <v>3.121</v>
          </cell>
          <cell r="C5">
            <v>-1.1798261362714799</v>
          </cell>
          <cell r="D5">
            <v>7.4218921454628797</v>
          </cell>
          <cell r="E5">
            <v>1.966</v>
          </cell>
          <cell r="F5">
            <v>1.5880000000000001</v>
          </cell>
          <cell r="G5">
            <v>11.56</v>
          </cell>
          <cell r="H5">
            <v>0.13900000000000001</v>
          </cell>
          <cell r="I5">
            <v>0.14399999999999999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0.58299999999999996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1E-3</v>
          </cell>
          <cell r="J4" t="str">
            <v>p&lt;0.01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2.3000000000000001E-4</v>
          </cell>
          <cell r="J5" t="str">
            <v>p&lt;0.001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0.218</v>
          </cell>
        </row>
        <row r="3"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4.2000000000000003E-2</v>
          </cell>
          <cell r="K3" t="str">
            <v>p&lt;0.05</v>
          </cell>
        </row>
        <row r="4"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4.0000000000000001E-3</v>
          </cell>
          <cell r="K4" t="str">
            <v>p&lt;0.01</v>
          </cell>
        </row>
        <row r="5"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0.879</v>
          </cell>
        </row>
        <row r="6"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0.11</v>
          </cell>
        </row>
        <row r="7"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8.6999999999999994E-2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0.16700000000000001</v>
          </cell>
        </row>
        <row r="3"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5.1999999999999995E-4</v>
          </cell>
          <cell r="K4" t="str">
            <v>p&lt;0.001</v>
          </cell>
        </row>
        <row r="5"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1"/>
    </sheetNames>
    <sheetDataSet>
      <sheetData sheetId="0">
        <row r="1"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4.6999999999999999E-4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9.7000000000000005E-4</v>
          </cell>
          <cell r="K6" t="str">
            <v>p&lt;0.001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3.8E-12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3.7E-12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3.6E-12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3.2000000000000001E-12</v>
          </cell>
          <cell r="J5" t="str">
            <v>p&lt;0.0001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0.51300000000000001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1.4E-21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1.9000000000000001E-39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7.2999999999999997E-19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4.3999999999999999E-36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1.1999999999999999E-6</v>
          </cell>
          <cell r="K7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9.7000000000000003E-2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2.8999999999999998E-13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2.6000000000000001E-61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2.0999999999999999E-8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1.1E-52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1.2000000000000001E-28</v>
          </cell>
          <cell r="K7" t="str">
            <v>p&lt;0.0001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0.90600000000000003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0.32200000000000001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3.7999999999999998E-20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0.23400000000000001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8.3000000000000002E-21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4.4999999999999998E-17</v>
          </cell>
          <cell r="K7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0.93100000000000005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0.49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5.8999999999999996E-7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0.56299999999999994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1.1000000000000001E-6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1.4E-5</v>
          </cell>
          <cell r="K7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  <cell r="I1" t="str">
            <v>p.adj (BH)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7.6000000000000004E-15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7.6000000000000004E-15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7.0000000000000001E-15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7.6000000000000004E-15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1.7E-18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3.6000000000000001E-15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4.1999999999999996E-15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6:K40" totalsRowShown="0" headerRowDxfId="393" dataDxfId="391" headerRowBorderDxfId="392" tableBorderDxfId="390" totalsRowBorderDxfId="389">
  <autoFilter ref="A36:K40" xr:uid="{D3980010-2201-43EF-9941-5D34E4A5CF0F}"/>
  <tableColumns count="11">
    <tableColumn id="1" xr3:uid="{48EA7560-AFDA-4976-872C-A62413C27C30}" name="Predictors" dataDxfId="388">
      <calculatedColumnFormula>Table510[[#This Row],[Predictors]]</calculatedColumnFormula>
    </tableColumn>
    <tableColumn id="2" xr3:uid="{B74BAF5A-A8B1-41AC-AA5C-9C7F4D3C00F5}" name="estimate" dataDxfId="387">
      <calculatedColumnFormula>[3]Mode_l_f0_b0!B2</calculatedColumnFormula>
    </tableColumn>
    <tableColumn id="6" xr3:uid="{25F0D2CD-4553-4F0F-A005-7B069A4DF146}" name="2.5% CI" dataDxfId="386">
      <calculatedColumnFormula>[3]Mode_l_f0_b0!C2</calculatedColumnFormula>
    </tableColumn>
    <tableColumn id="5" xr3:uid="{5C65DEBD-594B-4030-A893-0F5416AC8463}" name="97.5% CI" dataDxfId="385">
      <calculatedColumnFormula>[3]Mode_l_f0_b0!D2</calculatedColumnFormula>
    </tableColumn>
    <tableColumn id="4" xr3:uid="{E8CB2113-1504-4E4A-8C69-95B41702801D}" name="std.error" dataDxfId="384">
      <calculatedColumnFormula>[3]Mode_l_f0_b0!E2</calculatedColumnFormula>
    </tableColumn>
    <tableColumn id="9" xr3:uid="{3685B48B-FD8D-45C1-BDB3-A8E961B16560}" name="z.value" dataDxfId="383">
      <calculatedColumnFormula>[3]Mode_l_f0_b0!F2</calculatedColumnFormula>
    </tableColumn>
    <tableColumn id="7" xr3:uid="{82530BA9-A214-4E3F-8B7C-1C9D8230702E}" name="df" dataDxfId="382">
      <calculatedColumnFormula>[3]Mode_l_f0_b0!G2</calculatedColumnFormula>
    </tableColumn>
    <tableColumn id="3" xr3:uid="{13FC0C8F-F83E-4E94-AE8C-72CF30BBE373}" name="p.value" dataDxfId="381">
      <calculatedColumnFormula>[3]Mode_l_f0_b0!H2</calculatedColumnFormula>
    </tableColumn>
    <tableColumn id="10" xr3:uid="{11A56334-4561-4E93-921F-E06200DE80A2}" name="p.adj (BH)" dataDxfId="380">
      <calculatedColumnFormula>[3]Mode_l_f0_b0!I2</calculatedColumnFormula>
    </tableColumn>
    <tableColumn id="11" xr3:uid="{C53533F8-7533-44F1-90BA-B150BF875299}" name="signif." dataDxfId="379">
      <calculatedColumnFormula>[3]Mode_l_f0_b0!J2</calculatedColumnFormula>
    </tableColumn>
    <tableColumn id="8" xr3:uid="{C1996589-8716-4257-9BC3-42E65902C402}" name="|CI-delta|" dataDxfId="378">
      <calculatedColumnFormula>B37-C37</calculatedColumnFormula>
    </tableColumn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A93:F101" totalsRowShown="0" headerRowDxfId="231" dataDxfId="229" headerRowBorderDxfId="230" tableBorderDxfId="228" totalsRowBorderDxfId="227">
  <autoFilter ref="A93:F101" xr:uid="{16906F7D-6662-46E4-84F3-9AAF62C61242}"/>
  <tableColumns count="6">
    <tableColumn id="1" xr3:uid="{89F96BA7-E1A0-43BA-9990-4183F8DC6997}" name="Predictors" dataDxfId="226">
      <calculatedColumnFormula>A39</calculatedColumnFormula>
    </tableColumn>
    <tableColumn id="2" xr3:uid="{7CE57966-36A6-4A00-A33D-285D0817534A}" name="Estimates" dataDxfId="225">
      <calculatedColumnFormula>[21]Mode_PA_lh_slope_b0!B2</calculatedColumnFormula>
    </tableColumn>
    <tableColumn id="6" xr3:uid="{FF4061DC-ECCB-4575-BFAB-736ED74106BB}" name="2.5% CI" dataDxfId="224">
      <calculatedColumnFormula>[21]Mode_PA_lh_slope_b0!C2</calculatedColumnFormula>
    </tableColumn>
    <tableColumn id="5" xr3:uid="{86574847-CC7E-41F3-9B86-76D99ED48F82}" name="97.5% CI" dataDxfId="223">
      <calculatedColumnFormula>[21]Mode_PA_lh_slope_b0!D2</calculatedColumnFormula>
    </tableColumn>
    <tableColumn id="4" xr3:uid="{940F3AC7-4A27-41CF-9CB0-BCD00068EBA8}" name="std.error" dataDxfId="222">
      <calculatedColumnFormula>[21]Mode_PA_lh_slope_b0!E2</calculatedColumnFormula>
    </tableColumn>
    <tableColumn id="8" xr3:uid="{BDAF6820-92C5-4CC2-BE97-6CFF45D70993}" name="|CI-delta|" dataDxfId="221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2:K46" totalsRowShown="0" headerRowDxfId="377" dataDxfId="375" headerRowBorderDxfId="376" tableBorderDxfId="374" totalsRowBorderDxfId="373">
  <autoFilter ref="A42:K46" xr:uid="{DE40A492-BBA9-4876-8724-BC64B3994271}"/>
  <tableColumns count="11">
    <tableColumn id="1" xr3:uid="{E34199D2-D5CB-45DC-96B2-AAECCF32344B}" name="Predictors" dataDxfId="372">
      <calculatedColumnFormula>A24</calculatedColumnFormula>
    </tableColumn>
    <tableColumn id="2" xr3:uid="{BF536D58-8825-421A-A286-3483AB4A0DBA}" name="estimate" dataDxfId="371">
      <calculatedColumnFormula>[4]Mode_h_f0_b0!B2</calculatedColumnFormula>
    </tableColumn>
    <tableColumn id="6" xr3:uid="{51E253F3-5545-4607-87E2-3713F0C79ED0}" name="2.5% CI" dataDxfId="370">
      <calculatedColumnFormula>[4]Mode_h_f0_b0!C2</calculatedColumnFormula>
    </tableColumn>
    <tableColumn id="5" xr3:uid="{39D9684C-88E4-42B1-822E-8BF560658BA3}" name="97.5% CI" dataDxfId="369">
      <calculatedColumnFormula>[4]Mode_h_f0_b0!D2</calculatedColumnFormula>
    </tableColumn>
    <tableColumn id="4" xr3:uid="{DBC249E2-0975-4309-BB60-C2B64E67BC66}" name="std.error" dataDxfId="368">
      <calculatedColumnFormula>[4]Mode_h_f0_b0!E2</calculatedColumnFormula>
    </tableColumn>
    <tableColumn id="9" xr3:uid="{BC78A058-E2DD-4469-A2C7-112329D198FF}" name="z.value" dataDxfId="367">
      <calculatedColumnFormula>[4]Mode_h_f0_b0!F2</calculatedColumnFormula>
    </tableColumn>
    <tableColumn id="7" xr3:uid="{345088CF-6388-428C-8713-406B42459A71}" name="df" dataDxfId="366">
      <calculatedColumnFormula>[4]Mode_h_f0_b0!G2</calculatedColumnFormula>
    </tableColumn>
    <tableColumn id="3" xr3:uid="{BF186A60-3668-4E52-B6B6-5FA634C84064}" name="p.value" dataDxfId="365">
      <calculatedColumnFormula>[4]Mode_h_f0_b0!H2</calculatedColumnFormula>
    </tableColumn>
    <tableColumn id="10" xr3:uid="{E78DB220-8E24-4C46-B371-A977334CF0B2}" name="p.adj (BH)" dataDxfId="364">
      <calculatedColumnFormula>[4]Mode_h_f0_b0!I2</calculatedColumnFormula>
    </tableColumn>
    <tableColumn id="11" xr3:uid="{2F1FC41D-A1D8-48DD-84A7-299EAAD40F3C}" name="signif." dataDxfId="363">
      <calculatedColumnFormula>[4]Mode_h_f0_b0!J2</calculatedColumnFormula>
    </tableColumn>
    <tableColumn id="8" xr3:uid="{91174BE1-7871-4821-9200-FC6E6061BBAE}" name="|CI-delta|" dataDxfId="362">
      <calculatedColumnFormula>B43-C43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3:K27" totalsRowShown="0" headerRowDxfId="361" dataDxfId="359" headerRowBorderDxfId="360" tableBorderDxfId="358" totalsRowBorderDxfId="357">
  <autoFilter ref="A23:K27" xr:uid="{31E79EDA-219D-4CFA-8AA6-6A991A81B772}"/>
  <tableColumns count="11">
    <tableColumn id="1" xr3:uid="{25702B6E-B402-46EF-BB07-89FAEF761F4F}" name="Predictors" dataDxfId="356" totalsRowDxfId="355"/>
    <tableColumn id="2" xr3:uid="{55B41C0A-72EC-4198-AA0E-BDC398F9A9B6}" name="estimate" dataDxfId="354" totalsRowDxfId="353">
      <calculatedColumnFormula>[1]Mode_l_t_b0!B2</calculatedColumnFormula>
    </tableColumn>
    <tableColumn id="6" xr3:uid="{6F9FB966-53EF-492A-8818-43E47D6A804A}" name="2.5% CI" dataDxfId="352" totalsRowDxfId="351">
      <calculatedColumnFormula>[1]Mode_l_t_b0!C2</calculatedColumnFormula>
    </tableColumn>
    <tableColumn id="5" xr3:uid="{79B4821D-DF78-4C65-827E-002BD888F3B1}" name="97.5% CI" dataDxfId="350" totalsRowDxfId="349">
      <calculatedColumnFormula>[1]Mode_l_t_b0!D2</calculatedColumnFormula>
    </tableColumn>
    <tableColumn id="11" xr3:uid="{F482AED5-B0BB-44BF-A8A3-D22BD51F16CA}" name="std.error" dataDxfId="348" totalsRowDxfId="347">
      <calculatedColumnFormula>[1]Mode_l_t_b0!E2</calculatedColumnFormula>
    </tableColumn>
    <tableColumn id="9" xr3:uid="{53B8EDFB-2AAD-41CD-93BC-EBF6EF2FA968}" name="z.value" dataDxfId="346" totalsRowDxfId="345">
      <calculatedColumnFormula>[1]Mode_l_t_b0!F2</calculatedColumnFormula>
    </tableColumn>
    <tableColumn id="7" xr3:uid="{B0600C54-1844-472B-91DD-0DF3D01FC44F}" name="df" dataDxfId="344" totalsRowDxfId="343">
      <calculatedColumnFormula>[1]Mode_l_t_b0!G2</calculatedColumnFormula>
    </tableColumn>
    <tableColumn id="4" xr3:uid="{FFDC2EE2-1EB3-430A-AB8E-0D89238F833E}" name="p.value" dataDxfId="342" totalsRowDxfId="341">
      <calculatedColumnFormula>[1]Mode_l_t_b0!H2</calculatedColumnFormula>
    </tableColumn>
    <tableColumn id="10" xr3:uid="{8B21A8EF-9EF0-49B8-878F-EF9AB4B6D715}" name="p.adj (BH)" dataDxfId="340" totalsRowDxfId="339">
      <calculatedColumnFormula>[1]Mode_l_t_b0!I2</calculatedColumnFormula>
    </tableColumn>
    <tableColumn id="12" xr3:uid="{21E87D89-DB44-44E1-BA28-5564E496E5EF}" name="signif." dataDxfId="338" totalsRowDxfId="337">
      <calculatedColumnFormula>[1]Mode_l_t_b0!J2</calculatedColumnFormula>
    </tableColumn>
    <tableColumn id="8" xr3:uid="{E2CC2F45-52B6-411C-8857-874E710E7E9B}" name="|CI-delta|" dataDxfId="336" totalsRowDxfId="335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29:K33" totalsRowShown="0" headerRowDxfId="334" dataDxfId="332" headerRowBorderDxfId="333" tableBorderDxfId="331" totalsRowBorderDxfId="330">
  <autoFilter ref="A29:K33" xr:uid="{873E651E-364D-4C9A-AC67-F669F1DC98F7}"/>
  <tableColumns count="11">
    <tableColumn id="1" xr3:uid="{13F39383-83C5-45EF-A3DC-AB048CB47D6B}" name="Predictors" dataDxfId="329">
      <calculatedColumnFormula>A24</calculatedColumnFormula>
    </tableColumn>
    <tableColumn id="2" xr3:uid="{FC01EC59-6FE5-4984-BD8C-56885D9A31B8}" name="estimate" dataDxfId="328">
      <calculatedColumnFormula>[2]Mode_h_t_b0!B2</calculatedColumnFormula>
    </tableColumn>
    <tableColumn id="6" xr3:uid="{123C5CEC-9EE4-42F1-8816-CAF425B9D6D8}" name="2.5% CI" dataDxfId="327">
      <calculatedColumnFormula>[2]Mode_h_t_b0!C2</calculatedColumnFormula>
    </tableColumn>
    <tableColumn id="5" xr3:uid="{92067161-C954-46A0-8425-5016FA39924E}" name="97.5% CI" dataDxfId="326">
      <calculatedColumnFormula>[2]Mode_h_t_b0!D2</calculatedColumnFormula>
    </tableColumn>
    <tableColumn id="11" xr3:uid="{BC66FE52-2DDC-4CAC-9D64-34A38A088B90}" name="std.error" dataDxfId="325">
      <calculatedColumnFormula>[2]Mode_h_t_b0!E2</calculatedColumnFormula>
    </tableColumn>
    <tableColumn id="7" xr3:uid="{69D0A743-B567-418D-8648-545E6E11AEE0}" name="z.value" dataDxfId="324">
      <calculatedColumnFormula>[2]Mode_h_t_b0!F2</calculatedColumnFormula>
    </tableColumn>
    <tableColumn id="4" xr3:uid="{AB4376D9-BDD9-4A36-92E2-B7D853A42B1C}" name="df" dataDxfId="323">
      <calculatedColumnFormula>[2]Mode_h_t_b0!G2</calculatedColumnFormula>
    </tableColumn>
    <tableColumn id="3" xr3:uid="{C7B0BA2B-ACE8-4615-9B5C-C09C24410A89}" name="p.value" dataDxfId="322">
      <calculatedColumnFormula>[2]Mode_h_t_b0!H2</calculatedColumnFormula>
    </tableColumn>
    <tableColumn id="9" xr3:uid="{BEF049A1-4C9A-4C60-8CFB-2E49B1922F49}" name="p.adj (BH)" dataDxfId="321">
      <calculatedColumnFormula>[2]Mode_h_t_b0!I2</calculatedColumnFormula>
    </tableColumn>
    <tableColumn id="10" xr3:uid="{B0F27E57-CE19-4360-9DFD-7B3120590EF3}" name="signif." dataDxfId="320">
      <calculatedColumnFormula>[2]Mode_h_t_b0!J2</calculatedColumnFormula>
    </tableColumn>
    <tableColumn id="8" xr3:uid="{017AD943-F50D-4872-8482-F88D6E168424}" name="|CI-delta|" dataDxfId="319">
      <calculatedColumnFormula>B30-C30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60:F68" totalsRowShown="0" headerRowDxfId="286" dataDxfId="284" headerRowBorderDxfId="285" tableBorderDxfId="283" totalsRowBorderDxfId="282">
  <autoFilter ref="A60:F68" xr:uid="{D3980010-2201-43EF-9941-5D34E4A5CF0F}"/>
  <tableColumns count="6">
    <tableColumn id="1" xr3:uid="{48EA7560-AFDA-4976-872C-A62413C27C30}" name="Predictors" dataDxfId="281">
      <calculatedColumnFormula>A50</calculatedColumnFormula>
    </tableColumn>
    <tableColumn id="2" xr3:uid="{B74BAF5A-A8B1-41AC-AA5C-9C7F4D3C00F5}" name="Estimates" dataDxfId="280">
      <calculatedColumnFormula>[9]Mode_PA_l_f0_b0!B2</calculatedColumnFormula>
    </tableColumn>
    <tableColumn id="6" xr3:uid="{25F0D2CD-4553-4F0F-A005-7B069A4DF146}" name="2.5% CI" dataDxfId="279">
      <calculatedColumnFormula>[9]Mode_PA_l_f0_b0!C2</calculatedColumnFormula>
    </tableColumn>
    <tableColumn id="5" xr3:uid="{5C65DEBD-594B-4030-A893-0F5416AC8463}" name="97.5% CI" dataDxfId="278">
      <calculatedColumnFormula>[9]Mode_PA_l_f0_b0!D2</calculatedColumnFormula>
    </tableColumn>
    <tableColumn id="4" xr3:uid="{DBAE124F-2AB7-4917-BD3C-BAC1A6AFFFAF}" name="std.error" dataDxfId="277">
      <calculatedColumnFormula>[9]Mode_PA_l_f0_b0!E2</calculatedColumnFormula>
    </tableColumn>
    <tableColumn id="8" xr3:uid="{C1996589-8716-4257-9BC3-42E65902C402}" name="|CI-delta|" dataDxfId="276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71:F79" totalsRowShown="0" headerRowDxfId="275" dataDxfId="273" headerRowBorderDxfId="274" tableBorderDxfId="272" totalsRowBorderDxfId="271">
  <autoFilter ref="A71:F79" xr:uid="{DE40A492-BBA9-4876-8724-BC64B3994271}"/>
  <tableColumns count="6">
    <tableColumn id="1" xr3:uid="{E34199D2-D5CB-45DC-96B2-AAECCF32344B}" name="Predictors" dataDxfId="270">
      <calculatedColumnFormula>A39</calculatedColumnFormula>
    </tableColumn>
    <tableColumn id="2" xr3:uid="{BF536D58-8825-421A-A286-3483AB4A0DBA}" name="Estimates" dataDxfId="269">
      <calculatedColumnFormula>[11]Mode_PA_h_f0_b0!B2</calculatedColumnFormula>
    </tableColumn>
    <tableColumn id="6" xr3:uid="{51E253F3-5545-4607-87E2-3713F0C79ED0}" name="2.5% CI" dataDxfId="268">
      <calculatedColumnFormula>[11]Mode_PA_h_f0_b0!C2</calculatedColumnFormula>
    </tableColumn>
    <tableColumn id="5" xr3:uid="{39D9684C-88E4-42B1-822E-8BF560658BA3}" name="97.5% CI" dataDxfId="267">
      <calculatedColumnFormula>[11]Mode_PA_h_f0_b0!D2</calculatedColumnFormula>
    </tableColumn>
    <tableColumn id="4" xr3:uid="{4F3547A1-CB2A-4E98-A68E-DF4170001DC3}" name="std.error" dataDxfId="266">
      <calculatedColumnFormula>[11]Mode_PA_h_f0_b0!E2</calculatedColumnFormula>
    </tableColumn>
    <tableColumn id="8" xr3:uid="{91174BE1-7871-4821-9200-FC6E6061BBAE}" name="|CI-delta|" dataDxfId="265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A82:F90" totalsRowShown="0" headerRowDxfId="264" dataDxfId="262" headerRowBorderDxfId="263" tableBorderDxfId="261" totalsRowBorderDxfId="260">
  <autoFilter ref="A82:F90" xr:uid="{6BDDC793-1E7A-4B5C-BD08-84F047AC5B6B}"/>
  <tableColumns count="6">
    <tableColumn id="1" xr3:uid="{82A813F0-7850-4939-B6AE-4F49D1DC217D}" name="Predictors" dataDxfId="259">
      <calculatedColumnFormula>A72</calculatedColumnFormula>
    </tableColumn>
    <tableColumn id="2" xr3:uid="{352EAC9D-A02A-4CE8-AF89-3ED3FCB5A979}" name="Estimates" dataDxfId="258">
      <calculatedColumnFormula>[13]Mode_PA_f0_exc_b0!B2</calculatedColumnFormula>
    </tableColumn>
    <tableColumn id="6" xr3:uid="{5E6CA2DC-274F-42F5-A8A5-390EFB24C110}" name="2.5% CI" dataDxfId="257">
      <calculatedColumnFormula>[13]Mode_PA_f0_exc_b0!C2</calculatedColumnFormula>
    </tableColumn>
    <tableColumn id="5" xr3:uid="{EAC0DAFE-B91D-4C42-BDC9-4EF8ECE68B5F}" name="97.5% CI" dataDxfId="256">
      <calculatedColumnFormula>[13]Mode_PA_f0_exc_b0!D2</calculatedColumnFormula>
    </tableColumn>
    <tableColumn id="4" xr3:uid="{CB27144C-5C4D-45A2-BBE0-7A2281B6005E}" name="std.error" dataDxfId="255">
      <calculatedColumnFormula>[13]Mode_PA_f0_exc_b0!E2</calculatedColumnFormula>
    </tableColumn>
    <tableColumn id="8" xr3:uid="{43307C70-1753-4EDD-A9F4-88C5315A288A}" name="|CI-delta|" dataDxfId="254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38:F46" totalsRowShown="0" headerRowDxfId="253" dataDxfId="251" headerRowBorderDxfId="252" tableBorderDxfId="250" totalsRowBorderDxfId="249">
  <autoFilter ref="A38:F46" xr:uid="{31E79EDA-219D-4CFA-8AA6-6A991A81B772}"/>
  <tableColumns count="6">
    <tableColumn id="1" xr3:uid="{25702B6E-B402-46EF-BB07-89FAEF761F4F}" name="Predictors" dataDxfId="248"/>
    <tableColumn id="2" xr3:uid="{55B41C0A-72EC-4198-AA0E-BDC398F9A9B6}" name="Estimates" dataDxfId="247">
      <calculatedColumnFormula>[17]Mode_PA_l_t_b0!B2</calculatedColumnFormula>
    </tableColumn>
    <tableColumn id="6" xr3:uid="{6F9FB966-53EF-492A-8818-43E47D6A804A}" name="2.5% CI" dataDxfId="246">
      <calculatedColumnFormula>[17]Mode_PA_l_t_b0!C2</calculatedColumnFormula>
    </tableColumn>
    <tableColumn id="5" xr3:uid="{79B4821D-DF78-4C65-827E-002BD888F3B1}" name="97.5% CI" dataDxfId="245">
      <calculatedColumnFormula>[17]Mode_PA_l_t_b0!D2</calculatedColumnFormula>
    </tableColumn>
    <tableColumn id="7" xr3:uid="{01175348-29DC-4F27-B480-262E1C115CFD}" name="std.error" dataDxfId="244">
      <calculatedColumnFormula>[17]Mode_PA_l_t_b0!E2</calculatedColumnFormula>
    </tableColumn>
    <tableColumn id="8" xr3:uid="{E2CC2F45-52B6-411C-8857-874E710E7E9B}" name="|CI-delta|" dataDxfId="243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49:F57" totalsRowShown="0" headerRowDxfId="242" dataDxfId="240" headerRowBorderDxfId="241" tableBorderDxfId="239" totalsRowBorderDxfId="238">
  <autoFilter ref="A49:F57" xr:uid="{873E651E-364D-4C9A-AC67-F669F1DC98F7}"/>
  <tableColumns count="6">
    <tableColumn id="1" xr3:uid="{13F39383-83C5-45EF-A3DC-AB048CB47D6B}" name="Predictors" dataDxfId="237">
      <calculatedColumnFormula>A39</calculatedColumnFormula>
    </tableColumn>
    <tableColumn id="2" xr3:uid="{FC01EC59-6FE5-4984-BD8C-56885D9A31B8}" name="Estimates" dataDxfId="236">
      <calculatedColumnFormula>[19]Mode_PA_h_t_b0!B2</calculatedColumnFormula>
    </tableColumn>
    <tableColumn id="6" xr3:uid="{123C5CEC-9EE4-42F1-8816-CAF425B9D6D8}" name="2.5% CI" dataDxfId="235">
      <calculatedColumnFormula>[19]Mode_PA_h_t_b0!C2</calculatedColumnFormula>
    </tableColumn>
    <tableColumn id="5" xr3:uid="{92067161-C954-46A0-8425-5016FA39924E}" name="97.5% CI" dataDxfId="234">
      <calculatedColumnFormula>[19]Mode_PA_h_t_b0!D2</calculatedColumnFormula>
    </tableColumn>
    <tableColumn id="4" xr3:uid="{EE36E7A7-1D0E-40E4-B2DF-C9C6E2F96C9B}" name="std.error" dataDxfId="233">
      <calculatedColumnFormula>[19]Mode_PA_h_t_b0!E2</calculatedColumnFormula>
    </tableColumn>
    <tableColumn id="8" xr3:uid="{017AD943-F50D-4872-8482-F88D6E168424}" name="|CI-delta|" dataDxfId="232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6"/>
  <sheetViews>
    <sheetView showGridLines="0" tabSelected="1" zoomScaleNormal="100" zoomScaleSheetLayoutView="55" workbookViewId="0">
      <selection activeCell="K1" sqref="K1"/>
    </sheetView>
  </sheetViews>
  <sheetFormatPr defaultColWidth="8.88671875" defaultRowHeight="14.4" x14ac:dyDescent="0.3"/>
  <cols>
    <col min="1" max="1" width="14.6640625" style="253" bestFit="1" customWidth="1"/>
    <col min="2" max="2" width="12" style="257" bestFit="1" customWidth="1"/>
    <col min="3" max="3" width="10.44140625" style="257" bestFit="1" customWidth="1"/>
    <col min="4" max="4" width="11.5546875" style="257" bestFit="1" customWidth="1"/>
    <col min="5" max="5" width="12" style="257" customWidth="1"/>
    <col min="6" max="6" width="10.109375" style="253" bestFit="1" customWidth="1"/>
    <col min="7" max="7" width="6" style="253" bestFit="1" customWidth="1"/>
    <col min="8" max="8" width="11.109375" style="253" customWidth="1"/>
    <col min="9" max="9" width="12.44140625" style="253" bestFit="1" customWidth="1"/>
    <col min="10" max="10" width="11" style="253" customWidth="1"/>
    <col min="11" max="11" width="12.77734375" style="257" bestFit="1" customWidth="1"/>
    <col min="12" max="12" width="14.6640625" style="257" bestFit="1" customWidth="1"/>
    <col min="13" max="13" width="13.21875" style="257" bestFit="1" customWidth="1"/>
    <col min="14" max="14" width="12" style="257" bestFit="1" customWidth="1"/>
    <col min="15" max="15" width="10.44140625" style="256" bestFit="1" customWidth="1"/>
    <col min="16" max="16" width="11.5546875" style="255" bestFit="1" customWidth="1"/>
    <col min="17" max="17" width="12" style="253" bestFit="1" customWidth="1"/>
    <col min="18" max="18" width="10.109375" style="253" bestFit="1" customWidth="1"/>
    <col min="19" max="19" width="6" style="253" bestFit="1" customWidth="1"/>
    <col min="20" max="20" width="10.44140625" style="253" bestFit="1" customWidth="1"/>
    <col min="21" max="21" width="12.44140625" style="253" bestFit="1" customWidth="1"/>
    <col min="22" max="22" width="9.109375" style="253" bestFit="1" customWidth="1"/>
    <col min="23" max="23" width="12.77734375" style="253" bestFit="1" customWidth="1"/>
    <col min="24" max="24" width="10.44140625" style="253" bestFit="1" customWidth="1"/>
    <col min="25" max="25" width="11.5546875" style="253" bestFit="1" customWidth="1"/>
    <col min="26" max="26" width="14.33203125" style="253" bestFit="1" customWidth="1"/>
    <col min="27" max="27" width="12.33203125" style="253" customWidth="1"/>
    <col min="28" max="28" width="12.6640625" style="254" bestFit="1" customWidth="1"/>
    <col min="29" max="29" width="12.6640625" style="253" bestFit="1" customWidth="1"/>
    <col min="30" max="30" width="12" style="253" bestFit="1" customWidth="1"/>
    <col min="31" max="31" width="12.6640625" style="253" bestFit="1" customWidth="1"/>
    <col min="32" max="32" width="12" style="253" customWidth="1"/>
    <col min="33" max="33" width="13" style="253" customWidth="1"/>
    <col min="34" max="16384" width="8.88671875" style="253"/>
  </cols>
  <sheetData>
    <row r="1" spans="1:28" ht="15" thickBot="1" x14ac:dyDescent="0.35">
      <c r="A1" s="323" t="str">
        <f>A24</f>
        <v>MDC</v>
      </c>
      <c r="B1" s="324" t="str">
        <f t="shared" ref="B1:J1" si="0">B$23</f>
        <v>estimate</v>
      </c>
      <c r="C1" s="324" t="str">
        <f t="shared" si="0"/>
        <v>2.5% CI</v>
      </c>
      <c r="D1" s="324" t="str">
        <f t="shared" si="0"/>
        <v>97.5% CI</v>
      </c>
      <c r="E1" s="324" t="str">
        <f t="shared" si="0"/>
        <v>std.error</v>
      </c>
      <c r="F1" s="324" t="str">
        <f t="shared" si="0"/>
        <v>z.value</v>
      </c>
      <c r="G1" s="324" t="str">
        <f t="shared" si="0"/>
        <v>df</v>
      </c>
      <c r="H1" s="324" t="str">
        <f t="shared" si="0"/>
        <v>p.value</v>
      </c>
      <c r="I1" s="324" t="str">
        <f t="shared" si="0"/>
        <v>p.adj (BH)</v>
      </c>
      <c r="J1" s="324" t="str">
        <f t="shared" si="0"/>
        <v>signif.</v>
      </c>
      <c r="K1" s="253"/>
      <c r="L1" s="253"/>
      <c r="M1" s="253"/>
      <c r="N1" s="253"/>
      <c r="O1" s="253"/>
      <c r="P1" s="253"/>
      <c r="AB1" s="253"/>
    </row>
    <row r="2" spans="1:28" ht="16.8" thickTop="1" thickBot="1" x14ac:dyDescent="0.35">
      <c r="A2" s="237" t="s">
        <v>105</v>
      </c>
      <c r="B2" s="242">
        <f t="shared" ref="B2:J2" si="1">B37</f>
        <v>84.262</v>
      </c>
      <c r="C2" s="242">
        <f t="shared" si="1"/>
        <v>80.634898090073094</v>
      </c>
      <c r="D2" s="242">
        <f t="shared" si="1"/>
        <v>87.889521622177298</v>
      </c>
      <c r="E2" s="237">
        <f t="shared" si="1"/>
        <v>1.657</v>
      </c>
      <c r="F2" s="237">
        <f t="shared" si="1"/>
        <v>50.838000000000001</v>
      </c>
      <c r="G2" s="237">
        <f t="shared" si="1"/>
        <v>11.54</v>
      </c>
      <c r="H2" s="235">
        <f t="shared" si="1"/>
        <v>6.1999999999999998E-15</v>
      </c>
      <c r="I2" s="235">
        <f t="shared" si="1"/>
        <v>2E-14</v>
      </c>
      <c r="J2" s="234" t="str">
        <f t="shared" si="1"/>
        <v>p&lt;0.0001</v>
      </c>
      <c r="L2" s="259"/>
      <c r="M2" s="259"/>
      <c r="N2" s="253"/>
      <c r="O2" s="253"/>
      <c r="P2" s="253"/>
      <c r="AB2" s="253"/>
    </row>
    <row r="3" spans="1:28" ht="16.2" thickBot="1" x14ac:dyDescent="0.35">
      <c r="A3" s="241" t="s">
        <v>106</v>
      </c>
      <c r="B3" s="241">
        <f t="shared" ref="B3:J3" si="2">B43</f>
        <v>90.093999999999994</v>
      </c>
      <c r="C3" s="241">
        <f t="shared" si="2"/>
        <v>86.076363660855506</v>
      </c>
      <c r="D3" s="241">
        <f t="shared" si="2"/>
        <v>94.112041878367805</v>
      </c>
      <c r="E3" s="240">
        <f t="shared" si="2"/>
        <v>1.78</v>
      </c>
      <c r="F3" s="240">
        <f t="shared" si="2"/>
        <v>50.613</v>
      </c>
      <c r="G3" s="240">
        <f t="shared" si="2"/>
        <v>9.1300000000000008</v>
      </c>
      <c r="H3" s="235">
        <f t="shared" si="2"/>
        <v>1.7E-12</v>
      </c>
      <c r="I3" s="235">
        <f t="shared" si="2"/>
        <v>3.8E-12</v>
      </c>
      <c r="J3" s="234" t="str">
        <f t="shared" si="2"/>
        <v>p&lt;0.0001</v>
      </c>
      <c r="L3" s="259"/>
      <c r="M3" s="259"/>
      <c r="N3" s="253"/>
      <c r="O3" s="253"/>
      <c r="P3" s="253"/>
      <c r="AB3" s="253"/>
    </row>
    <row r="4" spans="1:28" ht="15" thickBot="1" x14ac:dyDescent="0.35">
      <c r="A4" s="238" t="s">
        <v>90</v>
      </c>
      <c r="B4" s="238">
        <f t="shared" ref="B4:J4" si="3">B24</f>
        <v>66.206999999999994</v>
      </c>
      <c r="C4" s="238">
        <f t="shared" si="3"/>
        <v>43.514616892347199</v>
      </c>
      <c r="D4" s="238">
        <f t="shared" si="3"/>
        <v>88.899362418405701</v>
      </c>
      <c r="E4" s="242">
        <f t="shared" si="3"/>
        <v>10.45</v>
      </c>
      <c r="F4" s="237">
        <f t="shared" si="3"/>
        <v>6.3360000000000003</v>
      </c>
      <c r="G4" s="237">
        <f t="shared" si="3"/>
        <v>12.38</v>
      </c>
      <c r="H4" s="235">
        <f t="shared" si="3"/>
        <v>3.3000000000000003E-5</v>
      </c>
      <c r="I4" s="235">
        <f t="shared" si="3"/>
        <v>5.3000000000000001E-5</v>
      </c>
      <c r="J4" s="234" t="str">
        <f t="shared" si="3"/>
        <v>p&lt;0.0001</v>
      </c>
      <c r="L4" s="259"/>
      <c r="M4" s="259"/>
      <c r="N4" s="253"/>
      <c r="O4" s="253"/>
      <c r="P4" s="253"/>
      <c r="AB4" s="253"/>
    </row>
    <row r="5" spans="1:28" x14ac:dyDescent="0.3">
      <c r="A5" s="232" t="s">
        <v>89</v>
      </c>
      <c r="B5" s="232">
        <f t="shared" ref="B5:J5" si="4">B30</f>
        <v>267.09500000000003</v>
      </c>
      <c r="C5" s="232">
        <f t="shared" si="4"/>
        <v>186.65039216949501</v>
      </c>
      <c r="D5" s="232">
        <f t="shared" si="4"/>
        <v>347.53945100447299</v>
      </c>
      <c r="E5" s="250">
        <f t="shared" si="4"/>
        <v>31.193000000000001</v>
      </c>
      <c r="F5" s="231">
        <f t="shared" si="4"/>
        <v>8.5630000000000006</v>
      </c>
      <c r="G5" s="231">
        <f t="shared" si="4"/>
        <v>4.95</v>
      </c>
      <c r="H5" s="325">
        <f t="shared" si="4"/>
        <v>3.8000000000000002E-4</v>
      </c>
      <c r="I5" s="326">
        <f t="shared" si="4"/>
        <v>5.4000000000000001E-4</v>
      </c>
      <c r="J5" s="327" t="str">
        <f t="shared" si="4"/>
        <v>p&lt;0.001</v>
      </c>
      <c r="K5" s="253"/>
      <c r="L5" s="253"/>
      <c r="M5" s="253"/>
      <c r="N5" s="253"/>
      <c r="O5" s="253"/>
      <c r="P5" s="253"/>
      <c r="AB5" s="253"/>
    </row>
    <row r="6" spans="1:28" ht="15" thickBot="1" x14ac:dyDescent="0.35">
      <c r="A6" s="323" t="str">
        <f>A25</f>
        <v>MWH</v>
      </c>
      <c r="B6" s="324" t="str">
        <f t="shared" ref="B6:J6" si="5">B$23</f>
        <v>estimate</v>
      </c>
      <c r="C6" s="324" t="str">
        <f t="shared" si="5"/>
        <v>2.5% CI</v>
      </c>
      <c r="D6" s="324" t="str">
        <f t="shared" si="5"/>
        <v>97.5% CI</v>
      </c>
      <c r="E6" s="324" t="str">
        <f t="shared" si="5"/>
        <v>std.error</v>
      </c>
      <c r="F6" s="324" t="str">
        <f t="shared" si="5"/>
        <v>z.value</v>
      </c>
      <c r="G6" s="324" t="str">
        <f t="shared" si="5"/>
        <v>df</v>
      </c>
      <c r="H6" s="324" t="str">
        <f t="shared" si="5"/>
        <v>p.value</v>
      </c>
      <c r="I6" s="324" t="str">
        <f t="shared" si="5"/>
        <v>p.adj (BH)</v>
      </c>
      <c r="J6" s="324" t="str">
        <f t="shared" si="5"/>
        <v>signif.</v>
      </c>
      <c r="K6" s="253"/>
      <c r="L6" s="253"/>
      <c r="M6" s="253"/>
      <c r="N6" s="253"/>
      <c r="O6" s="253"/>
      <c r="P6" s="253"/>
      <c r="AB6" s="253"/>
    </row>
    <row r="7" spans="1:28" ht="16.8" thickTop="1" thickBot="1" x14ac:dyDescent="0.35">
      <c r="A7" s="237" t="s">
        <v>105</v>
      </c>
      <c r="B7" s="242">
        <f t="shared" ref="B7:J7" si="6">B38</f>
        <v>84.387</v>
      </c>
      <c r="C7" s="242">
        <f t="shared" si="6"/>
        <v>80.759157436588893</v>
      </c>
      <c r="D7" s="242">
        <f t="shared" si="6"/>
        <v>88.013981670640902</v>
      </c>
      <c r="E7" s="237">
        <f t="shared" si="6"/>
        <v>1.6579999999999999</v>
      </c>
      <c r="F7" s="237">
        <f t="shared" si="6"/>
        <v>50.911000000000001</v>
      </c>
      <c r="G7" s="237">
        <f t="shared" si="6"/>
        <v>11.54</v>
      </c>
      <c r="H7" s="235">
        <f t="shared" si="6"/>
        <v>5.9999999999999997E-15</v>
      </c>
      <c r="I7" s="235">
        <f t="shared" si="6"/>
        <v>2E-14</v>
      </c>
      <c r="J7" s="234" t="str">
        <f t="shared" si="6"/>
        <v>p&lt;0.0001</v>
      </c>
      <c r="K7" s="253"/>
      <c r="L7" s="253"/>
      <c r="M7" s="253"/>
      <c r="N7" s="253"/>
      <c r="O7" s="253"/>
      <c r="P7" s="253"/>
      <c r="AB7" s="253"/>
    </row>
    <row r="8" spans="1:28" ht="16.2" thickBot="1" x14ac:dyDescent="0.35">
      <c r="A8" s="241" t="s">
        <v>106</v>
      </c>
      <c r="B8" s="241">
        <f t="shared" ref="B8:J8" si="7">B44</f>
        <v>90.501000000000005</v>
      </c>
      <c r="C8" s="241">
        <f t="shared" si="7"/>
        <v>86.482542607305106</v>
      </c>
      <c r="D8" s="241">
        <f t="shared" si="7"/>
        <v>94.518498929950795</v>
      </c>
      <c r="E8" s="240">
        <f t="shared" si="7"/>
        <v>1.78</v>
      </c>
      <c r="F8" s="240">
        <f t="shared" si="7"/>
        <v>50.837000000000003</v>
      </c>
      <c r="G8" s="240">
        <f t="shared" si="7"/>
        <v>9.14</v>
      </c>
      <c r="H8" s="235">
        <f t="shared" si="7"/>
        <v>1.6E-12</v>
      </c>
      <c r="I8" s="235">
        <f t="shared" si="7"/>
        <v>3.7E-12</v>
      </c>
      <c r="J8" s="234" t="str">
        <f t="shared" si="7"/>
        <v>p&lt;0.0001</v>
      </c>
      <c r="K8" s="253"/>
      <c r="L8" s="253"/>
      <c r="M8" s="253"/>
      <c r="N8" s="253"/>
      <c r="O8" s="253"/>
      <c r="P8" s="253"/>
      <c r="AB8" s="253"/>
    </row>
    <row r="9" spans="1:28" ht="15" thickBot="1" x14ac:dyDescent="0.35">
      <c r="A9" s="238" t="s">
        <v>90</v>
      </c>
      <c r="B9" s="238">
        <f t="shared" ref="B9:J9" si="8">B25</f>
        <v>66.611000000000004</v>
      </c>
      <c r="C9" s="238">
        <f t="shared" si="8"/>
        <v>43.916594525232803</v>
      </c>
      <c r="D9" s="238">
        <f t="shared" si="8"/>
        <v>89.304848267984895</v>
      </c>
      <c r="E9" s="242">
        <f t="shared" si="8"/>
        <v>10.451000000000001</v>
      </c>
      <c r="F9" s="237">
        <f t="shared" si="8"/>
        <v>6.3730000000000002</v>
      </c>
      <c r="G9" s="237">
        <f t="shared" si="8"/>
        <v>12.38</v>
      </c>
      <c r="H9" s="235">
        <f t="shared" si="8"/>
        <v>3.1000000000000001E-5</v>
      </c>
      <c r="I9" s="235">
        <f t="shared" si="8"/>
        <v>5.0000000000000002E-5</v>
      </c>
      <c r="J9" s="234" t="str">
        <f t="shared" si="8"/>
        <v>p&lt;0.0001</v>
      </c>
      <c r="K9" s="253"/>
      <c r="L9" s="253"/>
      <c r="M9" s="253"/>
      <c r="N9" s="253"/>
      <c r="O9" s="253"/>
      <c r="P9" s="253"/>
      <c r="AB9" s="253"/>
    </row>
    <row r="10" spans="1:28" x14ac:dyDescent="0.3">
      <c r="A10" s="232" t="s">
        <v>89</v>
      </c>
      <c r="B10" s="232">
        <f t="shared" ref="B10:J10" si="9">B31</f>
        <v>266.72199999999998</v>
      </c>
      <c r="C10" s="232">
        <f t="shared" si="9"/>
        <v>186.278721708294</v>
      </c>
      <c r="D10" s="232">
        <f t="shared" si="9"/>
        <v>347.16607047559103</v>
      </c>
      <c r="E10" s="250">
        <f t="shared" si="9"/>
        <v>31.195</v>
      </c>
      <c r="F10" s="231">
        <f t="shared" si="9"/>
        <v>8.5500000000000007</v>
      </c>
      <c r="G10" s="231">
        <f t="shared" si="9"/>
        <v>4.95</v>
      </c>
      <c r="H10" s="326">
        <f t="shared" si="9"/>
        <v>3.8000000000000002E-4</v>
      </c>
      <c r="I10" s="326">
        <f t="shared" si="9"/>
        <v>5.4000000000000001E-4</v>
      </c>
      <c r="J10" s="327" t="str">
        <f t="shared" si="9"/>
        <v>p&lt;0.001</v>
      </c>
      <c r="N10" s="256"/>
      <c r="P10" s="254"/>
    </row>
    <row r="11" spans="1:28" ht="15" thickBot="1" x14ac:dyDescent="0.35">
      <c r="A11" s="323" t="str">
        <f>A26</f>
        <v>MYN</v>
      </c>
      <c r="B11" s="324" t="str">
        <f t="shared" ref="B11:J11" si="10">B$23</f>
        <v>estimate</v>
      </c>
      <c r="C11" s="324" t="str">
        <f t="shared" si="10"/>
        <v>2.5% CI</v>
      </c>
      <c r="D11" s="324" t="str">
        <f t="shared" si="10"/>
        <v>97.5% CI</v>
      </c>
      <c r="E11" s="324" t="str">
        <f t="shared" si="10"/>
        <v>std.error</v>
      </c>
      <c r="F11" s="324" t="str">
        <f t="shared" si="10"/>
        <v>z.value</v>
      </c>
      <c r="G11" s="324" t="str">
        <f t="shared" si="10"/>
        <v>df</v>
      </c>
      <c r="H11" s="324" t="str">
        <f t="shared" si="10"/>
        <v>p.value</v>
      </c>
      <c r="I11" s="324" t="str">
        <f t="shared" si="10"/>
        <v>p.adj (BH)</v>
      </c>
      <c r="J11" s="324" t="str">
        <f t="shared" si="10"/>
        <v>signif.</v>
      </c>
    </row>
    <row r="12" spans="1:28" ht="16.8" thickTop="1" thickBot="1" x14ac:dyDescent="0.35">
      <c r="A12" s="237" t="s">
        <v>105</v>
      </c>
      <c r="B12" s="242">
        <f t="shared" ref="B12:J12" si="11">B39</f>
        <v>85.884</v>
      </c>
      <c r="C12" s="242">
        <f t="shared" si="11"/>
        <v>82.257315012199697</v>
      </c>
      <c r="D12" s="242">
        <f t="shared" si="11"/>
        <v>89.509953450877504</v>
      </c>
      <c r="E12" s="237">
        <f t="shared" si="11"/>
        <v>1.657</v>
      </c>
      <c r="F12" s="237">
        <f t="shared" si="11"/>
        <v>51.843000000000004</v>
      </c>
      <c r="G12" s="237">
        <f t="shared" si="11"/>
        <v>11.52</v>
      </c>
      <c r="H12" s="235">
        <f t="shared" si="11"/>
        <v>5.2000000000000001E-15</v>
      </c>
      <c r="I12" s="235">
        <f t="shared" si="11"/>
        <v>1.7999999999999999E-14</v>
      </c>
      <c r="J12" s="234" t="str">
        <f t="shared" si="11"/>
        <v>p&lt;0.0001</v>
      </c>
    </row>
    <row r="13" spans="1:28" ht="16.2" thickBot="1" x14ac:dyDescent="0.35">
      <c r="A13" s="241" t="s">
        <v>106</v>
      </c>
      <c r="B13" s="241">
        <f t="shared" ref="B13:J13" si="12">B45</f>
        <v>91.813000000000002</v>
      </c>
      <c r="C13" s="241">
        <f t="shared" si="12"/>
        <v>87.796729947601094</v>
      </c>
      <c r="D13" s="241">
        <f t="shared" si="12"/>
        <v>95.829644685119007</v>
      </c>
      <c r="E13" s="240">
        <f t="shared" si="12"/>
        <v>1.7789999999999999</v>
      </c>
      <c r="F13" s="240">
        <f t="shared" si="12"/>
        <v>51.621000000000002</v>
      </c>
      <c r="G13" s="240">
        <f t="shared" si="12"/>
        <v>9.1</v>
      </c>
      <c r="H13" s="235">
        <f t="shared" si="12"/>
        <v>1.5000000000000001E-12</v>
      </c>
      <c r="I13" s="235">
        <f t="shared" si="12"/>
        <v>3.6E-12</v>
      </c>
      <c r="J13" s="234" t="str">
        <f t="shared" si="12"/>
        <v>p&lt;0.0001</v>
      </c>
    </row>
    <row r="14" spans="1:28" ht="15" thickBot="1" x14ac:dyDescent="0.35">
      <c r="A14" s="238" t="s">
        <v>90</v>
      </c>
      <c r="B14" s="238">
        <f t="shared" ref="B14:J14" si="13">B26</f>
        <v>63.911999999999999</v>
      </c>
      <c r="C14" s="238">
        <f t="shared" si="13"/>
        <v>41.242903273445002</v>
      </c>
      <c r="D14" s="238">
        <f t="shared" si="13"/>
        <v>86.580525272490505</v>
      </c>
      <c r="E14" s="242">
        <f t="shared" si="13"/>
        <v>10.433</v>
      </c>
      <c r="F14" s="237">
        <f t="shared" si="13"/>
        <v>6.1260000000000003</v>
      </c>
      <c r="G14" s="237">
        <f t="shared" si="13"/>
        <v>12.3</v>
      </c>
      <c r="H14" s="235">
        <f t="shared" si="13"/>
        <v>4.6E-5</v>
      </c>
      <c r="I14" s="235">
        <f t="shared" si="13"/>
        <v>7.2999999999999999E-5</v>
      </c>
      <c r="J14" s="234" t="str">
        <f t="shared" si="13"/>
        <v>p&lt;0.0001</v>
      </c>
    </row>
    <row r="15" spans="1:28" x14ac:dyDescent="0.3">
      <c r="A15" s="232" t="s">
        <v>89</v>
      </c>
      <c r="B15" s="232">
        <f t="shared" ref="B15:J15" si="14">B27</f>
        <v>45.158999999999999</v>
      </c>
      <c r="C15" s="232">
        <f t="shared" si="14"/>
        <v>22.545726930497</v>
      </c>
      <c r="D15" s="232">
        <f t="shared" si="14"/>
        <v>67.771491195103906</v>
      </c>
      <c r="E15" s="250">
        <f t="shared" si="14"/>
        <v>10.391999999999999</v>
      </c>
      <c r="F15" s="231">
        <f t="shared" si="14"/>
        <v>4.3460000000000001</v>
      </c>
      <c r="G15" s="231">
        <f t="shared" si="14"/>
        <v>12.14</v>
      </c>
      <c r="H15" s="328">
        <f t="shared" si="14"/>
        <v>9.3000000000000005E-4</v>
      </c>
      <c r="I15" s="328">
        <f t="shared" si="14"/>
        <v>1E-3</v>
      </c>
      <c r="J15" s="327" t="str">
        <f t="shared" si="14"/>
        <v>p&lt;0.01</v>
      </c>
    </row>
    <row r="16" spans="1:28" ht="15" thickBot="1" x14ac:dyDescent="0.35">
      <c r="A16" s="323" t="str">
        <f>A32</f>
        <v>MYN</v>
      </c>
      <c r="B16" s="324" t="str">
        <f t="shared" ref="B16:J16" si="15">B$23</f>
        <v>estimate</v>
      </c>
      <c r="C16" s="324" t="str">
        <f t="shared" si="15"/>
        <v>2.5% CI</v>
      </c>
      <c r="D16" s="324" t="str">
        <f t="shared" si="15"/>
        <v>97.5% CI</v>
      </c>
      <c r="E16" s="324" t="str">
        <f t="shared" si="15"/>
        <v>std.error</v>
      </c>
      <c r="F16" s="324" t="str">
        <f t="shared" si="15"/>
        <v>z.value</v>
      </c>
      <c r="G16" s="324" t="str">
        <f t="shared" si="15"/>
        <v>df</v>
      </c>
      <c r="H16" s="324" t="str">
        <f t="shared" si="15"/>
        <v>p.value</v>
      </c>
      <c r="I16" s="324" t="str">
        <f t="shared" si="15"/>
        <v>p.adj (BH)</v>
      </c>
      <c r="J16" s="324" t="str">
        <f t="shared" si="15"/>
        <v>signif.</v>
      </c>
    </row>
    <row r="17" spans="1:52" ht="16.8" thickTop="1" thickBot="1" x14ac:dyDescent="0.35">
      <c r="A17" s="237" t="s">
        <v>105</v>
      </c>
      <c r="B17" s="242">
        <f t="shared" ref="B17:J17" si="16">B40</f>
        <v>86.745000000000005</v>
      </c>
      <c r="C17" s="242">
        <f t="shared" si="16"/>
        <v>83.120559517265207</v>
      </c>
      <c r="D17" s="242">
        <f t="shared" si="16"/>
        <v>90.369299039297601</v>
      </c>
      <c r="E17" s="237">
        <f t="shared" si="16"/>
        <v>1.655</v>
      </c>
      <c r="F17" s="237">
        <f t="shared" si="16"/>
        <v>52.414000000000001</v>
      </c>
      <c r="G17" s="237">
        <f t="shared" si="16"/>
        <v>11.47</v>
      </c>
      <c r="H17" s="235">
        <f t="shared" si="16"/>
        <v>5.1E-15</v>
      </c>
      <c r="I17" s="235">
        <f t="shared" si="16"/>
        <v>1.7999999999999999E-14</v>
      </c>
      <c r="J17" s="234" t="str">
        <f t="shared" si="16"/>
        <v>p&lt;0.0001</v>
      </c>
    </row>
    <row r="18" spans="1:52" ht="16.2" thickBot="1" x14ac:dyDescent="0.35">
      <c r="A18" s="241" t="s">
        <v>106</v>
      </c>
      <c r="B18" s="241">
        <f t="shared" ref="B18:J18" si="17">B46</f>
        <v>94.606999999999999</v>
      </c>
      <c r="C18" s="241">
        <f t="shared" si="17"/>
        <v>90.593224015084004</v>
      </c>
      <c r="D18" s="241">
        <f t="shared" si="17"/>
        <v>98.620264099471996</v>
      </c>
      <c r="E18" s="240">
        <f t="shared" si="17"/>
        <v>1.776</v>
      </c>
      <c r="F18" s="240">
        <f t="shared" si="17"/>
        <v>53.283999999999999</v>
      </c>
      <c r="G18" s="240">
        <f t="shared" si="17"/>
        <v>9.0399999999999991</v>
      </c>
      <c r="H18" s="235">
        <f t="shared" si="17"/>
        <v>1.2999999999999999E-12</v>
      </c>
      <c r="I18" s="235">
        <f t="shared" si="17"/>
        <v>3.2000000000000001E-12</v>
      </c>
      <c r="J18" s="234" t="str">
        <f t="shared" si="17"/>
        <v>p&lt;0.0001</v>
      </c>
    </row>
    <row r="19" spans="1:52" ht="15" thickBot="1" x14ac:dyDescent="0.35">
      <c r="A19" s="238" t="s">
        <v>90</v>
      </c>
      <c r="B19" s="238">
        <f t="shared" ref="B19:J19" si="18">B27</f>
        <v>45.158999999999999</v>
      </c>
      <c r="C19" s="238">
        <f t="shared" si="18"/>
        <v>22.545726930497</v>
      </c>
      <c r="D19" s="238">
        <f t="shared" si="18"/>
        <v>67.771491195103906</v>
      </c>
      <c r="E19" s="242">
        <f t="shared" si="18"/>
        <v>10.391999999999999</v>
      </c>
      <c r="F19" s="237">
        <f t="shared" si="18"/>
        <v>4.3460000000000001</v>
      </c>
      <c r="G19" s="237">
        <f t="shared" si="18"/>
        <v>12.14</v>
      </c>
      <c r="H19" s="235">
        <f t="shared" si="18"/>
        <v>9.3000000000000005E-4</v>
      </c>
      <c r="I19" s="235">
        <f t="shared" si="18"/>
        <v>1E-3</v>
      </c>
      <c r="J19" s="234" t="str">
        <f t="shared" si="18"/>
        <v>p&lt;0.01</v>
      </c>
    </row>
    <row r="20" spans="1:52" x14ac:dyDescent="0.3">
      <c r="A20" s="232" t="s">
        <v>89</v>
      </c>
      <c r="B20" s="232">
        <f t="shared" ref="B20:J20" si="19">B33</f>
        <v>250.261</v>
      </c>
      <c r="C20" s="232">
        <f t="shared" si="19"/>
        <v>169.79078240875299</v>
      </c>
      <c r="D20" s="232">
        <f t="shared" si="19"/>
        <v>330.73051939626401</v>
      </c>
      <c r="E20" s="250">
        <f t="shared" si="19"/>
        <v>31.146000000000001</v>
      </c>
      <c r="F20" s="231">
        <f t="shared" si="19"/>
        <v>8.0350000000000001</v>
      </c>
      <c r="G20" s="231">
        <f t="shared" si="19"/>
        <v>4.92</v>
      </c>
      <c r="H20" s="326">
        <f t="shared" si="19"/>
        <v>5.1999999999999995E-4</v>
      </c>
      <c r="I20" s="326">
        <f t="shared" si="19"/>
        <v>6.4999999999999997E-4</v>
      </c>
      <c r="J20" s="327" t="str">
        <f t="shared" si="19"/>
        <v>p&lt;0.001</v>
      </c>
    </row>
    <row r="21" spans="1:52" x14ac:dyDescent="0.3">
      <c r="D21" s="258"/>
    </row>
    <row r="22" spans="1:52" s="4" customFormat="1" ht="25.8" x14ac:dyDescent="0.3">
      <c r="A22" s="274" t="s">
        <v>13</v>
      </c>
      <c r="AB22" s="266"/>
    </row>
    <row r="23" spans="1:52" s="284" customFormat="1" x14ac:dyDescent="0.3">
      <c r="A23" s="287" t="s">
        <v>0</v>
      </c>
      <c r="B23" s="268" t="s">
        <v>95</v>
      </c>
      <c r="C23" s="268" t="s">
        <v>10</v>
      </c>
      <c r="D23" s="268" t="s">
        <v>11</v>
      </c>
      <c r="E23" s="268" t="s">
        <v>7</v>
      </c>
      <c r="F23" s="268" t="s">
        <v>94</v>
      </c>
      <c r="G23" s="268" t="s">
        <v>12</v>
      </c>
      <c r="H23" s="268" t="s">
        <v>93</v>
      </c>
      <c r="I23" s="268" t="s">
        <v>92</v>
      </c>
      <c r="J23" s="268" t="s">
        <v>91</v>
      </c>
      <c r="K23" s="268" t="s">
        <v>32</v>
      </c>
      <c r="Y23" s="285"/>
    </row>
    <row r="24" spans="1:52" s="260" customFormat="1" x14ac:dyDescent="0.3">
      <c r="A24" s="75" t="s">
        <v>18</v>
      </c>
      <c r="B24" s="75">
        <f>[1]Mode_l_t_b0!B2</f>
        <v>66.206999999999994</v>
      </c>
      <c r="C24" s="282">
        <f>[1]Mode_l_t_b0!C2</f>
        <v>43.514616892347199</v>
      </c>
      <c r="D24" s="282">
        <f>[1]Mode_l_t_b0!D2</f>
        <v>88.899362418405701</v>
      </c>
      <c r="E24" s="282">
        <f>[1]Mode_l_t_b0!E2</f>
        <v>10.45</v>
      </c>
      <c r="F24" s="282">
        <f>[1]Mode_l_t_b0!F2</f>
        <v>6.3360000000000003</v>
      </c>
      <c r="G24" s="282">
        <f>[1]Mode_l_t_b0!G2</f>
        <v>12.38</v>
      </c>
      <c r="H24" s="281">
        <f>[1]Mode_l_t_b0!H2</f>
        <v>3.3000000000000003E-5</v>
      </c>
      <c r="I24" s="280">
        <f>[1]Mode_l_t_b0!I2</f>
        <v>5.3000000000000001E-5</v>
      </c>
      <c r="J24" s="279" t="str">
        <f>[1]Mode_l_t_b0!J2</f>
        <v>p&lt;0.0001</v>
      </c>
      <c r="K24" s="262">
        <f>Table510[[#This Row],[estimate]]-Table510[[#This Row],[2.5% CI]]</f>
        <v>22.692383107652795</v>
      </c>
      <c r="L24" s="283"/>
      <c r="X24" s="283"/>
      <c r="Y24" s="278"/>
      <c r="Z24" s="283"/>
      <c r="AH24" s="283"/>
      <c r="AI24" s="283"/>
    </row>
    <row r="25" spans="1:52" s="260" customFormat="1" x14ac:dyDescent="0.3">
      <c r="A25" s="75" t="s">
        <v>19</v>
      </c>
      <c r="B25" s="75">
        <f>[1]Mode_l_t_b0!B3</f>
        <v>66.611000000000004</v>
      </c>
      <c r="C25" s="282">
        <f>[1]Mode_l_t_b0!C3</f>
        <v>43.916594525232803</v>
      </c>
      <c r="D25" s="282">
        <f>[1]Mode_l_t_b0!D3</f>
        <v>89.304848267984895</v>
      </c>
      <c r="E25" s="282">
        <f>[1]Mode_l_t_b0!E3</f>
        <v>10.451000000000001</v>
      </c>
      <c r="F25" s="282">
        <f>[1]Mode_l_t_b0!F3</f>
        <v>6.3730000000000002</v>
      </c>
      <c r="G25" s="282">
        <f>[1]Mode_l_t_b0!G3</f>
        <v>12.38</v>
      </c>
      <c r="H25" s="281">
        <f>[1]Mode_l_t_b0!H3</f>
        <v>3.1000000000000001E-5</v>
      </c>
      <c r="I25" s="280">
        <f>[1]Mode_l_t_b0!I3</f>
        <v>5.0000000000000002E-5</v>
      </c>
      <c r="J25" s="279" t="str">
        <f>[1]Mode_l_t_b0!J3</f>
        <v>p&lt;0.0001</v>
      </c>
      <c r="K25" s="262">
        <f>Table510[[#This Row],[estimate]]-Table510[[#This Row],[2.5% CI]]</f>
        <v>22.694405474767201</v>
      </c>
      <c r="L25" s="283"/>
      <c r="X25" s="283"/>
      <c r="Y25" s="278"/>
      <c r="Z25" s="283"/>
      <c r="AH25" s="283"/>
      <c r="AI25" s="283"/>
      <c r="AQ25" s="283"/>
    </row>
    <row r="26" spans="1:52" s="260" customFormat="1" x14ac:dyDescent="0.3">
      <c r="A26" s="75" t="s">
        <v>20</v>
      </c>
      <c r="B26" s="75">
        <f>[1]Mode_l_t_b0!B4</f>
        <v>63.911999999999999</v>
      </c>
      <c r="C26" s="282">
        <f>[1]Mode_l_t_b0!C4</f>
        <v>41.242903273445002</v>
      </c>
      <c r="D26" s="282">
        <f>[1]Mode_l_t_b0!D4</f>
        <v>86.580525272490505</v>
      </c>
      <c r="E26" s="282">
        <f>[1]Mode_l_t_b0!E4</f>
        <v>10.433</v>
      </c>
      <c r="F26" s="282">
        <f>[1]Mode_l_t_b0!F4</f>
        <v>6.1260000000000003</v>
      </c>
      <c r="G26" s="282">
        <f>[1]Mode_l_t_b0!G4</f>
        <v>12.3</v>
      </c>
      <c r="H26" s="281">
        <f>[1]Mode_l_t_b0!H4</f>
        <v>4.6E-5</v>
      </c>
      <c r="I26" s="280">
        <f>[1]Mode_l_t_b0!I4</f>
        <v>7.2999999999999999E-5</v>
      </c>
      <c r="J26" s="279" t="str">
        <f>[1]Mode_l_t_b0!J4</f>
        <v>p&lt;0.0001</v>
      </c>
      <c r="K26" s="262">
        <f>Table510[[#This Row],[estimate]]-Table510[[#This Row],[2.5% CI]]</f>
        <v>22.669096726554997</v>
      </c>
      <c r="L26" s="283"/>
      <c r="X26" s="283"/>
      <c r="Y26" s="278"/>
      <c r="Z26" s="283"/>
      <c r="AH26" s="283"/>
      <c r="AI26" s="283"/>
      <c r="AZ26" s="283"/>
    </row>
    <row r="27" spans="1:52" s="260" customFormat="1" x14ac:dyDescent="0.3">
      <c r="A27" s="77" t="s">
        <v>21</v>
      </c>
      <c r="B27" s="77">
        <f>[1]Mode_l_t_b0!B5</f>
        <v>45.158999999999999</v>
      </c>
      <c r="C27" s="282">
        <f>[1]Mode_l_t_b0!C5</f>
        <v>22.545726930497</v>
      </c>
      <c r="D27" s="282">
        <f>[1]Mode_l_t_b0!D5</f>
        <v>67.771491195103906</v>
      </c>
      <c r="E27" s="282">
        <f>[1]Mode_l_t_b0!E5</f>
        <v>10.391999999999999</v>
      </c>
      <c r="F27" s="282">
        <f>[1]Mode_l_t_b0!F5</f>
        <v>4.3460000000000001</v>
      </c>
      <c r="G27" s="282">
        <f>[1]Mode_l_t_b0!G5</f>
        <v>12.14</v>
      </c>
      <c r="H27" s="281">
        <f>[1]Mode_l_t_b0!H5</f>
        <v>9.3000000000000005E-4</v>
      </c>
      <c r="I27" s="280">
        <f>[1]Mode_l_t_b0!I5</f>
        <v>1E-3</v>
      </c>
      <c r="J27" s="279" t="str">
        <f>[1]Mode_l_t_b0!J5</f>
        <v>p&lt;0.01</v>
      </c>
      <c r="K27" s="262">
        <f>Table510[[#This Row],[estimate]]-Table510[[#This Row],[2.5% CI]]</f>
        <v>22.613273069502998</v>
      </c>
      <c r="Y27" s="278"/>
    </row>
    <row r="28" spans="1:52" s="260" customFormat="1" ht="25.8" x14ac:dyDescent="0.3">
      <c r="A28" s="274" t="s">
        <v>14</v>
      </c>
      <c r="B28" s="274"/>
      <c r="C28" s="275"/>
      <c r="D28" s="275"/>
      <c r="E28" s="275"/>
      <c r="F28" s="4"/>
      <c r="G28" s="4"/>
      <c r="H28" s="4"/>
      <c r="I28" s="4"/>
      <c r="J28" s="273"/>
      <c r="K28" s="277"/>
      <c r="L28" s="276"/>
      <c r="AC28" s="272"/>
    </row>
    <row r="29" spans="1:52" s="4" customFormat="1" ht="25.8" x14ac:dyDescent="0.3">
      <c r="A29" s="271" t="s">
        <v>0</v>
      </c>
      <c r="B29" s="267" t="s">
        <v>95</v>
      </c>
      <c r="C29" s="269" t="s">
        <v>10</v>
      </c>
      <c r="D29" s="269" t="s">
        <v>11</v>
      </c>
      <c r="E29" s="269" t="s">
        <v>7</v>
      </c>
      <c r="F29" s="268" t="s">
        <v>94</v>
      </c>
      <c r="G29" s="268" t="s">
        <v>12</v>
      </c>
      <c r="H29" s="268" t="s">
        <v>93</v>
      </c>
      <c r="I29" s="268" t="s">
        <v>92</v>
      </c>
      <c r="J29" s="268" t="s">
        <v>91</v>
      </c>
      <c r="K29" s="267" t="s">
        <v>32</v>
      </c>
      <c r="AB29" s="266"/>
    </row>
    <row r="30" spans="1:52" x14ac:dyDescent="0.3">
      <c r="A30" s="75" t="str">
        <f>A24</f>
        <v>MDC</v>
      </c>
      <c r="B30" s="75">
        <f>[2]Mode_h_t_b0!B2</f>
        <v>267.09500000000003</v>
      </c>
      <c r="C30" s="50">
        <f>[2]Mode_h_t_b0!C2</f>
        <v>186.65039216949501</v>
      </c>
      <c r="D30" s="50">
        <f>[2]Mode_h_t_b0!D2</f>
        <v>347.53945100447299</v>
      </c>
      <c r="E30" s="50">
        <f>[2]Mode_h_t_b0!E2</f>
        <v>31.193000000000001</v>
      </c>
      <c r="F30" s="51">
        <f>[2]Mode_h_t_b0!F2</f>
        <v>8.5630000000000006</v>
      </c>
      <c r="G30" s="51">
        <f>[2]Mode_h_t_b0!G2</f>
        <v>4.95</v>
      </c>
      <c r="H30" s="263">
        <f>[2]Mode_h_t_b0!H2</f>
        <v>3.8000000000000002E-4</v>
      </c>
      <c r="I30" s="263">
        <f>[2]Mode_h_t_b0!I2</f>
        <v>5.4000000000000001E-4</v>
      </c>
      <c r="J30" s="51" t="str">
        <f>[2]Mode_h_t_b0!J2</f>
        <v>p&lt;0.001</v>
      </c>
      <c r="K30" s="262">
        <f>B30-C30</f>
        <v>80.444607830505021</v>
      </c>
      <c r="L30" s="253"/>
      <c r="M30" s="253"/>
      <c r="N30" s="253"/>
      <c r="O30" s="253"/>
      <c r="P30" s="253"/>
      <c r="Y30" s="257"/>
      <c r="AB30" s="253"/>
    </row>
    <row r="31" spans="1:52" s="260" customFormat="1" x14ac:dyDescent="0.3">
      <c r="A31" s="75" t="str">
        <f>A25</f>
        <v>MWH</v>
      </c>
      <c r="B31" s="75">
        <f>[2]Mode_h_t_b0!B3</f>
        <v>266.72199999999998</v>
      </c>
      <c r="C31" s="50">
        <f>[2]Mode_h_t_b0!C3</f>
        <v>186.278721708294</v>
      </c>
      <c r="D31" s="50">
        <f>[2]Mode_h_t_b0!D3</f>
        <v>347.16607047559103</v>
      </c>
      <c r="E31" s="50">
        <f>[2]Mode_h_t_b0!E3</f>
        <v>31.195</v>
      </c>
      <c r="F31" s="51">
        <f>[2]Mode_h_t_b0!F3</f>
        <v>8.5500000000000007</v>
      </c>
      <c r="G31" s="51">
        <f>[2]Mode_h_t_b0!G3</f>
        <v>4.95</v>
      </c>
      <c r="H31" s="263">
        <f>[2]Mode_h_t_b0!H3</f>
        <v>3.8000000000000002E-4</v>
      </c>
      <c r="I31" s="263">
        <f>[2]Mode_h_t_b0!I3</f>
        <v>5.4000000000000001E-4</v>
      </c>
      <c r="J31" s="51" t="str">
        <f>[2]Mode_h_t_b0!J3</f>
        <v>p&lt;0.001</v>
      </c>
      <c r="K31" s="262">
        <f>B31-C31</f>
        <v>80.44327829170598</v>
      </c>
      <c r="Y31" s="261"/>
    </row>
    <row r="32" spans="1:52" s="260" customFormat="1" x14ac:dyDescent="0.3">
      <c r="A32" s="75" t="str">
        <f>A26</f>
        <v>MYN</v>
      </c>
      <c r="B32" s="75">
        <f>[2]Mode_h_t_b0!B4</f>
        <v>264.61700000000002</v>
      </c>
      <c r="C32" s="50">
        <f>[2]Mode_h_t_b0!C4</f>
        <v>184.165229815256</v>
      </c>
      <c r="D32" s="50">
        <f>[2]Mode_h_t_b0!D4</f>
        <v>345.06958318293903</v>
      </c>
      <c r="E32" s="50">
        <f>[2]Mode_h_t_b0!E4</f>
        <v>31.178999999999998</v>
      </c>
      <c r="F32" s="51">
        <f>[2]Mode_h_t_b0!F4</f>
        <v>8.4870000000000001</v>
      </c>
      <c r="G32" s="51">
        <f>[2]Mode_h_t_b0!G4</f>
        <v>4.9400000000000004</v>
      </c>
      <c r="H32" s="263">
        <f>[2]Mode_h_t_b0!H4</f>
        <v>4.0000000000000002E-4</v>
      </c>
      <c r="I32" s="263">
        <f>[2]Mode_h_t_b0!I4</f>
        <v>5.5999999999999995E-4</v>
      </c>
      <c r="J32" s="51" t="str">
        <f>[2]Mode_h_t_b0!J4</f>
        <v>p&lt;0.001</v>
      </c>
      <c r="K32" s="262">
        <f>B32-C32</f>
        <v>80.451770184744021</v>
      </c>
      <c r="Y32" s="261"/>
    </row>
    <row r="33" spans="1:25" s="260" customFormat="1" x14ac:dyDescent="0.3">
      <c r="A33" s="75" t="str">
        <f>A27</f>
        <v>MDQ</v>
      </c>
      <c r="B33" s="77">
        <f>[2]Mode_h_t_b0!B5</f>
        <v>250.261</v>
      </c>
      <c r="C33" s="50">
        <f>[2]Mode_h_t_b0!C5</f>
        <v>169.79078240875299</v>
      </c>
      <c r="D33" s="50">
        <f>[2]Mode_h_t_b0!D5</f>
        <v>330.73051939626401</v>
      </c>
      <c r="E33" s="50">
        <f>[2]Mode_h_t_b0!E5</f>
        <v>31.146000000000001</v>
      </c>
      <c r="F33" s="51">
        <f>[2]Mode_h_t_b0!F5</f>
        <v>8.0350000000000001</v>
      </c>
      <c r="G33" s="51">
        <f>[2]Mode_h_t_b0!G5</f>
        <v>4.92</v>
      </c>
      <c r="H33" s="263">
        <f>[2]Mode_h_t_b0!H5</f>
        <v>5.1999999999999995E-4</v>
      </c>
      <c r="I33" s="263">
        <f>[2]Mode_h_t_b0!I5</f>
        <v>6.4999999999999997E-4</v>
      </c>
      <c r="J33" s="51" t="str">
        <f>[2]Mode_h_t_b0!J5</f>
        <v>p&lt;0.001</v>
      </c>
      <c r="K33" s="262">
        <f>B33-C33</f>
        <v>80.470217591247007</v>
      </c>
      <c r="Y33" s="261"/>
    </row>
    <row r="34" spans="1:25" x14ac:dyDescent="0.3">
      <c r="D34" s="258"/>
    </row>
    <row r="35" spans="1:25" ht="29.4" x14ac:dyDescent="0.3">
      <c r="A35" s="274" t="s">
        <v>15</v>
      </c>
      <c r="B35" s="4"/>
      <c r="C35" s="275"/>
      <c r="D35" s="288"/>
      <c r="E35" s="4"/>
      <c r="F35" s="4"/>
      <c r="G35" s="4"/>
      <c r="H35" s="4"/>
      <c r="I35" s="4"/>
      <c r="J35" s="4"/>
      <c r="K35" s="4"/>
    </row>
    <row r="36" spans="1:25" x14ac:dyDescent="0.3">
      <c r="A36" s="286" t="s">
        <v>0</v>
      </c>
      <c r="B36" s="268" t="s">
        <v>95</v>
      </c>
      <c r="C36" s="268" t="s">
        <v>10</v>
      </c>
      <c r="D36" s="268" t="s">
        <v>11</v>
      </c>
      <c r="E36" s="268" t="s">
        <v>7</v>
      </c>
      <c r="F36" s="268" t="s">
        <v>94</v>
      </c>
      <c r="G36" s="268" t="s">
        <v>12</v>
      </c>
      <c r="H36" s="268" t="s">
        <v>93</v>
      </c>
      <c r="I36" s="268" t="s">
        <v>92</v>
      </c>
      <c r="J36" s="268" t="s">
        <v>91</v>
      </c>
      <c r="K36" s="268" t="s">
        <v>32</v>
      </c>
    </row>
    <row r="37" spans="1:25" x14ac:dyDescent="0.3">
      <c r="A37" s="75" t="e">
        <f>Table510[[#This Row],[Predictors]]</f>
        <v>#VALUE!</v>
      </c>
      <c r="B37" s="265">
        <f>[3]Mode_l_f0_b0!B2</f>
        <v>84.262</v>
      </c>
      <c r="C37" s="50">
        <f>[3]Mode_l_f0_b0!C2</f>
        <v>80.634898090073094</v>
      </c>
      <c r="D37" s="50">
        <f>[3]Mode_l_f0_b0!D2</f>
        <v>87.889521622177298</v>
      </c>
      <c r="E37" s="50">
        <f>[3]Mode_l_f0_b0!E2</f>
        <v>1.657</v>
      </c>
      <c r="F37" s="51">
        <f>[3]Mode_l_f0_b0!F2</f>
        <v>50.838000000000001</v>
      </c>
      <c r="G37" s="51">
        <f>[3]Mode_l_f0_b0!G2</f>
        <v>11.54</v>
      </c>
      <c r="H37" s="263">
        <f>[3]Mode_l_f0_b0!H2</f>
        <v>6.1999999999999998E-15</v>
      </c>
      <c r="I37" s="263">
        <f>[3]Mode_l_f0_b0!I2</f>
        <v>2E-14</v>
      </c>
      <c r="J37" s="51" t="str">
        <f>[3]Mode_l_f0_b0!J2</f>
        <v>p&lt;0.0001</v>
      </c>
      <c r="K37" s="262">
        <f>B37-C37</f>
        <v>3.6271019099269068</v>
      </c>
    </row>
    <row r="38" spans="1:25" x14ac:dyDescent="0.3">
      <c r="A38" s="75" t="e">
        <f>Table510[[#This Row],[Predictors]]</f>
        <v>#VALUE!</v>
      </c>
      <c r="B38" s="265">
        <f>[3]Mode_l_f0_b0!B3</f>
        <v>84.387</v>
      </c>
      <c r="C38" s="50">
        <f>[3]Mode_l_f0_b0!C3</f>
        <v>80.759157436588893</v>
      </c>
      <c r="D38" s="50">
        <f>[3]Mode_l_f0_b0!D3</f>
        <v>88.013981670640902</v>
      </c>
      <c r="E38" s="50">
        <f>[3]Mode_l_f0_b0!E3</f>
        <v>1.6579999999999999</v>
      </c>
      <c r="F38" s="51">
        <f>[3]Mode_l_f0_b0!F3</f>
        <v>50.911000000000001</v>
      </c>
      <c r="G38" s="51">
        <f>[3]Mode_l_f0_b0!G3</f>
        <v>11.54</v>
      </c>
      <c r="H38" s="263">
        <f>[3]Mode_l_f0_b0!H3</f>
        <v>5.9999999999999997E-15</v>
      </c>
      <c r="I38" s="263">
        <f>[3]Mode_l_f0_b0!I3</f>
        <v>2E-14</v>
      </c>
      <c r="J38" s="51" t="str">
        <f>[3]Mode_l_f0_b0!J3</f>
        <v>p&lt;0.0001</v>
      </c>
      <c r="K38" s="262">
        <f>B38-C38</f>
        <v>3.6278425634111073</v>
      </c>
    </row>
    <row r="39" spans="1:25" x14ac:dyDescent="0.3">
      <c r="A39" s="75" t="e">
        <f>Table510[[#This Row],[Predictors]]</f>
        <v>#VALUE!</v>
      </c>
      <c r="B39" s="265">
        <f>[3]Mode_l_f0_b0!B4</f>
        <v>85.884</v>
      </c>
      <c r="C39" s="50">
        <f>[3]Mode_l_f0_b0!C4</f>
        <v>82.257315012199697</v>
      </c>
      <c r="D39" s="50">
        <f>[3]Mode_l_f0_b0!D4</f>
        <v>89.509953450877504</v>
      </c>
      <c r="E39" s="50">
        <f>[3]Mode_l_f0_b0!E4</f>
        <v>1.657</v>
      </c>
      <c r="F39" s="51">
        <f>[3]Mode_l_f0_b0!F4</f>
        <v>51.843000000000004</v>
      </c>
      <c r="G39" s="51">
        <f>[3]Mode_l_f0_b0!G4</f>
        <v>11.52</v>
      </c>
      <c r="H39" s="263">
        <f>[3]Mode_l_f0_b0!H4</f>
        <v>5.2000000000000001E-15</v>
      </c>
      <c r="I39" s="263">
        <f>[3]Mode_l_f0_b0!I4</f>
        <v>1.7999999999999999E-14</v>
      </c>
      <c r="J39" s="51" t="str">
        <f>[3]Mode_l_f0_b0!J4</f>
        <v>p&lt;0.0001</v>
      </c>
      <c r="K39" s="262">
        <f>B39-C39</f>
        <v>3.6266849878003029</v>
      </c>
    </row>
    <row r="40" spans="1:25" x14ac:dyDescent="0.3">
      <c r="A40" s="75" t="e">
        <f>Table510[[#This Row],[Predictors]]</f>
        <v>#VALUE!</v>
      </c>
      <c r="B40" s="264">
        <f>[3]Mode_l_f0_b0!B5</f>
        <v>86.745000000000005</v>
      </c>
      <c r="C40" s="50">
        <f>[3]Mode_l_f0_b0!C5</f>
        <v>83.120559517265207</v>
      </c>
      <c r="D40" s="50">
        <f>[3]Mode_l_f0_b0!D5</f>
        <v>90.369299039297601</v>
      </c>
      <c r="E40" s="50">
        <f>[3]Mode_l_f0_b0!E5</f>
        <v>1.655</v>
      </c>
      <c r="F40" s="51">
        <f>[3]Mode_l_f0_b0!F5</f>
        <v>52.414000000000001</v>
      </c>
      <c r="G40" s="51">
        <f>[3]Mode_l_f0_b0!G5</f>
        <v>11.47</v>
      </c>
      <c r="H40" s="263">
        <f>[3]Mode_l_f0_b0!H5</f>
        <v>5.1E-15</v>
      </c>
      <c r="I40" s="263">
        <f>[3]Mode_l_f0_b0!I5</f>
        <v>1.7999999999999999E-14</v>
      </c>
      <c r="J40" s="51" t="str">
        <f>[3]Mode_l_f0_b0!J5</f>
        <v>p&lt;0.0001</v>
      </c>
      <c r="K40" s="262">
        <f>B40-C40</f>
        <v>3.6244404827347978</v>
      </c>
    </row>
    <row r="41" spans="1:25" ht="29.4" x14ac:dyDescent="0.3">
      <c r="A41" s="274" t="s">
        <v>16</v>
      </c>
      <c r="B41" s="275"/>
      <c r="C41" s="274"/>
      <c r="D41" s="273"/>
      <c r="E41" s="4"/>
      <c r="F41" s="4"/>
      <c r="G41" s="4"/>
      <c r="H41" s="4"/>
      <c r="I41" s="4"/>
      <c r="J41" s="4"/>
      <c r="K41" s="4"/>
    </row>
    <row r="42" spans="1:25" x14ac:dyDescent="0.3">
      <c r="A42" s="271" t="s">
        <v>0</v>
      </c>
      <c r="B42" s="270" t="s">
        <v>95</v>
      </c>
      <c r="C42" s="269" t="s">
        <v>10</v>
      </c>
      <c r="D42" s="269" t="s">
        <v>11</v>
      </c>
      <c r="E42" s="269" t="s">
        <v>7</v>
      </c>
      <c r="F42" s="268" t="s">
        <v>94</v>
      </c>
      <c r="G42" s="268" t="s">
        <v>12</v>
      </c>
      <c r="H42" s="268" t="s">
        <v>93</v>
      </c>
      <c r="I42" s="268" t="s">
        <v>92</v>
      </c>
      <c r="J42" s="268" t="s">
        <v>91</v>
      </c>
      <c r="K42" s="267" t="s">
        <v>32</v>
      </c>
    </row>
    <row r="43" spans="1:25" x14ac:dyDescent="0.3">
      <c r="A43" s="75" t="str">
        <f>A24</f>
        <v>MDC</v>
      </c>
      <c r="B43" s="265">
        <f>[4]Mode_h_f0_b0!B2</f>
        <v>90.093999999999994</v>
      </c>
      <c r="C43" s="50">
        <f>[4]Mode_h_f0_b0!C2</f>
        <v>86.076363660855506</v>
      </c>
      <c r="D43" s="50">
        <f>[4]Mode_h_f0_b0!D2</f>
        <v>94.112041878367805</v>
      </c>
      <c r="E43" s="50">
        <f>[4]Mode_h_f0_b0!E2</f>
        <v>1.78</v>
      </c>
      <c r="F43" s="51">
        <f>[4]Mode_h_f0_b0!F2</f>
        <v>50.613</v>
      </c>
      <c r="G43" s="51">
        <f>[4]Mode_h_f0_b0!G2</f>
        <v>9.1300000000000008</v>
      </c>
      <c r="H43" s="263">
        <f>[4]Mode_h_f0_b0!H2</f>
        <v>1.7E-12</v>
      </c>
      <c r="I43" s="263">
        <f>[4]Mode_h_f0_b0!I2</f>
        <v>3.8E-12</v>
      </c>
      <c r="J43" s="51" t="str">
        <f>[4]Mode_h_f0_b0!J2</f>
        <v>p&lt;0.0001</v>
      </c>
      <c r="K43" s="262">
        <f>B43-C43</f>
        <v>4.017636339144488</v>
      </c>
    </row>
    <row r="44" spans="1:25" x14ac:dyDescent="0.3">
      <c r="A44" s="75" t="str">
        <f>A25</f>
        <v>MWH</v>
      </c>
      <c r="B44" s="265">
        <f>[4]Mode_h_f0_b0!B3</f>
        <v>90.501000000000005</v>
      </c>
      <c r="C44" s="50">
        <f>[4]Mode_h_f0_b0!C3</f>
        <v>86.482542607305106</v>
      </c>
      <c r="D44" s="50">
        <f>[4]Mode_h_f0_b0!D3</f>
        <v>94.518498929950795</v>
      </c>
      <c r="E44" s="50">
        <f>[4]Mode_h_f0_b0!E3</f>
        <v>1.78</v>
      </c>
      <c r="F44" s="51">
        <f>[4]Mode_h_f0_b0!F3</f>
        <v>50.837000000000003</v>
      </c>
      <c r="G44" s="51">
        <f>[4]Mode_h_f0_b0!G3</f>
        <v>9.14</v>
      </c>
      <c r="H44" s="263">
        <f>[4]Mode_h_f0_b0!H3</f>
        <v>1.6E-12</v>
      </c>
      <c r="I44" s="263">
        <f>[4]Mode_h_f0_b0!I3</f>
        <v>3.7E-12</v>
      </c>
      <c r="J44" s="51" t="str">
        <f>[4]Mode_h_f0_b0!J3</f>
        <v>p&lt;0.0001</v>
      </c>
      <c r="K44" s="262">
        <f>B44-C44</f>
        <v>4.0184573926948985</v>
      </c>
    </row>
    <row r="45" spans="1:25" x14ac:dyDescent="0.3">
      <c r="A45" s="75" t="str">
        <f>A26</f>
        <v>MYN</v>
      </c>
      <c r="B45" s="265">
        <f>[4]Mode_h_f0_b0!B4</f>
        <v>91.813000000000002</v>
      </c>
      <c r="C45" s="50">
        <f>[4]Mode_h_f0_b0!C4</f>
        <v>87.796729947601094</v>
      </c>
      <c r="D45" s="50">
        <f>[4]Mode_h_f0_b0!D4</f>
        <v>95.829644685119007</v>
      </c>
      <c r="E45" s="50">
        <f>[4]Mode_h_f0_b0!E4</f>
        <v>1.7789999999999999</v>
      </c>
      <c r="F45" s="51">
        <f>[4]Mode_h_f0_b0!F4</f>
        <v>51.621000000000002</v>
      </c>
      <c r="G45" s="51">
        <f>[4]Mode_h_f0_b0!G4</f>
        <v>9.1</v>
      </c>
      <c r="H45" s="263">
        <f>[4]Mode_h_f0_b0!H4</f>
        <v>1.5000000000000001E-12</v>
      </c>
      <c r="I45" s="263">
        <f>[4]Mode_h_f0_b0!I4</f>
        <v>3.6E-12</v>
      </c>
      <c r="J45" s="51" t="str">
        <f>[4]Mode_h_f0_b0!J4</f>
        <v>p&lt;0.0001</v>
      </c>
      <c r="K45" s="262">
        <f>B45-C45</f>
        <v>4.0162700523989088</v>
      </c>
    </row>
    <row r="46" spans="1:25" x14ac:dyDescent="0.3">
      <c r="A46" s="75" t="str">
        <f>A27</f>
        <v>MDQ</v>
      </c>
      <c r="B46" s="264">
        <f>[4]Mode_h_f0_b0!B5</f>
        <v>94.606999999999999</v>
      </c>
      <c r="C46" s="50">
        <f>[4]Mode_h_f0_b0!C5</f>
        <v>90.593224015084004</v>
      </c>
      <c r="D46" s="50">
        <f>[4]Mode_h_f0_b0!D5</f>
        <v>98.620264099471996</v>
      </c>
      <c r="E46" s="50">
        <f>[4]Mode_h_f0_b0!E5</f>
        <v>1.776</v>
      </c>
      <c r="F46" s="51">
        <f>[4]Mode_h_f0_b0!F5</f>
        <v>53.283999999999999</v>
      </c>
      <c r="G46" s="51">
        <f>[4]Mode_h_f0_b0!G5</f>
        <v>9.0399999999999991</v>
      </c>
      <c r="H46" s="263">
        <f>[4]Mode_h_f0_b0!H5</f>
        <v>1.2999999999999999E-12</v>
      </c>
      <c r="I46" s="263">
        <f>[4]Mode_h_f0_b0!I5</f>
        <v>3.2000000000000001E-12</v>
      </c>
      <c r="J46" s="51" t="str">
        <f>[4]Mode_h_f0_b0!J5</f>
        <v>p&lt;0.0001</v>
      </c>
      <c r="K46" s="262">
        <f>B46-C46</f>
        <v>4.0137759849159949</v>
      </c>
    </row>
  </sheetData>
  <conditionalFormatting sqref="K43:K46 K37:K40">
    <cfRule type="cellIs" dxfId="430" priority="37" operator="lessThan">
      <formula>0.05</formula>
    </cfRule>
  </conditionalFormatting>
  <conditionalFormatting sqref="H2:I5">
    <cfRule type="cellIs" dxfId="429" priority="33" stopIfTrue="1" operator="lessThan">
      <formula>0.0001</formula>
    </cfRule>
    <cfRule type="cellIs" dxfId="428" priority="34" stopIfTrue="1" operator="lessThan">
      <formula>0.001</formula>
    </cfRule>
    <cfRule type="cellIs" dxfId="427" priority="35" stopIfTrue="1" operator="lessThan">
      <formula>0.05</formula>
    </cfRule>
    <cfRule type="cellIs" dxfId="426" priority="36" stopIfTrue="1" operator="lessThan">
      <formula>0.1</formula>
    </cfRule>
  </conditionalFormatting>
  <conditionalFormatting sqref="J2:J5">
    <cfRule type="containsText" dxfId="425" priority="28" stopIfTrue="1" operator="containsText" text="p&lt;0.0001">
      <formula>NOT(ISERROR(SEARCH("p&lt;0.0001",J2)))</formula>
    </cfRule>
    <cfRule type="containsText" dxfId="424" priority="29" stopIfTrue="1" operator="containsText" text="p&lt;0.001">
      <formula>NOT(ISERROR(SEARCH("p&lt;0.001",J2)))</formula>
    </cfRule>
    <cfRule type="containsText" dxfId="423" priority="30" stopIfTrue="1" operator="containsText" text="p&lt;0.01">
      <formula>NOT(ISERROR(SEARCH("p&lt;0.01",J2)))</formula>
    </cfRule>
    <cfRule type="containsText" dxfId="422" priority="31" stopIfTrue="1" operator="containsText" text="p&lt;0.05">
      <formula>NOT(ISERROR(SEARCH("p&lt;0.05",J2)))</formula>
    </cfRule>
    <cfRule type="containsText" dxfId="421" priority="32" stopIfTrue="1" operator="containsText" text="p&lt;0.1">
      <formula>NOT(ISERROR(SEARCH("p&lt;0.1",J2)))</formula>
    </cfRule>
  </conditionalFormatting>
  <conditionalFormatting sqref="H7:I10">
    <cfRule type="cellIs" dxfId="420" priority="24" stopIfTrue="1" operator="lessThan">
      <formula>0.0001</formula>
    </cfRule>
    <cfRule type="cellIs" dxfId="419" priority="25" stopIfTrue="1" operator="lessThan">
      <formula>0.001</formula>
    </cfRule>
    <cfRule type="cellIs" dxfId="418" priority="26" stopIfTrue="1" operator="lessThan">
      <formula>0.05</formula>
    </cfRule>
    <cfRule type="cellIs" dxfId="417" priority="27" stopIfTrue="1" operator="lessThan">
      <formula>0.1</formula>
    </cfRule>
  </conditionalFormatting>
  <conditionalFormatting sqref="J7:J10">
    <cfRule type="containsText" dxfId="416" priority="19" stopIfTrue="1" operator="containsText" text="p&lt;0.0001">
      <formula>NOT(ISERROR(SEARCH("p&lt;0.0001",J7)))</formula>
    </cfRule>
    <cfRule type="containsText" dxfId="415" priority="20" stopIfTrue="1" operator="containsText" text="p&lt;0.001">
      <formula>NOT(ISERROR(SEARCH("p&lt;0.001",J7)))</formula>
    </cfRule>
    <cfRule type="containsText" dxfId="414" priority="21" stopIfTrue="1" operator="containsText" text="p&lt;0.01">
      <formula>NOT(ISERROR(SEARCH("p&lt;0.01",J7)))</formula>
    </cfRule>
    <cfRule type="containsText" dxfId="413" priority="22" stopIfTrue="1" operator="containsText" text="p&lt;0.05">
      <formula>NOT(ISERROR(SEARCH("p&lt;0.05",J7)))</formula>
    </cfRule>
    <cfRule type="containsText" dxfId="412" priority="23" stopIfTrue="1" operator="containsText" text="p&lt;0.1">
      <formula>NOT(ISERROR(SEARCH("p&lt;0.1",J7)))</formula>
    </cfRule>
  </conditionalFormatting>
  <conditionalFormatting sqref="H12:I15">
    <cfRule type="cellIs" dxfId="411" priority="15" stopIfTrue="1" operator="lessThan">
      <formula>0.0001</formula>
    </cfRule>
    <cfRule type="cellIs" dxfId="410" priority="16" stopIfTrue="1" operator="lessThan">
      <formula>0.001</formula>
    </cfRule>
    <cfRule type="cellIs" dxfId="409" priority="17" stopIfTrue="1" operator="lessThan">
      <formula>0.05</formula>
    </cfRule>
    <cfRule type="cellIs" dxfId="408" priority="18" stopIfTrue="1" operator="lessThan">
      <formula>0.1</formula>
    </cfRule>
  </conditionalFormatting>
  <conditionalFormatting sqref="J12:J15">
    <cfRule type="containsText" dxfId="407" priority="10" stopIfTrue="1" operator="containsText" text="p&lt;0.0001">
      <formula>NOT(ISERROR(SEARCH("p&lt;0.0001",J12)))</formula>
    </cfRule>
    <cfRule type="containsText" dxfId="406" priority="11" stopIfTrue="1" operator="containsText" text="p&lt;0.001">
      <formula>NOT(ISERROR(SEARCH("p&lt;0.001",J12)))</formula>
    </cfRule>
    <cfRule type="containsText" dxfId="405" priority="12" stopIfTrue="1" operator="containsText" text="p&lt;0.01">
      <formula>NOT(ISERROR(SEARCH("p&lt;0.01",J12)))</formula>
    </cfRule>
    <cfRule type="containsText" dxfId="404" priority="13" stopIfTrue="1" operator="containsText" text="p&lt;0.05">
      <formula>NOT(ISERROR(SEARCH("p&lt;0.05",J12)))</formula>
    </cfRule>
    <cfRule type="containsText" dxfId="403" priority="14" stopIfTrue="1" operator="containsText" text="p&lt;0.1">
      <formula>NOT(ISERROR(SEARCH("p&lt;0.1",J12)))</formula>
    </cfRule>
  </conditionalFormatting>
  <conditionalFormatting sqref="H17:I20">
    <cfRule type="cellIs" dxfId="402" priority="6" stopIfTrue="1" operator="lessThan">
      <formula>0.0001</formula>
    </cfRule>
    <cfRule type="cellIs" dxfId="401" priority="7" stopIfTrue="1" operator="lessThan">
      <formula>0.001</formula>
    </cfRule>
    <cfRule type="cellIs" dxfId="400" priority="8" stopIfTrue="1" operator="lessThan">
      <formula>0.05</formula>
    </cfRule>
    <cfRule type="cellIs" dxfId="399" priority="9" stopIfTrue="1" operator="lessThan">
      <formula>0.1</formula>
    </cfRule>
  </conditionalFormatting>
  <conditionalFormatting sqref="J17:J20">
    <cfRule type="containsText" dxfId="398" priority="1" stopIfTrue="1" operator="containsText" text="p&lt;0.0001">
      <formula>NOT(ISERROR(SEARCH("p&lt;0.0001",J17)))</formula>
    </cfRule>
    <cfRule type="containsText" dxfId="397" priority="2" stopIfTrue="1" operator="containsText" text="p&lt;0.001">
      <formula>NOT(ISERROR(SEARCH("p&lt;0.001",J17)))</formula>
    </cfRule>
    <cfRule type="containsText" dxfId="396" priority="3" stopIfTrue="1" operator="containsText" text="p&lt;0.01">
      <formula>NOT(ISERROR(SEARCH("p&lt;0.01",J17)))</formula>
    </cfRule>
    <cfRule type="containsText" dxfId="395" priority="4" stopIfTrue="1" operator="containsText" text="p&lt;0.05">
      <formula>NOT(ISERROR(SEARCH("p&lt;0.05",J17)))</formula>
    </cfRule>
    <cfRule type="containsText" dxfId="394" priority="5" stopIfTrue="1" operator="containsText" text="p&lt;0.1">
      <formula>NOT(ISERROR(SEARCH("p&lt;0.1",J17)))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K32"/>
  <sheetViews>
    <sheetView showGridLines="0" zoomScaleNormal="100" workbookViewId="0">
      <selection activeCell="D11" sqref="D11"/>
    </sheetView>
  </sheetViews>
  <sheetFormatPr defaultColWidth="8.88671875" defaultRowHeight="14.4" x14ac:dyDescent="0.3"/>
  <cols>
    <col min="1" max="1" width="14" style="290" bestFit="1" customWidth="1"/>
    <col min="2" max="2" width="11.21875" style="290" bestFit="1" customWidth="1"/>
    <col min="3" max="3" width="11.33203125" style="290" bestFit="1" customWidth="1"/>
    <col min="4" max="4" width="9.77734375" style="290" bestFit="1" customWidth="1"/>
    <col min="5" max="5" width="10.77734375" style="289" bestFit="1" customWidth="1"/>
    <col min="6" max="6" width="9.6640625" style="289" bestFit="1" customWidth="1"/>
    <col min="7" max="7" width="10.109375" style="289" customWidth="1"/>
    <col min="8" max="8" width="12.88671875" style="289" customWidth="1"/>
    <col min="9" max="9" width="14.21875" style="289" customWidth="1"/>
    <col min="10" max="10" width="13.21875" style="289" customWidth="1"/>
    <col min="11" max="11" width="14" style="289" customWidth="1"/>
    <col min="12" max="12" width="3.21875" style="289" customWidth="1"/>
    <col min="13" max="16" width="8.88671875" style="289"/>
    <col min="17" max="17" width="2.88671875" style="289" customWidth="1"/>
    <col min="18" max="18" width="12" style="289" customWidth="1"/>
    <col min="19" max="19" width="3.88671875" style="289" customWidth="1"/>
    <col min="20" max="16384" width="8.88671875" style="289"/>
  </cols>
  <sheetData>
    <row r="1" spans="1:11" s="305" customFormat="1" ht="30" thickBot="1" x14ac:dyDescent="0.35">
      <c r="A1" s="307" t="s">
        <v>101</v>
      </c>
      <c r="B1" s="315"/>
      <c r="C1" s="306"/>
      <c r="D1" s="315"/>
      <c r="E1" s="315"/>
      <c r="F1" s="314"/>
      <c r="G1" s="314"/>
    </row>
    <row r="2" spans="1:11" ht="25.2" customHeight="1" thickTop="1" thickBot="1" x14ac:dyDescent="0.35">
      <c r="A2" s="303" t="s">
        <v>98</v>
      </c>
      <c r="B2" s="303" t="str">
        <f>[29]utt_f0_b0!B1</f>
        <v>estimate</v>
      </c>
      <c r="C2" s="303" t="str">
        <f>[29]utt_f0_b0!C1</f>
        <v>conf.low</v>
      </c>
      <c r="D2" s="303" t="str">
        <f>[29]utt_f0_b0!D1</f>
        <v>conf.high</v>
      </c>
      <c r="E2" s="303" t="str">
        <f>[29]utt_f0_b0!E1</f>
        <v>std.error</v>
      </c>
      <c r="F2" s="303" t="str">
        <f>[29]utt_f0_b0!F1</f>
        <v>t.value</v>
      </c>
      <c r="G2" s="303" t="str">
        <f>[29]utt_f0_b0!G1</f>
        <v>df</v>
      </c>
      <c r="H2" s="303" t="str">
        <f>[29]utt_f0_b0!H1</f>
        <v>p.value</v>
      </c>
      <c r="I2" s="304" t="str">
        <f>[29]utt_f0_b0!I1</f>
        <v>p.adj (BH)</v>
      </c>
      <c r="J2" s="304" t="str">
        <f>[29]utt_f0_b0!J1</f>
        <v>signif.</v>
      </c>
      <c r="K2" s="303" t="e">
        <f>B2-D2</f>
        <v>#VALUE!</v>
      </c>
    </row>
    <row r="3" spans="1:11" s="308" customFormat="1" ht="33.6" customHeight="1" thickTop="1" thickBot="1" x14ac:dyDescent="0.35">
      <c r="A3" s="302" t="s">
        <v>18</v>
      </c>
      <c r="B3" s="299">
        <f>[29]utt_f0_b0!B2</f>
        <v>86.793999999999997</v>
      </c>
      <c r="C3" s="299">
        <f>[29]utt_f0_b0!C2</f>
        <v>83.183735333271997</v>
      </c>
      <c r="D3" s="299">
        <f>[29]utt_f0_b0!D2</f>
        <v>90.404568231377397</v>
      </c>
      <c r="E3" s="299">
        <f>[29]utt_f0_b0!E2</f>
        <v>1.6619999999999999</v>
      </c>
      <c r="F3" s="299">
        <f>[29]utt_f0_b0!F2</f>
        <v>52.21</v>
      </c>
      <c r="G3" s="299">
        <f>[29]utt_f0_b0!G2</f>
        <v>12.36</v>
      </c>
      <c r="H3" s="301">
        <f>[29]utt_f0_b0!H2</f>
        <v>7.1E-16</v>
      </c>
      <c r="I3" s="301">
        <f>[29]utt_f0_b0!I2</f>
        <v>5.9999999999999997E-15</v>
      </c>
      <c r="J3" s="300" t="str">
        <f>[29]utt_f0_b0!J2</f>
        <v>p&lt;0.0001</v>
      </c>
      <c r="K3" s="299">
        <f>B3-D3</f>
        <v>-3.6105682313773997</v>
      </c>
    </row>
    <row r="4" spans="1:11" s="308" customFormat="1" ht="33.6" customHeight="1" thickBot="1" x14ac:dyDescent="0.35">
      <c r="A4" s="298" t="s">
        <v>19</v>
      </c>
      <c r="B4" s="295">
        <f>[29]utt_f0_b0!B3</f>
        <v>87.263999999999996</v>
      </c>
      <c r="C4" s="295">
        <f>[29]utt_f0_b0!C3</f>
        <v>83.979921593540197</v>
      </c>
      <c r="D4" s="295">
        <f>[29]utt_f0_b0!D3</f>
        <v>90.547284948367306</v>
      </c>
      <c r="E4" s="295">
        <f>[29]utt_f0_b0!E3</f>
        <v>1.5129999999999999</v>
      </c>
      <c r="F4" s="295">
        <f>[29]utt_f0_b0!F3</f>
        <v>57.667000000000002</v>
      </c>
      <c r="G4" s="295">
        <f>[29]utt_f0_b0!G3</f>
        <v>12.46</v>
      </c>
      <c r="H4" s="297">
        <f>[29]utt_f0_b0!H3</f>
        <v>1.7E-16</v>
      </c>
      <c r="I4" s="297">
        <f>[29]utt_f0_b0!I3</f>
        <v>2.9000000000000002E-15</v>
      </c>
      <c r="J4" s="296" t="str">
        <f>[29]utt_f0_b0!J3</f>
        <v>p&lt;0.0001</v>
      </c>
      <c r="K4" s="295">
        <f>B4-D4</f>
        <v>-3.2832849483673101</v>
      </c>
    </row>
    <row r="5" spans="1:11" s="308" customFormat="1" ht="33.6" customHeight="1" thickBot="1" x14ac:dyDescent="0.35">
      <c r="A5" s="298" t="s">
        <v>20</v>
      </c>
      <c r="B5" s="295">
        <f>[29]utt_f0_b0!B4</f>
        <v>87.325999999999993</v>
      </c>
      <c r="C5" s="295">
        <f>[29]utt_f0_b0!C4</f>
        <v>83.895222032976804</v>
      </c>
      <c r="D5" s="295">
        <f>[29]utt_f0_b0!D4</f>
        <v>90.757320110233593</v>
      </c>
      <c r="E5" s="295">
        <f>[29]utt_f0_b0!E4</f>
        <v>1.58</v>
      </c>
      <c r="F5" s="295">
        <f>[29]utt_f0_b0!F4</f>
        <v>55.283000000000001</v>
      </c>
      <c r="G5" s="295">
        <f>[29]utt_f0_b0!G4</f>
        <v>12.35</v>
      </c>
      <c r="H5" s="297">
        <f>[29]utt_f0_b0!H4</f>
        <v>3.5999999999999998E-16</v>
      </c>
      <c r="I5" s="297">
        <f>[29]utt_f0_b0!I4</f>
        <v>3.8000000000000002E-15</v>
      </c>
      <c r="J5" s="296" t="str">
        <f>[29]utt_f0_b0!J4</f>
        <v>p&lt;0.0001</v>
      </c>
      <c r="K5" s="295">
        <f>B5-D5</f>
        <v>-3.4313201102335995</v>
      </c>
    </row>
    <row r="6" spans="1:11" s="308" customFormat="1" ht="33.6" customHeight="1" thickBot="1" x14ac:dyDescent="0.35">
      <c r="A6" s="294" t="s">
        <v>21</v>
      </c>
      <c r="B6" s="291">
        <f>[29]utt_f0_b0!B5</f>
        <v>88.405000000000001</v>
      </c>
      <c r="C6" s="291">
        <f>[29]utt_f0_b0!C5</f>
        <v>84.609277983035</v>
      </c>
      <c r="D6" s="291">
        <f>[29]utt_f0_b0!D5</f>
        <v>92.201485268814807</v>
      </c>
      <c r="E6" s="291">
        <f>[29]utt_f0_b0!E5</f>
        <v>1.7450000000000001</v>
      </c>
      <c r="F6" s="291">
        <f>[29]utt_f0_b0!F5</f>
        <v>50.655999999999999</v>
      </c>
      <c r="G6" s="291">
        <f>[29]utt_f0_b0!G5</f>
        <v>12.19</v>
      </c>
      <c r="H6" s="293">
        <f>[29]utt_f0_b0!H5</f>
        <v>1.4999999999999999E-15</v>
      </c>
      <c r="I6" s="293">
        <f>[29]utt_f0_b0!I5</f>
        <v>7.0000000000000001E-15</v>
      </c>
      <c r="J6" s="292" t="str">
        <f>[29]utt_f0_b0!J5</f>
        <v>p&lt;0.0001</v>
      </c>
      <c r="K6" s="291">
        <f>B6-D6</f>
        <v>-3.7964852688148056</v>
      </c>
    </row>
    <row r="7" spans="1:11" s="308" customFormat="1" x14ac:dyDescent="0.3">
      <c r="A7" s="313"/>
      <c r="B7" s="311"/>
      <c r="C7" s="312"/>
      <c r="D7" s="311"/>
      <c r="E7" s="311"/>
      <c r="F7" s="310"/>
      <c r="G7" s="309"/>
    </row>
    <row r="8" spans="1:11" s="305" customFormat="1" ht="33.6" customHeight="1" thickBot="1" x14ac:dyDescent="0.35">
      <c r="A8" s="307" t="s">
        <v>100</v>
      </c>
      <c r="B8" s="306"/>
      <c r="C8" s="306"/>
      <c r="D8" s="306"/>
      <c r="E8" s="306"/>
      <c r="G8" s="305" t="s">
        <v>96</v>
      </c>
    </row>
    <row r="9" spans="1:11" ht="25.2" customHeight="1" thickTop="1" thickBot="1" x14ac:dyDescent="0.35">
      <c r="A9" s="303" t="s">
        <v>98</v>
      </c>
      <c r="B9" s="303" t="str">
        <f>[30]utt_slope_b0!B1</f>
        <v>estimate</v>
      </c>
      <c r="C9" s="303" t="str">
        <f>[30]utt_slope_b0!C1</f>
        <v>conf.low</v>
      </c>
      <c r="D9" s="303" t="str">
        <f>[30]utt_slope_b0!D1</f>
        <v>conf.high</v>
      </c>
      <c r="E9" s="303" t="str">
        <f>[30]utt_slope_b0!E1</f>
        <v>std.error</v>
      </c>
      <c r="F9" s="303" t="str">
        <f>[30]utt_slope_b0!F1</f>
        <v>t.value</v>
      </c>
      <c r="G9" s="303" t="str">
        <f>[30]utt_slope_b0!G1</f>
        <v>df</v>
      </c>
      <c r="H9" s="303" t="str">
        <f>[30]utt_slope_b0!H1</f>
        <v>p.value</v>
      </c>
      <c r="I9" s="304" t="str">
        <f>[30]utt_slope_b0!I1</f>
        <v>p.adj (BH)</v>
      </c>
      <c r="J9" s="304" t="str">
        <f>[30]utt_slope_b0!J1</f>
        <v>signif.</v>
      </c>
      <c r="K9" s="303" t="e">
        <f>B9-D9</f>
        <v>#VALUE!</v>
      </c>
    </row>
    <row r="10" spans="1:11" s="308" customFormat="1" ht="33.6" customHeight="1" thickTop="1" thickBot="1" x14ac:dyDescent="0.35">
      <c r="A10" s="302" t="s">
        <v>18</v>
      </c>
      <c r="B10" s="299">
        <f>[30]utt_slope_b0!B2</f>
        <v>-1.9490000000000001</v>
      </c>
      <c r="C10" s="299">
        <f>[30]utt_slope_b0!C2</f>
        <v>-6.1117594117146599</v>
      </c>
      <c r="D10" s="299">
        <f>[30]utt_slope_b0!D2</f>
        <v>2.2138289154357702</v>
      </c>
      <c r="E10" s="299">
        <f>[30]utt_slope_b0!E2</f>
        <v>1.86</v>
      </c>
      <c r="F10" s="299">
        <f>[30]utt_slope_b0!F2</f>
        <v>-1.048</v>
      </c>
      <c r="G10" s="299">
        <f>[30]utt_slope_b0!G2</f>
        <v>9.69</v>
      </c>
      <c r="H10" s="301">
        <f>[30]utt_slope_b0!H2</f>
        <v>0.32</v>
      </c>
      <c r="I10" s="301">
        <f>[30]utt_slope_b0!I2</f>
        <v>0.32800000000000001</v>
      </c>
      <c r="J10" s="300">
        <f>[30]utt_slope_b0!J2</f>
        <v>0</v>
      </c>
      <c r="K10" s="299">
        <f>B10-D10</f>
        <v>-4.16282891543577</v>
      </c>
    </row>
    <row r="11" spans="1:11" s="308" customFormat="1" ht="33.6" customHeight="1" thickBot="1" x14ac:dyDescent="0.35">
      <c r="A11" s="298" t="s">
        <v>19</v>
      </c>
      <c r="B11" s="295">
        <f>[30]utt_slope_b0!B3</f>
        <v>-4.0419999999999998</v>
      </c>
      <c r="C11" s="295">
        <f>[30]utt_slope_b0!C3</f>
        <v>-8.3184683304519602</v>
      </c>
      <c r="D11" s="295">
        <f>[30]utt_slope_b0!D3</f>
        <v>0.234335674059166</v>
      </c>
      <c r="E11" s="295">
        <f>[30]utt_slope_b0!E3</f>
        <v>1.95</v>
      </c>
      <c r="F11" s="295">
        <f>[30]utt_slope_b0!F3</f>
        <v>-2.073</v>
      </c>
      <c r="G11" s="295">
        <f>[30]utt_slope_b0!G3</f>
        <v>11.34</v>
      </c>
      <c r="H11" s="297">
        <f>[30]utt_slope_b0!H3</f>
        <v>6.2E-2</v>
      </c>
      <c r="I11" s="297">
        <f>[30]utt_slope_b0!I3</f>
        <v>6.5000000000000002E-2</v>
      </c>
      <c r="J11" s="296">
        <f>[30]utt_slope_b0!J3</f>
        <v>0</v>
      </c>
      <c r="K11" s="295">
        <f>B11-D11</f>
        <v>-4.2763356740591654</v>
      </c>
    </row>
    <row r="12" spans="1:11" s="308" customFormat="1" ht="33.6" customHeight="1" thickBot="1" x14ac:dyDescent="0.35">
      <c r="A12" s="298" t="s">
        <v>20</v>
      </c>
      <c r="B12" s="295">
        <f>[30]utt_slope_b0!B4</f>
        <v>0.95799999999999996</v>
      </c>
      <c r="C12" s="295">
        <f>[30]utt_slope_b0!C4</f>
        <v>-3.18785071466518</v>
      </c>
      <c r="D12" s="295">
        <f>[30]utt_slope_b0!D4</f>
        <v>5.1034741533326198</v>
      </c>
      <c r="E12" s="295">
        <f>[30]utt_slope_b0!E4</f>
        <v>1.8420000000000001</v>
      </c>
      <c r="F12" s="295">
        <f>[30]utt_slope_b0!F4</f>
        <v>0.52</v>
      </c>
      <c r="G12" s="295">
        <f>[30]utt_slope_b0!G4</f>
        <v>9.33</v>
      </c>
      <c r="H12" s="297">
        <f>[30]utt_slope_b0!H4</f>
        <v>0.61499999999999999</v>
      </c>
      <c r="I12" s="297">
        <f>[30]utt_slope_b0!I4</f>
        <v>0.61499999999999999</v>
      </c>
      <c r="J12" s="296">
        <f>[30]utt_slope_b0!J4</f>
        <v>0</v>
      </c>
      <c r="K12" s="295">
        <f>B12-D12</f>
        <v>-4.1454741533326196</v>
      </c>
    </row>
    <row r="13" spans="1:11" s="308" customFormat="1" ht="33.6" customHeight="1" thickBot="1" x14ac:dyDescent="0.35">
      <c r="A13" s="294" t="s">
        <v>21</v>
      </c>
      <c r="B13" s="291">
        <f>[30]utt_slope_b0!B5</f>
        <v>3.121</v>
      </c>
      <c r="C13" s="291">
        <f>[30]utt_slope_b0!C5</f>
        <v>-1.1798261362714799</v>
      </c>
      <c r="D13" s="291">
        <f>[30]utt_slope_b0!D5</f>
        <v>7.4218921454628797</v>
      </c>
      <c r="E13" s="291">
        <f>[30]utt_slope_b0!E5</f>
        <v>1.966</v>
      </c>
      <c r="F13" s="291">
        <f>[30]utt_slope_b0!F5</f>
        <v>1.5880000000000001</v>
      </c>
      <c r="G13" s="291">
        <f>[30]utt_slope_b0!G5</f>
        <v>11.56</v>
      </c>
      <c r="H13" s="293">
        <f>[30]utt_slope_b0!H5</f>
        <v>0.13900000000000001</v>
      </c>
      <c r="I13" s="293">
        <f>[30]utt_slope_b0!I5</f>
        <v>0.14399999999999999</v>
      </c>
      <c r="J13" s="292">
        <f>[30]utt_slope_b0!J5</f>
        <v>0</v>
      </c>
      <c r="K13" s="291">
        <f>B13-D13</f>
        <v>-4.3008921454628801</v>
      </c>
    </row>
    <row r="14" spans="1:11" x14ac:dyDescent="0.3">
      <c r="A14" s="289"/>
      <c r="B14" s="289"/>
      <c r="C14" s="289"/>
      <c r="D14" s="289"/>
    </row>
    <row r="15" spans="1:11" ht="26.4" thickBot="1" x14ac:dyDescent="0.35">
      <c r="A15" s="307" t="s">
        <v>99</v>
      </c>
      <c r="B15" s="306"/>
      <c r="C15" s="306"/>
      <c r="D15" s="306"/>
      <c r="E15" s="306"/>
      <c r="F15" s="305"/>
      <c r="G15" s="305" t="s">
        <v>96</v>
      </c>
      <c r="H15" s="305"/>
      <c r="I15" s="305"/>
      <c r="J15" s="305"/>
      <c r="K15" s="305"/>
    </row>
    <row r="16" spans="1:11" ht="33.6" customHeight="1" thickTop="1" thickBot="1" x14ac:dyDescent="0.35">
      <c r="A16" s="303" t="s">
        <v>98</v>
      </c>
      <c r="B16" s="303" t="str">
        <f>[31]utt_slope_no_phonology_b0!B1</f>
        <v>estimate</v>
      </c>
      <c r="C16" s="303" t="str">
        <f>[31]utt_slope_no_phonology_b0!C1</f>
        <v>conf.low</v>
      </c>
      <c r="D16" s="303" t="str">
        <f>[31]utt_slope_no_phonology_b0!D1</f>
        <v>conf.high</v>
      </c>
      <c r="E16" s="303" t="str">
        <f>[31]utt_slope_no_phonology_b0!E1</f>
        <v>std.error</v>
      </c>
      <c r="F16" s="303" t="str">
        <f>[31]utt_slope_no_phonology_b0!F1</f>
        <v>t.value</v>
      </c>
      <c r="G16" s="303" t="str">
        <f>[31]utt_slope_no_phonology_b0!G1</f>
        <v>df</v>
      </c>
      <c r="H16" s="303" t="str">
        <f>[31]utt_slope_no_phonology_b0!H1</f>
        <v>p.value</v>
      </c>
      <c r="I16" s="304" t="str">
        <f>[31]utt_slope_no_phonology_b0!I1</f>
        <v>p.adj (BH)</v>
      </c>
      <c r="J16" s="304" t="str">
        <f>[31]utt_slope_no_phonology_b0!J1</f>
        <v>signif.</v>
      </c>
      <c r="K16" s="303" t="s">
        <v>97</v>
      </c>
    </row>
    <row r="17" spans="1:11" ht="33.6" customHeight="1" thickTop="1" thickBot="1" x14ac:dyDescent="0.35">
      <c r="A17" s="302" t="s">
        <v>18</v>
      </c>
      <c r="B17" s="299">
        <f>[31]utt_slope_no_phonology_b0!B2</f>
        <v>-0.42399999999999999</v>
      </c>
      <c r="C17" s="299">
        <f>[31]utt_slope_no_phonology_b0!C2</f>
        <v>-2.0388500774625702</v>
      </c>
      <c r="D17" s="299">
        <f>[31]utt_slope_no_phonology_b0!D2</f>
        <v>1.19087341407404</v>
      </c>
      <c r="E17" s="299">
        <f>[31]utt_slope_no_phonology_b0!E2</f>
        <v>0.73699999999999999</v>
      </c>
      <c r="F17" s="299">
        <f>[31]utt_slope_no_phonology_b0!F2</f>
        <v>-0.57499999999999996</v>
      </c>
      <c r="G17" s="299">
        <f>[31]utt_slope_no_phonology_b0!G2</f>
        <v>11.46</v>
      </c>
      <c r="H17" s="301">
        <f>[31]utt_slope_no_phonology_b0!H2</f>
        <v>0.57599999999999996</v>
      </c>
      <c r="I17" s="301">
        <f>[31]utt_slope_no_phonology_b0!I2</f>
        <v>0.58299999999999996</v>
      </c>
      <c r="J17" s="300">
        <f>[31]utt_slope_no_phonology_b0!J2</f>
        <v>0</v>
      </c>
      <c r="K17" s="299">
        <f>B17-D17</f>
        <v>-1.6148734140740399</v>
      </c>
    </row>
    <row r="18" spans="1:11" ht="33.6" customHeight="1" thickBot="1" x14ac:dyDescent="0.35">
      <c r="A18" s="298" t="s">
        <v>19</v>
      </c>
      <c r="B18" s="295">
        <f>[31]utt_slope_no_phonology_b0!B3</f>
        <v>-2.8490000000000002</v>
      </c>
      <c r="C18" s="295">
        <f>[31]utt_slope_no_phonology_b0!C3</f>
        <v>-4.8371292842892704</v>
      </c>
      <c r="D18" s="295">
        <f>[31]utt_slope_no_phonology_b0!D3</f>
        <v>-0.86092869874570399</v>
      </c>
      <c r="E18" s="295">
        <f>[31]utt_slope_no_phonology_b0!E3</f>
        <v>0.90500000000000003</v>
      </c>
      <c r="F18" s="295">
        <f>[31]utt_slope_no_phonology_b0!F3</f>
        <v>-3.149</v>
      </c>
      <c r="G18" s="295">
        <f>[31]utt_slope_no_phonology_b0!G3</f>
        <v>11.15</v>
      </c>
      <c r="H18" s="297">
        <f>[31]utt_slope_no_phonology_b0!H3</f>
        <v>8.9999999999999993E-3</v>
      </c>
      <c r="I18" s="297">
        <f>[31]utt_slope_no_phonology_b0!I3</f>
        <v>0.01</v>
      </c>
      <c r="J18" s="296" t="str">
        <f>[31]utt_slope_no_phonology_b0!J3</f>
        <v>p&lt;0.01</v>
      </c>
      <c r="K18" s="295">
        <f>B18-D18</f>
        <v>-1.9880713012542963</v>
      </c>
    </row>
    <row r="19" spans="1:11" ht="33.6" customHeight="1" thickBot="1" x14ac:dyDescent="0.35">
      <c r="A19" s="298" t="s">
        <v>20</v>
      </c>
      <c r="B19" s="295">
        <f>[31]utt_slope_no_phonology_b0!B4</f>
        <v>3.1259999999999999</v>
      </c>
      <c r="C19" s="295">
        <f>[31]utt_slope_no_phonology_b0!C4</f>
        <v>1.5929891966334999</v>
      </c>
      <c r="D19" s="295">
        <f>[31]utt_slope_no_phonology_b0!D4</f>
        <v>4.6583189993808896</v>
      </c>
      <c r="E19" s="295">
        <f>[31]utt_slope_no_phonology_b0!E4</f>
        <v>0.7</v>
      </c>
      <c r="F19" s="295">
        <f>[31]utt_slope_no_phonology_b0!F4</f>
        <v>4.4630000000000001</v>
      </c>
      <c r="G19" s="295">
        <f>[31]utt_slope_no_phonology_b0!G4</f>
        <v>11.55</v>
      </c>
      <c r="H19" s="297">
        <f>[31]utt_slope_no_phonology_b0!H4</f>
        <v>8.4999999999999995E-4</v>
      </c>
      <c r="I19" s="297">
        <f>[31]utt_slope_no_phonology_b0!I4</f>
        <v>1E-3</v>
      </c>
      <c r="J19" s="296" t="str">
        <f>[31]utt_slope_no_phonology_b0!J4</f>
        <v>p&lt;0.01</v>
      </c>
      <c r="K19" s="295">
        <f>B19-D19</f>
        <v>-1.5323189993808897</v>
      </c>
    </row>
    <row r="20" spans="1:11" ht="33.6" customHeight="1" thickBot="1" x14ac:dyDescent="0.35">
      <c r="A20" s="294" t="s">
        <v>21</v>
      </c>
      <c r="B20" s="291">
        <f>[31]utt_slope_no_phonology_b0!B5</f>
        <v>6.19</v>
      </c>
      <c r="C20" s="291">
        <f>[31]utt_slope_no_phonology_b0!C5</f>
        <v>3.7877391950621901</v>
      </c>
      <c r="D20" s="291">
        <f>[31]utt_slope_no_phonology_b0!D5</f>
        <v>8.5923685128481093</v>
      </c>
      <c r="E20" s="291">
        <f>[31]utt_slope_no_phonology_b0!E5</f>
        <v>1.0900000000000001</v>
      </c>
      <c r="F20" s="291">
        <f>[31]utt_slope_no_phonology_b0!F5</f>
        <v>5.6779999999999999</v>
      </c>
      <c r="G20" s="291">
        <f>[31]utt_slope_no_phonology_b0!G5</f>
        <v>10.9</v>
      </c>
      <c r="H20" s="293">
        <f>[31]utt_slope_no_phonology_b0!H5</f>
        <v>1.4999999999999999E-4</v>
      </c>
      <c r="I20" s="293">
        <f>[31]utt_slope_no_phonology_b0!I5</f>
        <v>2.3000000000000001E-4</v>
      </c>
      <c r="J20" s="292" t="str">
        <f>[31]utt_slope_no_phonology_b0!J5</f>
        <v>p&lt;0.001</v>
      </c>
      <c r="K20" s="291">
        <f>B20-D20</f>
        <v>-2.4023685128481089</v>
      </c>
    </row>
    <row r="22" spans="1:11" x14ac:dyDescent="0.3">
      <c r="C22" s="289"/>
      <c r="D22" s="289"/>
    </row>
    <row r="23" spans="1:11" x14ac:dyDescent="0.3">
      <c r="C23" s="289"/>
      <c r="D23" s="289"/>
    </row>
    <row r="24" spans="1:11" x14ac:dyDescent="0.3">
      <c r="C24" s="289"/>
      <c r="D24" s="289"/>
    </row>
    <row r="25" spans="1:11" x14ac:dyDescent="0.3">
      <c r="C25" s="289"/>
      <c r="D25" s="289"/>
    </row>
    <row r="26" spans="1:11" x14ac:dyDescent="0.3">
      <c r="C26" s="289"/>
      <c r="D26" s="289"/>
    </row>
    <row r="28" spans="1:11" x14ac:dyDescent="0.3">
      <c r="C28" s="289"/>
      <c r="D28" s="289"/>
    </row>
    <row r="29" spans="1:11" x14ac:dyDescent="0.3">
      <c r="C29" s="289"/>
      <c r="D29" s="289"/>
    </row>
    <row r="30" spans="1:11" x14ac:dyDescent="0.3">
      <c r="C30" s="289"/>
      <c r="D30" s="289"/>
    </row>
    <row r="31" spans="1:11" x14ac:dyDescent="0.3">
      <c r="C31" s="289"/>
      <c r="D31" s="289"/>
    </row>
    <row r="32" spans="1:11" x14ac:dyDescent="0.3">
      <c r="C32" s="289"/>
      <c r="D32" s="289"/>
    </row>
  </sheetData>
  <conditionalFormatting sqref="H10:I11">
    <cfRule type="cellIs" dxfId="76" priority="47" stopIfTrue="1" operator="lessThan">
      <formula>0.0001</formula>
    </cfRule>
    <cfRule type="cellIs" dxfId="75" priority="48" stopIfTrue="1" operator="lessThan">
      <formula>0.001</formula>
    </cfRule>
    <cfRule type="cellIs" dxfId="74" priority="49" stopIfTrue="1" operator="lessThan">
      <formula>0.05</formula>
    </cfRule>
    <cfRule type="cellIs" dxfId="73" priority="50" stopIfTrue="1" operator="lessThan">
      <formula>0.1</formula>
    </cfRule>
  </conditionalFormatting>
  <conditionalFormatting sqref="J10:J11">
    <cfRule type="containsText" dxfId="72" priority="43" stopIfTrue="1" operator="containsText" text="p&lt;0.001">
      <formula>NOT(ISERROR(SEARCH("p&lt;0.001",J10)))</formula>
    </cfRule>
    <cfRule type="containsText" dxfId="71" priority="44" stopIfTrue="1" operator="containsText" text="p&lt;0.01">
      <formula>NOT(ISERROR(SEARCH("p&lt;0.01",J10)))</formula>
    </cfRule>
    <cfRule type="containsText" dxfId="70" priority="45" stopIfTrue="1" operator="containsText" text="p&lt;0.05">
      <formula>NOT(ISERROR(SEARCH("p&lt;0.05",J10)))</formula>
    </cfRule>
    <cfRule type="containsText" dxfId="69" priority="46" stopIfTrue="1" operator="containsText" text="p&lt;0.1">
      <formula>NOT(ISERROR(SEARCH("p&lt;0.1",J10)))</formula>
    </cfRule>
  </conditionalFormatting>
  <conditionalFormatting sqref="H12:I13">
    <cfRule type="cellIs" dxfId="68" priority="39" stopIfTrue="1" operator="lessThan">
      <formula>0.0001</formula>
    </cfRule>
    <cfRule type="cellIs" dxfId="67" priority="40" stopIfTrue="1" operator="lessThan">
      <formula>0.001</formula>
    </cfRule>
    <cfRule type="cellIs" dxfId="66" priority="41" stopIfTrue="1" operator="lessThan">
      <formula>0.05</formula>
    </cfRule>
    <cfRule type="cellIs" dxfId="65" priority="42" stopIfTrue="1" operator="lessThan">
      <formula>0.1</formula>
    </cfRule>
  </conditionalFormatting>
  <conditionalFormatting sqref="J12:J13">
    <cfRule type="containsText" dxfId="64" priority="35" stopIfTrue="1" operator="containsText" text="p&lt;0.001">
      <formula>NOT(ISERROR(SEARCH("p&lt;0.001",J12)))</formula>
    </cfRule>
    <cfRule type="containsText" dxfId="63" priority="36" stopIfTrue="1" operator="containsText" text="p&lt;0.01">
      <formula>NOT(ISERROR(SEARCH("p&lt;0.01",J12)))</formula>
    </cfRule>
    <cfRule type="containsText" dxfId="62" priority="37" stopIfTrue="1" operator="containsText" text="p&lt;0.05">
      <formula>NOT(ISERROR(SEARCH("p&lt;0.05",J12)))</formula>
    </cfRule>
    <cfRule type="containsText" dxfId="61" priority="38" stopIfTrue="1" operator="containsText" text="p&lt;0.1">
      <formula>NOT(ISERROR(SEARCH("p&lt;0.1",J12)))</formula>
    </cfRule>
  </conditionalFormatting>
  <conditionalFormatting sqref="H3:I4">
    <cfRule type="cellIs" dxfId="60" priority="31" stopIfTrue="1" operator="lessThan">
      <formula>0.0001</formula>
    </cfRule>
    <cfRule type="cellIs" dxfId="59" priority="32" stopIfTrue="1" operator="lessThan">
      <formula>0.001</formula>
    </cfRule>
    <cfRule type="cellIs" dxfId="58" priority="33" stopIfTrue="1" operator="lessThan">
      <formula>0.05</formula>
    </cfRule>
    <cfRule type="cellIs" dxfId="57" priority="34" stopIfTrue="1" operator="lessThan">
      <formula>0.1</formula>
    </cfRule>
  </conditionalFormatting>
  <conditionalFormatting sqref="J3:J4">
    <cfRule type="containsText" dxfId="56" priority="18" stopIfTrue="1" operator="containsText" text="p&lt;0.0001">
      <formula>NOT(ISERROR(SEARCH("p&lt;0.0001",J3)))</formula>
    </cfRule>
    <cfRule type="containsText" dxfId="55" priority="27" stopIfTrue="1" operator="containsText" text="p&lt;0.001">
      <formula>NOT(ISERROR(SEARCH("p&lt;0.001",J3)))</formula>
    </cfRule>
    <cfRule type="containsText" dxfId="54" priority="28" stopIfTrue="1" operator="containsText" text="p&lt;0.01">
      <formula>NOT(ISERROR(SEARCH("p&lt;0.01",J3)))</formula>
    </cfRule>
    <cfRule type="containsText" dxfId="53" priority="29" stopIfTrue="1" operator="containsText" text="p&lt;0.05">
      <formula>NOT(ISERROR(SEARCH("p&lt;0.05",J3)))</formula>
    </cfRule>
    <cfRule type="containsText" dxfId="52" priority="30" stopIfTrue="1" operator="containsText" text="p&lt;0.1">
      <formula>NOT(ISERROR(SEARCH("p&lt;0.1",J3)))</formula>
    </cfRule>
  </conditionalFormatting>
  <conditionalFormatting sqref="H5:I6">
    <cfRule type="cellIs" dxfId="51" priority="23" stopIfTrue="1" operator="lessThan">
      <formula>0.0001</formula>
    </cfRule>
    <cfRule type="cellIs" dxfId="50" priority="24" stopIfTrue="1" operator="lessThan">
      <formula>0.001</formula>
    </cfRule>
    <cfRule type="cellIs" dxfId="49" priority="25" stopIfTrue="1" operator="lessThan">
      <formula>0.05</formula>
    </cfRule>
    <cfRule type="cellIs" dxfId="48" priority="26" stopIfTrue="1" operator="lessThan">
      <formula>0.1</formula>
    </cfRule>
  </conditionalFormatting>
  <conditionalFormatting sqref="J5:J6">
    <cfRule type="containsText" dxfId="47" priority="17" stopIfTrue="1" operator="containsText" text="p&lt;0.0001">
      <formula>NOT(ISERROR(SEARCH("p&lt;0.0001",J5)))</formula>
    </cfRule>
    <cfRule type="containsText" dxfId="46" priority="19" stopIfTrue="1" operator="containsText" text="p&lt;0.001">
      <formula>NOT(ISERROR(SEARCH("p&lt;0.001",J5)))</formula>
    </cfRule>
    <cfRule type="containsText" dxfId="45" priority="20" stopIfTrue="1" operator="containsText" text="p&lt;0.01">
      <formula>NOT(ISERROR(SEARCH("p&lt;0.01",J5)))</formula>
    </cfRule>
    <cfRule type="containsText" dxfId="44" priority="21" stopIfTrue="1" operator="containsText" text="p&lt;0.05">
      <formula>NOT(ISERROR(SEARCH("p&lt;0.05",J5)))</formula>
    </cfRule>
    <cfRule type="containsText" dxfId="43" priority="22" stopIfTrue="1" operator="containsText" text="p&lt;0.1">
      <formula>NOT(ISERROR(SEARCH("p&lt;0.1",J5)))</formula>
    </cfRule>
  </conditionalFormatting>
  <conditionalFormatting sqref="H17:I18">
    <cfRule type="cellIs" dxfId="42" priority="13" stopIfTrue="1" operator="lessThan">
      <formula>0.0001</formula>
    </cfRule>
    <cfRule type="cellIs" dxfId="41" priority="14" stopIfTrue="1" operator="lessThan">
      <formula>0.001</formula>
    </cfRule>
    <cfRule type="cellIs" dxfId="40" priority="15" stopIfTrue="1" operator="lessThan">
      <formula>0.05</formula>
    </cfRule>
    <cfRule type="cellIs" dxfId="39" priority="16" stopIfTrue="1" operator="lessThan">
      <formula>0.1</formula>
    </cfRule>
  </conditionalFormatting>
  <conditionalFormatting sqref="J17:J18">
    <cfRule type="containsText" dxfId="38" priority="9" stopIfTrue="1" operator="containsText" text="p&lt;0.001">
      <formula>NOT(ISERROR(SEARCH("p&lt;0.001",J17)))</formula>
    </cfRule>
    <cfRule type="containsText" dxfId="37" priority="10" stopIfTrue="1" operator="containsText" text="p&lt;0.01">
      <formula>NOT(ISERROR(SEARCH("p&lt;0.01",J17)))</formula>
    </cfRule>
    <cfRule type="containsText" dxfId="36" priority="11" stopIfTrue="1" operator="containsText" text="p&lt;0.05">
      <formula>NOT(ISERROR(SEARCH("p&lt;0.05",J17)))</formula>
    </cfRule>
    <cfRule type="containsText" dxfId="35" priority="12" stopIfTrue="1" operator="containsText" text="p&lt;0.1">
      <formula>NOT(ISERROR(SEARCH("p&lt;0.1",J17)))</formula>
    </cfRule>
  </conditionalFormatting>
  <conditionalFormatting sqref="H19:I20">
    <cfRule type="cellIs" dxfId="34" priority="5" stopIfTrue="1" operator="lessThan">
      <formula>0.0001</formula>
    </cfRule>
    <cfRule type="cellIs" dxfId="33" priority="6" stopIfTrue="1" operator="lessThan">
      <formula>0.001</formula>
    </cfRule>
    <cfRule type="cellIs" dxfId="32" priority="7" stopIfTrue="1" operator="lessThan">
      <formula>0.05</formula>
    </cfRule>
    <cfRule type="cellIs" dxfId="31" priority="8" stopIfTrue="1" operator="lessThan">
      <formula>0.1</formula>
    </cfRule>
  </conditionalFormatting>
  <conditionalFormatting sqref="J19:J20">
    <cfRule type="containsText" dxfId="30" priority="1" stopIfTrue="1" operator="containsText" text="p&lt;0.001">
      <formula>NOT(ISERROR(SEARCH("p&lt;0.001",J19)))</formula>
    </cfRule>
    <cfRule type="containsText" dxfId="29" priority="2" stopIfTrue="1" operator="containsText" text="p&lt;0.01">
      <formula>NOT(ISERROR(SEARCH("p&lt;0.01",J19)))</formula>
    </cfRule>
    <cfRule type="containsText" dxfId="28" priority="3" stopIfTrue="1" operator="containsText" text="p&lt;0.05">
      <formula>NOT(ISERROR(SEARCH("p&lt;0.05",J19)))</formula>
    </cfRule>
    <cfRule type="containsText" dxfId="27" priority="4" stopIfTrue="1" operator="containsText" text="p&lt;0.1">
      <formula>NOT(ISERROR(SEARCH("p&lt;0.1",J19)))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N26"/>
  <sheetViews>
    <sheetView showGridLines="0" zoomScale="83" zoomScaleNormal="83" workbookViewId="0">
      <selection activeCell="G5" sqref="G5"/>
    </sheetView>
  </sheetViews>
  <sheetFormatPr defaultRowHeight="14.4" x14ac:dyDescent="0.3"/>
  <cols>
    <col min="1" max="1" width="14.109375" style="316" bestFit="1" customWidth="1"/>
    <col min="2" max="2" width="7.109375" style="316" customWidth="1"/>
    <col min="3" max="3" width="12.6640625" style="316" customWidth="1"/>
    <col min="4" max="4" width="11.109375" style="316" customWidth="1"/>
    <col min="5" max="6" width="11.21875" style="316" customWidth="1"/>
    <col min="7" max="7" width="12.5546875" style="316" customWidth="1"/>
    <col min="8" max="8" width="11.44140625" style="316" customWidth="1"/>
    <col min="9" max="9" width="11.6640625" style="316" customWidth="1"/>
    <col min="10" max="10" width="10.109375" style="316" customWidth="1"/>
    <col min="11" max="11" width="10.21875" style="316" customWidth="1"/>
    <col min="12" max="16384" width="8.88671875" style="316"/>
  </cols>
  <sheetData>
    <row r="1" spans="1:14" ht="30" thickBot="1" x14ac:dyDescent="0.35">
      <c r="A1" s="307" t="s">
        <v>101</v>
      </c>
    </row>
    <row r="2" spans="1:14" ht="25.2" customHeight="1" thickTop="1" thickBot="1" x14ac:dyDescent="0.35">
      <c r="A2" s="303" t="s">
        <v>107</v>
      </c>
      <c r="B2" s="303" t="s">
        <v>26</v>
      </c>
      <c r="C2" s="303" t="s">
        <v>95</v>
      </c>
      <c r="D2" s="303" t="s">
        <v>108</v>
      </c>
      <c r="E2" s="303" t="s">
        <v>109</v>
      </c>
      <c r="F2" s="303" t="s">
        <v>7</v>
      </c>
      <c r="G2" s="303" t="s">
        <v>94</v>
      </c>
      <c r="H2" s="303" t="s">
        <v>12</v>
      </c>
      <c r="I2" s="304" t="s">
        <v>93</v>
      </c>
      <c r="J2" s="304" t="s">
        <v>92</v>
      </c>
      <c r="K2" s="303" t="s">
        <v>91</v>
      </c>
      <c r="M2" s="303" t="s">
        <v>103</v>
      </c>
      <c r="N2" s="303" t="s">
        <v>102</v>
      </c>
    </row>
    <row r="3" spans="1:14" ht="33.6" customHeight="1" thickTop="1" thickBot="1" x14ac:dyDescent="0.35">
      <c r="A3" s="302" t="s">
        <v>18</v>
      </c>
      <c r="B3" s="299" t="s">
        <v>19</v>
      </c>
      <c r="C3" s="299">
        <f>[32]utt_f0_b1!C2</f>
        <v>0.46899999999999997</v>
      </c>
      <c r="D3" s="299">
        <f>[32]utt_f0_b1!D2</f>
        <v>-0.22800809788462301</v>
      </c>
      <c r="E3" s="299">
        <f>[32]utt_f0_b1!E2</f>
        <v>1.16691223729475</v>
      </c>
      <c r="F3" s="299">
        <f>[32]utt_f0_b1!F2</f>
        <v>0.313</v>
      </c>
      <c r="G3" s="299">
        <f>[32]utt_f0_b1!G2</f>
        <v>1.4990000000000001</v>
      </c>
      <c r="H3" s="301">
        <f>[32]utt_f0_b1!H2</f>
        <v>10.06</v>
      </c>
      <c r="I3" s="301">
        <f>[32]utt_f0_b1!I2</f>
        <v>0.16500000000000001</v>
      </c>
      <c r="J3" s="322">
        <f>[32]utt_f0_b1!J2</f>
        <v>0.218</v>
      </c>
      <c r="K3" s="302">
        <f>[32]utt_f0_b1!K2</f>
        <v>0</v>
      </c>
      <c r="M3" s="319">
        <f>[33]utt_f0_r2!$B$3</f>
        <v>1.2545781673086001E-2</v>
      </c>
      <c r="N3" s="319">
        <f>[33]utt_f0_r2!$B$2</f>
        <v>0.96083371545006302</v>
      </c>
    </row>
    <row r="4" spans="1:14" ht="33.6" customHeight="1" thickBot="1" x14ac:dyDescent="0.35">
      <c r="A4" s="298" t="s">
        <v>18</v>
      </c>
      <c r="B4" s="295" t="s">
        <v>20</v>
      </c>
      <c r="C4" s="295">
        <f>[32]utt_f0_b1!C3</f>
        <v>0.53200000000000003</v>
      </c>
      <c r="D4" s="295">
        <f>[32]utt_f0_b1!D3</f>
        <v>7.3813273986569797E-2</v>
      </c>
      <c r="E4" s="295">
        <f>[32]utt_f0_b1!E3</f>
        <v>0.99043054836575695</v>
      </c>
      <c r="F4" s="295">
        <f>[32]utt_f0_b1!F3</f>
        <v>0.20699999999999999</v>
      </c>
      <c r="G4" s="295">
        <f>[32]utt_f0_b1!G3</f>
        <v>2.5659999999999998</v>
      </c>
      <c r="H4" s="297">
        <f>[32]utt_f0_b1!H3</f>
        <v>10.63</v>
      </c>
      <c r="I4" s="297">
        <f>[32]utt_f0_b1!I3</f>
        <v>2.7E-2</v>
      </c>
      <c r="J4" s="321">
        <f>[32]utt_f0_b1!J3</f>
        <v>4.2000000000000003E-2</v>
      </c>
      <c r="K4" s="298" t="str">
        <f>[32]utt_f0_b1!K3</f>
        <v>p&lt;0.05</v>
      </c>
    </row>
    <row r="5" spans="1:14" ht="33.6" customHeight="1" thickBot="1" x14ac:dyDescent="0.35">
      <c r="A5" s="298" t="s">
        <v>18</v>
      </c>
      <c r="B5" s="295" t="s">
        <v>21</v>
      </c>
      <c r="C5" s="295">
        <f>[32]utt_f0_b1!C4</f>
        <v>1.611</v>
      </c>
      <c r="D5" s="295">
        <f>[32]utt_f0_b1!D4</f>
        <v>0.74795525994970802</v>
      </c>
      <c r="E5" s="295">
        <f>[32]utt_f0_b1!E4</f>
        <v>2.4745315263488998</v>
      </c>
      <c r="F5" s="295">
        <f>[32]utt_f0_b1!F4</f>
        <v>0.39300000000000002</v>
      </c>
      <c r="G5" s="295">
        <f>[32]utt_f0_b1!G4</f>
        <v>4.0960000000000001</v>
      </c>
      <c r="H5" s="297">
        <f>[32]utt_f0_b1!H4</f>
        <v>11.26</v>
      </c>
      <c r="I5" s="297">
        <f>[32]utt_f0_b1!I4</f>
        <v>2E-3</v>
      </c>
      <c r="J5" s="321">
        <f>[32]utt_f0_b1!J4</f>
        <v>4.0000000000000001E-3</v>
      </c>
      <c r="K5" s="298" t="str">
        <f>[32]utt_f0_b1!K4</f>
        <v>p&lt;0.01</v>
      </c>
    </row>
    <row r="6" spans="1:14" ht="33.6" customHeight="1" thickBot="1" x14ac:dyDescent="0.35">
      <c r="A6" s="298" t="s">
        <v>19</v>
      </c>
      <c r="B6" s="295" t="s">
        <v>20</v>
      </c>
      <c r="C6" s="295">
        <f>[32]utt_f0_b1!C5</f>
        <v>6.3E-2</v>
      </c>
      <c r="D6" s="295">
        <f>[32]utt_f0_b1!D5</f>
        <v>-0.47452675858097398</v>
      </c>
      <c r="E6" s="295">
        <f>[32]utt_f0_b1!E5</f>
        <v>0.59986469357665495</v>
      </c>
      <c r="F6" s="295">
        <f>[32]utt_f0_b1!F5</f>
        <v>0.24299999999999999</v>
      </c>
      <c r="G6" s="295">
        <f>[32]utt_f0_b1!G5</f>
        <v>0.25800000000000001</v>
      </c>
      <c r="H6" s="297">
        <f>[32]utt_f0_b1!H5</f>
        <v>10.59</v>
      </c>
      <c r="I6" s="297">
        <f>[32]utt_f0_b1!I5</f>
        <v>0.80100000000000005</v>
      </c>
      <c r="J6" s="321">
        <f>[32]utt_f0_b1!J5</f>
        <v>0.879</v>
      </c>
      <c r="K6" s="298">
        <f>[32]utt_f0_b1!K5</f>
        <v>0</v>
      </c>
    </row>
    <row r="7" spans="1:14" ht="33.6" customHeight="1" thickBot="1" x14ac:dyDescent="0.35">
      <c r="A7" s="298" t="s">
        <v>19</v>
      </c>
      <c r="B7" s="295" t="s">
        <v>21</v>
      </c>
      <c r="C7" s="295">
        <f>[32]utt_f0_b1!C6</f>
        <v>1.1419999999999999</v>
      </c>
      <c r="D7" s="295">
        <f>[32]utt_f0_b1!D6</f>
        <v>-0.153117733840856</v>
      </c>
      <c r="E7" s="295">
        <f>[32]utt_f0_b1!E6</f>
        <v>2.4366962216536301</v>
      </c>
      <c r="F7" s="295">
        <f>[32]utt_f0_b1!F6</f>
        <v>0.58499999999999996</v>
      </c>
      <c r="G7" s="295">
        <f>[32]utt_f0_b1!G6</f>
        <v>1.9510000000000001</v>
      </c>
      <c r="H7" s="297">
        <f>[32]utt_f0_b1!H6</f>
        <v>10.56</v>
      </c>
      <c r="I7" s="297">
        <f>[32]utt_f0_b1!I6</f>
        <v>7.8E-2</v>
      </c>
      <c r="J7" s="321">
        <f>[32]utt_f0_b1!J6</f>
        <v>0.11</v>
      </c>
      <c r="K7" s="298">
        <f>[32]utt_f0_b1!K6</f>
        <v>0</v>
      </c>
    </row>
    <row r="8" spans="1:14" ht="33.6" customHeight="1" thickBot="1" x14ac:dyDescent="0.35">
      <c r="A8" s="294" t="s">
        <v>20</v>
      </c>
      <c r="B8" s="291" t="s">
        <v>21</v>
      </c>
      <c r="C8" s="291">
        <f>[32]utt_f0_b1!C7</f>
        <v>1.079</v>
      </c>
      <c r="D8" s="291">
        <f>[32]utt_f0_b1!D7</f>
        <v>-4.86078358637431E-2</v>
      </c>
      <c r="E8" s="291">
        <f>[32]utt_f0_b1!E7</f>
        <v>2.2068583933924799</v>
      </c>
      <c r="F8" s="291">
        <f>[32]utt_f0_b1!F7</f>
        <v>0.50700000000000001</v>
      </c>
      <c r="G8" s="291">
        <f>[32]utt_f0_b1!G7</f>
        <v>2.1269999999999998</v>
      </c>
      <c r="H8" s="293">
        <f>[32]utt_f0_b1!H7</f>
        <v>10.17</v>
      </c>
      <c r="I8" s="293">
        <f>[32]utt_f0_b1!I7</f>
        <v>5.8999999999999997E-2</v>
      </c>
      <c r="J8" s="320">
        <f>[32]utt_f0_b1!J7</f>
        <v>8.6999999999999994E-2</v>
      </c>
      <c r="K8" s="294">
        <f>[32]utt_f0_b1!K7</f>
        <v>0</v>
      </c>
    </row>
    <row r="10" spans="1:14" ht="33" customHeight="1" thickBot="1" x14ac:dyDescent="0.35">
      <c r="A10" s="307" t="s">
        <v>100</v>
      </c>
    </row>
    <row r="11" spans="1:14" ht="25.2" customHeight="1" thickTop="1" thickBot="1" x14ac:dyDescent="0.35">
      <c r="A11" s="303" t="str">
        <f>[34]utt_slope_b1!A1</f>
        <v>intercept</v>
      </c>
      <c r="B11" s="303" t="str">
        <f>[34]utt_slope_b1!B1</f>
        <v>slope</v>
      </c>
      <c r="C11" s="303" t="str">
        <f>[34]utt_slope_b1!C1</f>
        <v>estimate</v>
      </c>
      <c r="D11" s="303" t="str">
        <f>[34]utt_slope_b1!D1</f>
        <v>conf.low</v>
      </c>
      <c r="E11" s="303" t="str">
        <f>[34]utt_slope_b1!E1</f>
        <v>conf.high</v>
      </c>
      <c r="F11" s="303" t="str">
        <f>[34]utt_slope_b1!F1</f>
        <v>std.error</v>
      </c>
      <c r="G11" s="303" t="str">
        <f>[34]utt_slope_b1!G1</f>
        <v>t.value</v>
      </c>
      <c r="H11" s="303" t="str">
        <f>[34]utt_slope_b1!H1</f>
        <v>df</v>
      </c>
      <c r="I11" s="304" t="str">
        <f>[34]utt_slope_b1!I1</f>
        <v>p.value</v>
      </c>
      <c r="J11" s="304" t="str">
        <f>[34]utt_slope_b1!J1</f>
        <v>p.adj (BH)</v>
      </c>
      <c r="K11" s="303" t="str">
        <f>[34]utt_slope_b1!K1</f>
        <v>signif.</v>
      </c>
      <c r="M11" s="303" t="s">
        <v>103</v>
      </c>
      <c r="N11" s="303" t="s">
        <v>102</v>
      </c>
    </row>
    <row r="12" spans="1:14" ht="33.6" customHeight="1" thickTop="1" thickBot="1" x14ac:dyDescent="0.35">
      <c r="A12" s="302" t="s">
        <v>18</v>
      </c>
      <c r="B12" s="299" t="s">
        <v>19</v>
      </c>
      <c r="C12" s="299">
        <f>[34]utt_slope_b1!C2</f>
        <v>-2.093</v>
      </c>
      <c r="D12" s="299">
        <f>[34]utt_slope_b1!D2</f>
        <v>-4.8500048198338899</v>
      </c>
      <c r="E12" s="299">
        <f>[34]utt_slope_b1!E2</f>
        <v>0.66381613021775598</v>
      </c>
      <c r="F12" s="299">
        <f>[34]utt_slope_b1!F2</f>
        <v>1.2390000000000001</v>
      </c>
      <c r="G12" s="299">
        <f>[34]utt_slope_b1!G2</f>
        <v>-1.6890000000000001</v>
      </c>
      <c r="H12" s="299">
        <f>[34]utt_slope_b1!H2</f>
        <v>10.11</v>
      </c>
      <c r="I12" s="301">
        <f>[34]utt_slope_b1!I2</f>
        <v>0.122</v>
      </c>
      <c r="J12" s="300">
        <f>[34]utt_slope_b1!J2</f>
        <v>0.16700000000000001</v>
      </c>
      <c r="K12" s="302">
        <f>[34]utt_slope_b1!K2</f>
        <v>0</v>
      </c>
      <c r="M12" s="319">
        <f>[35]utt_slope_r2!$B$3</f>
        <v>0.26953753570664701</v>
      </c>
      <c r="N12" s="319">
        <f>[35]utt_slope_r2!$B$2</f>
        <v>0.91258286194614602</v>
      </c>
    </row>
    <row r="13" spans="1:14" ht="33.6" customHeight="1" thickBot="1" x14ac:dyDescent="0.35">
      <c r="A13" s="298" t="s">
        <v>18</v>
      </c>
      <c r="B13" s="295" t="s">
        <v>20</v>
      </c>
      <c r="C13" s="295">
        <f>[34]utt_slope_b1!C3</f>
        <v>2.907</v>
      </c>
      <c r="D13" s="295">
        <f>[34]utt_slope_b1!D3</f>
        <v>1.2891062804668101</v>
      </c>
      <c r="E13" s="295">
        <f>[34]utt_slope_b1!E3</f>
        <v>4.5244332348265397</v>
      </c>
      <c r="F13" s="295">
        <f>[34]utt_slope_b1!F3</f>
        <v>0.72699999999999998</v>
      </c>
      <c r="G13" s="295">
        <f>[34]utt_slope_b1!G3</f>
        <v>3.9969999999999999</v>
      </c>
      <c r="H13" s="318">
        <f>[34]utt_slope_b1!H3</f>
        <v>10.119999999999999</v>
      </c>
      <c r="I13" s="297">
        <f>[34]utt_slope_b1!I3</f>
        <v>2E-3</v>
      </c>
      <c r="J13" s="296">
        <f>[34]utt_slope_b1!J3</f>
        <v>4.0000000000000001E-3</v>
      </c>
      <c r="K13" s="298" t="str">
        <f>[34]utt_slope_b1!K3</f>
        <v>p&lt;0.01</v>
      </c>
    </row>
    <row r="14" spans="1:14" ht="33.6" customHeight="1" thickBot="1" x14ac:dyDescent="0.35">
      <c r="A14" s="298" t="s">
        <v>18</v>
      </c>
      <c r="B14" s="295" t="s">
        <v>21</v>
      </c>
      <c r="C14" s="295">
        <f>[34]utt_slope_b1!C4</f>
        <v>5.07</v>
      </c>
      <c r="D14" s="295">
        <f>[34]utt_slope_b1!D4</f>
        <v>3.0169488394014401</v>
      </c>
      <c r="E14" s="295">
        <f>[34]utt_slope_b1!E4</f>
        <v>7.1230429774581703</v>
      </c>
      <c r="F14" s="295">
        <f>[34]utt_slope_b1!F4</f>
        <v>0.93</v>
      </c>
      <c r="G14" s="295">
        <f>[34]utt_slope_b1!G4</f>
        <v>5.4489999999999998</v>
      </c>
      <c r="H14" s="318">
        <f>[34]utt_slope_b1!H4</f>
        <v>10.78</v>
      </c>
      <c r="I14" s="297">
        <f>[34]utt_slope_b1!I4</f>
        <v>2.2000000000000001E-4</v>
      </c>
      <c r="J14" s="296">
        <f>[34]utt_slope_b1!J4</f>
        <v>5.1999999999999995E-4</v>
      </c>
      <c r="K14" s="298" t="str">
        <f>[34]utt_slope_b1!K4</f>
        <v>p&lt;0.001</v>
      </c>
    </row>
    <row r="15" spans="1:14" ht="33.6" customHeight="1" thickBot="1" x14ac:dyDescent="0.35">
      <c r="A15" s="298" t="s">
        <v>19</v>
      </c>
      <c r="B15" s="295" t="s">
        <v>20</v>
      </c>
      <c r="C15" s="295">
        <f>[34]utt_slope_b1!C5</f>
        <v>5</v>
      </c>
      <c r="D15" s="295">
        <f>[34]utt_slope_b1!D5</f>
        <v>2.0744151301770501</v>
      </c>
      <c r="E15" s="295">
        <f>[34]utt_slope_b1!E5</f>
        <v>7.9253164313353501</v>
      </c>
      <c r="F15" s="295">
        <f>[34]utt_slope_b1!F5</f>
        <v>1.3169999999999999</v>
      </c>
      <c r="G15" s="295">
        <f>[34]utt_slope_b1!G5</f>
        <v>3.7959999999999998</v>
      </c>
      <c r="H15" s="318">
        <f>[34]utt_slope_b1!H5</f>
        <v>10.24</v>
      </c>
      <c r="I15" s="297">
        <f>[34]utt_slope_b1!I5</f>
        <v>3.0000000000000001E-3</v>
      </c>
      <c r="J15" s="296">
        <f>[34]utt_slope_b1!J5</f>
        <v>5.0000000000000001E-3</v>
      </c>
      <c r="K15" s="298" t="str">
        <f>[34]utt_slope_b1!K5</f>
        <v>p&lt;0.01</v>
      </c>
    </row>
    <row r="16" spans="1:14" ht="33.6" customHeight="1" thickBot="1" x14ac:dyDescent="0.35">
      <c r="A16" s="298" t="s">
        <v>19</v>
      </c>
      <c r="B16" s="295" t="s">
        <v>21</v>
      </c>
      <c r="C16" s="295">
        <f>[34]utt_slope_b1!C6</f>
        <v>7.1630000000000003</v>
      </c>
      <c r="D16" s="295">
        <f>[34]utt_slope_b1!D6</f>
        <v>3.63149587483408</v>
      </c>
      <c r="E16" s="295">
        <f>[34]utt_slope_b1!E6</f>
        <v>10.694690908964599</v>
      </c>
      <c r="F16" s="295">
        <f>[34]utt_slope_b1!F6</f>
        <v>1.593</v>
      </c>
      <c r="G16" s="295">
        <f>[34]utt_slope_b1!G6</f>
        <v>4.4950000000000001</v>
      </c>
      <c r="H16" s="318">
        <f>[34]utt_slope_b1!H6</f>
        <v>10.41</v>
      </c>
      <c r="I16" s="297">
        <f>[34]utt_slope_b1!I6</f>
        <v>1E-3</v>
      </c>
      <c r="J16" s="296">
        <f>[34]utt_slope_b1!J6</f>
        <v>2E-3</v>
      </c>
      <c r="K16" s="298" t="str">
        <f>[34]utt_slope_b1!K6</f>
        <v>p&lt;0.01</v>
      </c>
    </row>
    <row r="17" spans="1:14" ht="33.6" customHeight="1" thickBot="1" x14ac:dyDescent="0.35">
      <c r="A17" s="294" t="s">
        <v>20</v>
      </c>
      <c r="B17" s="291" t="s">
        <v>21</v>
      </c>
      <c r="C17" s="291">
        <f>[34]utt_slope_b1!C7</f>
        <v>2.1629999999999998</v>
      </c>
      <c r="D17" s="291">
        <f>[34]utt_slope_b1!D7</f>
        <v>0.87233269943435898</v>
      </c>
      <c r="E17" s="291">
        <f>[34]utt_slope_b1!E7</f>
        <v>3.4541186027926698</v>
      </c>
      <c r="F17" s="291">
        <f>[34]utt_slope_b1!F7</f>
        <v>0.57799999999999996</v>
      </c>
      <c r="G17" s="291">
        <f>[34]utt_slope_b1!G7</f>
        <v>3.74</v>
      </c>
      <c r="H17" s="317">
        <f>[34]utt_slope_b1!H7</f>
        <v>9.8699999999999992</v>
      </c>
      <c r="I17" s="293">
        <f>[34]utt_slope_b1!I7</f>
        <v>4.0000000000000001E-3</v>
      </c>
      <c r="J17" s="292">
        <f>[34]utt_slope_b1!J7</f>
        <v>7.0000000000000001E-3</v>
      </c>
      <c r="K17" s="294" t="str">
        <f>[34]utt_slope_b1!K7</f>
        <v>p&lt;0.01</v>
      </c>
    </row>
    <row r="19" spans="1:14" ht="26.4" thickBot="1" x14ac:dyDescent="0.35">
      <c r="A19" s="307" t="s">
        <v>104</v>
      </c>
    </row>
    <row r="20" spans="1:14" ht="33.6" customHeight="1" thickTop="1" thickBot="1" x14ac:dyDescent="0.35">
      <c r="A20" s="303" t="str">
        <f>A11</f>
        <v>intercept</v>
      </c>
      <c r="B20" s="303" t="str">
        <f>B11</f>
        <v>slope</v>
      </c>
      <c r="C20" s="303" t="str">
        <f>[36]utt_slope_no_phonology_b1!C1</f>
        <v>estimate</v>
      </c>
      <c r="D20" s="303" t="str">
        <f>[36]utt_slope_no_phonology_b1!D1</f>
        <v>conf.low</v>
      </c>
      <c r="E20" s="303" t="str">
        <f>[36]utt_slope_no_phonology_b1!E1</f>
        <v>conf.high</v>
      </c>
      <c r="F20" s="303" t="str">
        <f>[36]utt_slope_no_phonology_b1!F1</f>
        <v>std.error</v>
      </c>
      <c r="G20" s="303" t="str">
        <f>[36]utt_slope_no_phonology_b1!G1</f>
        <v>t.value</v>
      </c>
      <c r="H20" s="303" t="str">
        <f>[36]utt_slope_no_phonology_b1!H1</f>
        <v>df</v>
      </c>
      <c r="I20" s="304" t="str">
        <f>[36]utt_slope_no_phonology_b1!I1</f>
        <v>p.value</v>
      </c>
      <c r="J20" s="304" t="str">
        <f>[36]utt_slope_no_phonology_b1!J1</f>
        <v>p.adj (BH)</v>
      </c>
      <c r="K20" s="303" t="str">
        <f>[36]utt_slope_no_phonology_b1!K1</f>
        <v>signif.</v>
      </c>
      <c r="M20" s="303" t="s">
        <v>103</v>
      </c>
      <c r="N20" s="303" t="s">
        <v>102</v>
      </c>
    </row>
    <row r="21" spans="1:14" ht="33.6" customHeight="1" thickTop="1" thickBot="1" x14ac:dyDescent="0.35">
      <c r="A21" s="302" t="s">
        <v>18</v>
      </c>
      <c r="B21" s="299" t="s">
        <v>19</v>
      </c>
      <c r="C21" s="299">
        <f>[36]utt_slope_no_phonology_b1!C2</f>
        <v>-2.4249999999999998</v>
      </c>
      <c r="D21" s="299">
        <f>[36]utt_slope_no_phonology_b1!D2</f>
        <v>-5.1648506748671297</v>
      </c>
      <c r="E21" s="299">
        <f>[36]utt_slope_no_phonology_b1!E2</f>
        <v>0.31476883778365999</v>
      </c>
      <c r="F21" s="299">
        <f>[36]utt_slope_no_phonology_b1!F2</f>
        <v>1.23</v>
      </c>
      <c r="G21" s="299">
        <f>[36]utt_slope_no_phonology_b1!G2</f>
        <v>-1.972</v>
      </c>
      <c r="H21" s="299">
        <f>[36]utt_slope_no_phonology_b1!H2</f>
        <v>9.99</v>
      </c>
      <c r="I21" s="301">
        <f>[36]utt_slope_no_phonology_b1!I2</f>
        <v>7.6999999999999999E-2</v>
      </c>
      <c r="J21" s="300">
        <f>[36]utt_slope_no_phonology_b1!J2</f>
        <v>0.11</v>
      </c>
      <c r="K21" s="302">
        <f>[36]utt_slope_no_phonology_b1!K2</f>
        <v>0</v>
      </c>
      <c r="M21" s="319">
        <f>[37]utt_slope_no_phonology_r2!$B$3</f>
        <v>0.50064598788705905</v>
      </c>
      <c r="N21" s="319">
        <f>[37]utt_slope_no_phonology_r2!$B$2</f>
        <v>0.82651743401007005</v>
      </c>
    </row>
    <row r="22" spans="1:14" ht="33.6" customHeight="1" thickBot="1" x14ac:dyDescent="0.35">
      <c r="A22" s="298" t="s">
        <v>18</v>
      </c>
      <c r="B22" s="295" t="s">
        <v>20</v>
      </c>
      <c r="C22" s="295">
        <f>[36]utt_slope_no_phonology_b1!C3</f>
        <v>3.55</v>
      </c>
      <c r="D22" s="295">
        <f>[36]utt_slope_no_phonology_b1!D3</f>
        <v>1.68861578034655</v>
      </c>
      <c r="E22" s="295">
        <f>[36]utt_slope_no_phonology_b1!E3</f>
        <v>5.4106698103847899</v>
      </c>
      <c r="F22" s="295">
        <f>[36]utt_slope_no_phonology_b1!F3</f>
        <v>0.83499999999999996</v>
      </c>
      <c r="G22" s="295">
        <f>[36]utt_slope_no_phonology_b1!G3</f>
        <v>4.2510000000000003</v>
      </c>
      <c r="H22" s="318">
        <f>[36]utt_slope_no_phonology_b1!H3</f>
        <v>9.99</v>
      </c>
      <c r="I22" s="297">
        <f>[36]utt_slope_no_phonology_b1!I3</f>
        <v>2E-3</v>
      </c>
      <c r="J22" s="296">
        <f>[36]utt_slope_no_phonology_b1!J3</f>
        <v>4.0000000000000001E-3</v>
      </c>
      <c r="K22" s="298" t="str">
        <f>[36]utt_slope_no_phonology_b1!K3</f>
        <v>p&lt;0.01</v>
      </c>
    </row>
    <row r="23" spans="1:14" ht="33.6" customHeight="1" thickBot="1" x14ac:dyDescent="0.35">
      <c r="A23" s="298" t="s">
        <v>18</v>
      </c>
      <c r="B23" s="295" t="s">
        <v>21</v>
      </c>
      <c r="C23" s="295">
        <f>[36]utt_slope_no_phonology_b1!C4</f>
        <v>6.6139999999999999</v>
      </c>
      <c r="D23" s="295">
        <f>[36]utt_slope_no_phonology_b1!D4</f>
        <v>4.0422738277759702</v>
      </c>
      <c r="E23" s="295">
        <f>[36]utt_slope_no_phonology_b1!E4</f>
        <v>9.1858107901548003</v>
      </c>
      <c r="F23" s="295">
        <f>[36]utt_slope_no_phonology_b1!F4</f>
        <v>1.1559999999999999</v>
      </c>
      <c r="G23" s="295">
        <f>[36]utt_slope_no_phonology_b1!G4</f>
        <v>5.7240000000000002</v>
      </c>
      <c r="H23" s="318">
        <f>[36]utt_slope_no_phonology_b1!H4</f>
        <v>10.08</v>
      </c>
      <c r="I23" s="297">
        <f>[36]utt_slope_no_phonology_b1!I4</f>
        <v>1.9000000000000001E-4</v>
      </c>
      <c r="J23" s="296">
        <f>[36]utt_slope_no_phonology_b1!J4</f>
        <v>4.6999999999999999E-4</v>
      </c>
      <c r="K23" s="298" t="str">
        <f>[36]utt_slope_no_phonology_b1!K4</f>
        <v>p&lt;0.001</v>
      </c>
    </row>
    <row r="24" spans="1:14" ht="33.6" customHeight="1" thickBot="1" x14ac:dyDescent="0.35">
      <c r="A24" s="298" t="s">
        <v>19</v>
      </c>
      <c r="B24" s="295" t="s">
        <v>20</v>
      </c>
      <c r="C24" s="295">
        <f>[36]utt_slope_no_phonology_b1!C5</f>
        <v>5.9749999999999996</v>
      </c>
      <c r="D24" s="295">
        <f>[36]utt_slope_no_phonology_b1!D5</f>
        <v>2.8009805410186699</v>
      </c>
      <c r="E24" s="295">
        <f>[36]utt_slope_no_phonology_b1!E5</f>
        <v>9.1483861911875906</v>
      </c>
      <c r="F24" s="295">
        <f>[36]utt_slope_no_phonology_b1!F5</f>
        <v>1.4239999999999999</v>
      </c>
      <c r="G24" s="295">
        <f>[36]utt_slope_no_phonology_b1!G5</f>
        <v>4.1950000000000003</v>
      </c>
      <c r="H24" s="318">
        <f>[36]utt_slope_no_phonology_b1!H5</f>
        <v>10</v>
      </c>
      <c r="I24" s="297">
        <f>[36]utt_slope_no_phonology_b1!I5</f>
        <v>2E-3</v>
      </c>
      <c r="J24" s="296">
        <f>[36]utt_slope_no_phonology_b1!J5</f>
        <v>4.0000000000000001E-3</v>
      </c>
      <c r="K24" s="298" t="str">
        <f>[36]utt_slope_no_phonology_b1!K5</f>
        <v>p&lt;0.01</v>
      </c>
    </row>
    <row r="25" spans="1:14" ht="33.6" customHeight="1" thickBot="1" x14ac:dyDescent="0.35">
      <c r="A25" s="298" t="s">
        <v>19</v>
      </c>
      <c r="B25" s="295" t="s">
        <v>21</v>
      </c>
      <c r="C25" s="295">
        <f>[36]utt_slope_no_phonology_b1!C6</f>
        <v>9.0389999999999997</v>
      </c>
      <c r="D25" s="295">
        <f>[36]utt_slope_no_phonology_b1!D6</f>
        <v>5.1135217823264796</v>
      </c>
      <c r="E25" s="295">
        <f>[36]utt_slope_no_phonology_b1!E6</f>
        <v>12.964643526771599</v>
      </c>
      <c r="F25" s="295">
        <f>[36]utt_slope_no_phonology_b1!F6</f>
        <v>1.762</v>
      </c>
      <c r="G25" s="295">
        <f>[36]utt_slope_no_phonology_b1!G6</f>
        <v>5.1289999999999996</v>
      </c>
      <c r="H25" s="318">
        <f>[36]utt_slope_no_phonology_b1!H6</f>
        <v>10.029999999999999</v>
      </c>
      <c r="I25" s="297">
        <f>[36]utt_slope_no_phonology_b1!I6</f>
        <v>4.4000000000000002E-4</v>
      </c>
      <c r="J25" s="296">
        <f>[36]utt_slope_no_phonology_b1!J6</f>
        <v>9.7000000000000005E-4</v>
      </c>
      <c r="K25" s="298" t="str">
        <f>[36]utt_slope_no_phonology_b1!K6</f>
        <v>p&lt;0.001</v>
      </c>
    </row>
    <row r="26" spans="1:14" ht="33.6" customHeight="1" thickBot="1" x14ac:dyDescent="0.35">
      <c r="A26" s="294" t="s">
        <v>20</v>
      </c>
      <c r="B26" s="291" t="s">
        <v>21</v>
      </c>
      <c r="C26" s="291">
        <f>[36]utt_slope_no_phonology_b1!C7</f>
        <v>3.0640000000000001</v>
      </c>
      <c r="D26" s="291">
        <f>[36]utt_slope_no_phonology_b1!D7</f>
        <v>1.2156559704579</v>
      </c>
      <c r="E26" s="291">
        <f>[36]utt_slope_no_phonology_b1!E7</f>
        <v>4.9131421564923397</v>
      </c>
      <c r="F26" s="291">
        <f>[36]utt_slope_no_phonology_b1!F7</f>
        <v>0.82799999999999996</v>
      </c>
      <c r="G26" s="291">
        <f>[36]utt_slope_no_phonology_b1!G7</f>
        <v>3.6989999999999998</v>
      </c>
      <c r="H26" s="317">
        <f>[36]utt_slope_no_phonology_b1!H7</f>
        <v>9.89</v>
      </c>
      <c r="I26" s="293">
        <f>[36]utt_slope_no_phonology_b1!I7</f>
        <v>4.0000000000000001E-3</v>
      </c>
      <c r="J26" s="292">
        <f>[36]utt_slope_no_phonology_b1!J7</f>
        <v>7.0000000000000001E-3</v>
      </c>
      <c r="K26" s="294" t="str">
        <f>[36]utt_slope_no_phonology_b1!K7</f>
        <v>p&lt;0.01</v>
      </c>
    </row>
  </sheetData>
  <conditionalFormatting sqref="J17">
    <cfRule type="containsText" dxfId="26" priority="24" stopIfTrue="1" operator="containsText" text="p&lt;0.001">
      <formula>NOT(ISERROR(SEARCH("p&lt;0.001",J17)))</formula>
    </cfRule>
    <cfRule type="containsText" dxfId="25" priority="25" stopIfTrue="1" operator="containsText" text="p&lt;0.01">
      <formula>NOT(ISERROR(SEARCH("p&lt;0.01",J17)))</formula>
    </cfRule>
    <cfRule type="containsText" dxfId="24" priority="26" stopIfTrue="1" operator="containsText" text="p&lt;0.05">
      <formula>NOT(ISERROR(SEARCH("p&lt;0.05",J17)))</formula>
    </cfRule>
    <cfRule type="containsText" dxfId="23" priority="27" stopIfTrue="1" operator="containsText" text="p&lt;0.1">
      <formula>NOT(ISERROR(SEARCH("p&lt;0.1",J17)))</formula>
    </cfRule>
  </conditionalFormatting>
  <conditionalFormatting sqref="J17">
    <cfRule type="containsText" dxfId="22" priority="16" stopIfTrue="1" operator="containsText" text="p&lt;0.001">
      <formula>NOT(ISERROR(SEARCH("p&lt;0.001",J17)))</formula>
    </cfRule>
    <cfRule type="containsText" dxfId="21" priority="17" stopIfTrue="1" operator="containsText" text="p&lt;0.01">
      <formula>NOT(ISERROR(SEARCH("p&lt;0.01",J17)))</formula>
    </cfRule>
    <cfRule type="containsText" dxfId="20" priority="18" stopIfTrue="1" operator="containsText" text="p&lt;0.05">
      <formula>NOT(ISERROR(SEARCH("p&lt;0.05",J17)))</formula>
    </cfRule>
    <cfRule type="containsText" dxfId="19" priority="19" stopIfTrue="1" operator="containsText" text="p&lt;0.1">
      <formula>NOT(ISERROR(SEARCH("p&lt;0.1",J17)))</formula>
    </cfRule>
  </conditionalFormatting>
  <conditionalFormatting sqref="K12:K17">
    <cfRule type="cellIs" dxfId="18" priority="15" operator="equal">
      <formula>0</formula>
    </cfRule>
  </conditionalFormatting>
  <conditionalFormatting sqref="K3:K8">
    <cfRule type="cellIs" dxfId="17" priority="14" operator="equal">
      <formula>0</formula>
    </cfRule>
  </conditionalFormatting>
  <conditionalFormatting sqref="I3:J8 I12:J17">
    <cfRule type="cellIs" dxfId="16" priority="20" stopIfTrue="1" operator="lessThan">
      <formula>0.0001</formula>
    </cfRule>
    <cfRule type="cellIs" dxfId="15" priority="21" stopIfTrue="1" operator="lessThan">
      <formula>0.001</formula>
    </cfRule>
    <cfRule type="cellIs" dxfId="14" priority="22" stopIfTrue="1" operator="lessThan">
      <formula>0.05</formula>
    </cfRule>
    <cfRule type="cellIs" dxfId="13" priority="23" stopIfTrue="1" operator="lessThan">
      <formula>0.1</formula>
    </cfRule>
  </conditionalFormatting>
  <conditionalFormatting sqref="J26">
    <cfRule type="containsText" dxfId="12" priority="10" stopIfTrue="1" operator="containsText" text="p&lt;0.001">
      <formula>NOT(ISERROR(SEARCH("p&lt;0.001",J26)))</formula>
    </cfRule>
    <cfRule type="containsText" dxfId="11" priority="11" stopIfTrue="1" operator="containsText" text="p&lt;0.01">
      <formula>NOT(ISERROR(SEARCH("p&lt;0.01",J26)))</formula>
    </cfRule>
    <cfRule type="containsText" dxfId="10" priority="12" stopIfTrue="1" operator="containsText" text="p&lt;0.05">
      <formula>NOT(ISERROR(SEARCH("p&lt;0.05",J26)))</formula>
    </cfRule>
    <cfRule type="containsText" dxfId="9" priority="13" stopIfTrue="1" operator="containsText" text="p&lt;0.1">
      <formula>NOT(ISERROR(SEARCH("p&lt;0.1",J26)))</formula>
    </cfRule>
  </conditionalFormatting>
  <conditionalFormatting sqref="J26">
    <cfRule type="containsText" dxfId="8" priority="2" stopIfTrue="1" operator="containsText" text="p&lt;0.001">
      <formula>NOT(ISERROR(SEARCH("p&lt;0.001",J26)))</formula>
    </cfRule>
    <cfRule type="containsText" dxfId="7" priority="3" stopIfTrue="1" operator="containsText" text="p&lt;0.01">
      <formula>NOT(ISERROR(SEARCH("p&lt;0.01",J26)))</formula>
    </cfRule>
    <cfRule type="containsText" dxfId="6" priority="4" stopIfTrue="1" operator="containsText" text="p&lt;0.05">
      <formula>NOT(ISERROR(SEARCH("p&lt;0.05",J26)))</formula>
    </cfRule>
    <cfRule type="containsText" dxfId="5" priority="5" stopIfTrue="1" operator="containsText" text="p&lt;0.1">
      <formula>NOT(ISERROR(SEARCH("p&lt;0.1",J26)))</formula>
    </cfRule>
  </conditionalFormatting>
  <conditionalFormatting sqref="K21:K26">
    <cfRule type="cellIs" dxfId="4" priority="1" operator="equal">
      <formula>0</formula>
    </cfRule>
  </conditionalFormatting>
  <conditionalFormatting sqref="I21:J26">
    <cfRule type="cellIs" dxfId="3" priority="6" stopIfTrue="1" operator="lessThan">
      <formula>0.0001</formula>
    </cfRule>
    <cfRule type="cellIs" dxfId="2" priority="7" stopIfTrue="1" operator="lessThan">
      <formula>0.001</formula>
    </cfRule>
    <cfRule type="cellIs" dxfId="1" priority="8" stopIfTrue="1" operator="lessThan">
      <formula>0.05</formula>
    </cfRule>
    <cfRule type="cellIs" dxfId="0" priority="9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F32" sqref="F32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0"/>
  <sheetViews>
    <sheetView showGridLines="0" zoomScaleNormal="100" zoomScaleSheetLayoutView="55" workbookViewId="0">
      <selection activeCell="A5" sqref="A5"/>
    </sheetView>
  </sheetViews>
  <sheetFormatPr defaultColWidth="13.88671875" defaultRowHeight="13.2" x14ac:dyDescent="0.25"/>
  <cols>
    <col min="1" max="1" width="13.21875" style="227" bestFit="1" customWidth="1"/>
    <col min="2" max="2" width="7.109375" style="224" customWidth="1"/>
    <col min="3" max="4" width="9.6640625" style="224" customWidth="1"/>
    <col min="5" max="5" width="8.109375" style="224" customWidth="1"/>
    <col min="6" max="6" width="7.44140625" style="224" customWidth="1"/>
    <col min="7" max="7" width="8.44140625" style="224" customWidth="1"/>
    <col min="8" max="8" width="8.21875" style="224" hidden="1" customWidth="1"/>
    <col min="9" max="9" width="10.21875" style="226" customWidth="1"/>
    <col min="10" max="10" width="10.44140625" style="226" customWidth="1"/>
    <col min="11" max="12" width="11.44140625" style="224" customWidth="1"/>
    <col min="13" max="14" width="8.6640625" style="224" customWidth="1"/>
    <col min="15" max="15" width="11.44140625" style="225" customWidth="1"/>
    <col min="16" max="16" width="9.6640625" style="225" customWidth="1"/>
    <col min="17" max="17" width="11.44140625" style="225" customWidth="1"/>
    <col min="18" max="19" width="7.6640625" style="224" customWidth="1"/>
    <col min="20" max="21" width="11.44140625" style="224" customWidth="1"/>
    <col min="22" max="23" width="8.6640625" style="224" customWidth="1"/>
    <col min="24" max="24" width="11.44140625" style="225" customWidth="1"/>
    <col min="25" max="25" width="9.6640625" style="225" customWidth="1"/>
    <col min="26" max="26" width="11.44140625" style="225" customWidth="1"/>
    <col min="27" max="28" width="7.6640625" style="224" customWidth="1"/>
    <col min="29" max="30" width="11.44140625" style="224" customWidth="1"/>
    <col min="31" max="32" width="8.6640625" style="224" customWidth="1"/>
    <col min="33" max="33" width="11.44140625" style="225" customWidth="1"/>
    <col min="34" max="34" width="9.6640625" style="225" customWidth="1"/>
    <col min="35" max="35" width="11.44140625" style="225" customWidth="1"/>
    <col min="36" max="37" width="7.6640625" style="224" customWidth="1"/>
    <col min="38" max="39" width="11.44140625" style="224" customWidth="1"/>
    <col min="40" max="41" width="8.6640625" style="224" customWidth="1"/>
    <col min="42" max="42" width="11.44140625" style="225" customWidth="1"/>
    <col min="43" max="43" width="9.6640625" style="225" customWidth="1"/>
    <col min="44" max="44" width="11.44140625" style="225" customWidth="1"/>
    <col min="45" max="46" width="7.6640625" style="224" customWidth="1"/>
    <col min="47" max="48" width="11.44140625" style="224" customWidth="1"/>
    <col min="49" max="50" width="8.6640625" style="224" customWidth="1"/>
    <col min="51" max="51" width="11.44140625" style="225" customWidth="1"/>
    <col min="52" max="52" width="9.6640625" style="225" customWidth="1"/>
    <col min="53" max="53" width="11.44140625" style="225" customWidth="1"/>
    <col min="54" max="55" width="11.44140625" style="224" customWidth="1"/>
    <col min="56" max="16384" width="13.88671875" style="224"/>
  </cols>
  <sheetData>
    <row r="1" spans="1:10" s="252" customFormat="1" ht="15.6" thickTop="1" thickBot="1" x14ac:dyDescent="0.3">
      <c r="A1" s="245" t="s">
        <v>88</v>
      </c>
      <c r="B1" s="244" t="s">
        <v>87</v>
      </c>
      <c r="C1" s="244" t="s">
        <v>10</v>
      </c>
      <c r="D1" s="244" t="s">
        <v>11</v>
      </c>
      <c r="E1" s="244" t="s">
        <v>2</v>
      </c>
      <c r="F1" s="244" t="s">
        <v>8</v>
      </c>
      <c r="G1" s="244" t="s">
        <v>12</v>
      </c>
      <c r="H1" s="244" t="s">
        <v>22</v>
      </c>
      <c r="I1" s="246" t="s">
        <v>67</v>
      </c>
      <c r="J1" s="246" t="s">
        <v>27</v>
      </c>
    </row>
    <row r="2" spans="1:10" s="251" customFormat="1" ht="16.8" thickTop="1" thickBot="1" x14ac:dyDescent="0.3">
      <c r="A2" s="239" t="s">
        <v>78</v>
      </c>
      <c r="B2" s="242">
        <f>[5]Mode_l_f0_b1!C2</f>
        <v>0.124</v>
      </c>
      <c r="C2" s="242">
        <f>[5]Mode_l_f0_b1!D2</f>
        <v>-0.18642056809001101</v>
      </c>
      <c r="D2" s="242">
        <f>[5]Mode_l_f0_b1!E2</f>
        <v>0.43513996167241198</v>
      </c>
      <c r="E2" s="237">
        <f>[5]Mode_l_f0_b1!F2</f>
        <v>0.158</v>
      </c>
      <c r="F2" s="237">
        <f>[5]Mode_l_f0_b1!G2</f>
        <v>0.78600000000000003</v>
      </c>
      <c r="G2" s="237">
        <f>[5]Mode_l_f0_b1!H2</f>
        <v>610.99</v>
      </c>
      <c r="H2" s="236">
        <f>[5]Mode_l_f0_b1!I2</f>
        <v>0.432</v>
      </c>
      <c r="I2" s="248">
        <f>[5]Mode_l_f0_b1!J2</f>
        <v>0.51300000000000001</v>
      </c>
      <c r="J2" s="234">
        <f>[5]Mode_l_f0_b1!K2</f>
        <v>0</v>
      </c>
    </row>
    <row r="3" spans="1:10" s="251" customFormat="1" ht="16.2" thickBot="1" x14ac:dyDescent="0.3">
      <c r="A3" s="239" t="s">
        <v>79</v>
      </c>
      <c r="B3" s="241">
        <f>[6]Mode_h_f0_b1!C2</f>
        <v>0.40600000000000003</v>
      </c>
      <c r="C3" s="241">
        <f>[6]Mode_h_f0_b1!D2</f>
        <v>-2.8919059791888E-2</v>
      </c>
      <c r="D3" s="241">
        <f>[6]Mode_h_f0_b1!E2</f>
        <v>0.84155505854439805</v>
      </c>
      <c r="E3" s="240">
        <f>[6]Mode_h_f0_b1!F2</f>
        <v>0.222</v>
      </c>
      <c r="F3" s="240">
        <f>[6]Mode_h_f0_b1!G2</f>
        <v>1.833</v>
      </c>
      <c r="G3" s="240">
        <f>[6]Mode_h_f0_b1!H2</f>
        <v>615.98</v>
      </c>
      <c r="H3" s="236">
        <f>[6]Mode_h_f0_b1!I2</f>
        <v>6.7000000000000004E-2</v>
      </c>
      <c r="I3" s="248">
        <f>[6]Mode_h_f0_b1!J2</f>
        <v>9.7000000000000003E-2</v>
      </c>
      <c r="J3" s="234">
        <f>[6]Mode_h_f0_b1!K2</f>
        <v>0</v>
      </c>
    </row>
    <row r="4" spans="1:10" s="249" customFormat="1" ht="13.8" thickBot="1" x14ac:dyDescent="0.3">
      <c r="A4" s="239" t="s">
        <v>4</v>
      </c>
      <c r="B4" s="238">
        <f>[7]Mode_l_t_b1!C2</f>
        <v>0.40400000000000003</v>
      </c>
      <c r="C4" s="238">
        <f>[7]Mode_l_t_b1!D2</f>
        <v>-3.53378949890865</v>
      </c>
      <c r="D4" s="238">
        <f>[7]Mode_l_t_b1!E2</f>
        <v>4.3412529801935902</v>
      </c>
      <c r="E4" s="242">
        <f>[7]Mode_l_t_b1!F2</f>
        <v>2.0049999999999999</v>
      </c>
      <c r="F4" s="237">
        <f>[7]Mode_l_t_b1!G2</f>
        <v>0.20100000000000001</v>
      </c>
      <c r="G4" s="237">
        <f>[7]Mode_l_t_b1!H2</f>
        <v>610.88</v>
      </c>
      <c r="H4" s="236">
        <f>[7]Mode_l_t_b1!I2</f>
        <v>0.84</v>
      </c>
      <c r="I4" s="248">
        <f>[7]Mode_l_t_b1!J2</f>
        <v>0.90600000000000003</v>
      </c>
      <c r="J4" s="234">
        <f>[7]Mode_l_t_b1!K2</f>
        <v>0</v>
      </c>
    </row>
    <row r="5" spans="1:10" s="249" customFormat="1" ht="13.8" thickBot="1" x14ac:dyDescent="0.3">
      <c r="A5" s="233" t="s">
        <v>3</v>
      </c>
      <c r="B5" s="232">
        <f>[8]Mode_h_t_b1!C2</f>
        <v>-0.373</v>
      </c>
      <c r="C5" s="232">
        <f>[8]Mode_h_t_b1!D2</f>
        <v>-6.1763930344414302</v>
      </c>
      <c r="D5" s="232">
        <f>[8]Mode_h_t_b1!E2</f>
        <v>5.4313420393882499</v>
      </c>
      <c r="E5" s="250">
        <f>[8]Mode_h_t_b1!F2</f>
        <v>2.9550000000000001</v>
      </c>
      <c r="F5" s="231">
        <f>[8]Mode_h_t_b1!G2</f>
        <v>-0.126</v>
      </c>
      <c r="G5" s="231">
        <f>[8]Mode_h_t_b1!H2</f>
        <v>613.04</v>
      </c>
      <c r="H5" s="230">
        <f>[8]Mode_h_t_b1!I2</f>
        <v>0.9</v>
      </c>
      <c r="I5" s="247">
        <f>[8]Mode_h_t_b1!J2</f>
        <v>0.93100000000000005</v>
      </c>
      <c r="J5" s="228">
        <f>[8]Mode_h_t_b1!K2</f>
        <v>0</v>
      </c>
    </row>
    <row r="6" spans="1:10" ht="14.4" thickTop="1" thickBot="1" x14ac:dyDescent="0.3">
      <c r="A6" s="245" t="s">
        <v>86</v>
      </c>
      <c r="B6" s="244" t="str">
        <f t="shared" ref="B6:J6" si="0">B1</f>
        <v>β1</v>
      </c>
      <c r="C6" s="244" t="str">
        <f t="shared" si="0"/>
        <v>2.5% CI</v>
      </c>
      <c r="D6" s="244" t="str">
        <f t="shared" si="0"/>
        <v>97.5% CI</v>
      </c>
      <c r="E6" s="244" t="str">
        <f t="shared" si="0"/>
        <v xml:space="preserve">SE </v>
      </c>
      <c r="F6" s="244" t="str">
        <f t="shared" si="0"/>
        <v>t</v>
      </c>
      <c r="G6" s="244" t="str">
        <f t="shared" si="0"/>
        <v>df</v>
      </c>
      <c r="H6" s="243" t="str">
        <f t="shared" si="0"/>
        <v>p. val.</v>
      </c>
      <c r="I6" s="243" t="str">
        <f t="shared" si="0"/>
        <v>p.adj</v>
      </c>
      <c r="J6" s="246" t="str">
        <f t="shared" si="0"/>
        <v>sig.</v>
      </c>
    </row>
    <row r="7" spans="1:10" ht="16.8" thickTop="1" thickBot="1" x14ac:dyDescent="0.3">
      <c r="A7" s="239" t="s">
        <v>78</v>
      </c>
      <c r="B7" s="242">
        <f>[5]Mode_l_f0_b1!C3</f>
        <v>1.621</v>
      </c>
      <c r="C7" s="242">
        <f>[5]Mode_l_f0_b1!D3</f>
        <v>1.3093786725876499</v>
      </c>
      <c r="D7" s="242">
        <f>[5]Mode_l_f0_b1!E3</f>
        <v>1.93347007743885</v>
      </c>
      <c r="E7" s="237">
        <f>[5]Mode_l_f0_b1!F3</f>
        <v>0.159</v>
      </c>
      <c r="F7" s="237">
        <f>[5]Mode_l_f0_b1!G3</f>
        <v>10.204000000000001</v>
      </c>
      <c r="G7" s="237">
        <f>[5]Mode_l_f0_b1!H3</f>
        <v>611.13</v>
      </c>
      <c r="H7" s="236">
        <f>[5]Mode_l_f0_b1!I3</f>
        <v>1.1E-22</v>
      </c>
      <c r="I7" s="235">
        <f>[5]Mode_l_f0_b1!J3</f>
        <v>1.4E-21</v>
      </c>
      <c r="J7" s="234" t="str">
        <f>[5]Mode_l_f0_b1!K3</f>
        <v>p&lt;0.0001</v>
      </c>
    </row>
    <row r="8" spans="1:10" ht="16.2" thickBot="1" x14ac:dyDescent="0.3">
      <c r="A8" s="239" t="s">
        <v>79</v>
      </c>
      <c r="B8" s="241">
        <f>[6]Mode_h_f0_b1!C3</f>
        <v>1.7190000000000001</v>
      </c>
      <c r="C8" s="241">
        <f>[6]Mode_h_f0_b1!D3</f>
        <v>1.2820173565612201</v>
      </c>
      <c r="D8" s="241">
        <f>[6]Mode_h_f0_b1!E3</f>
        <v>2.1559517370543801</v>
      </c>
      <c r="E8" s="240">
        <f>[6]Mode_h_f0_b1!F3</f>
        <v>0.223</v>
      </c>
      <c r="F8" s="240">
        <f>[6]Mode_h_f0_b1!G3</f>
        <v>7.7249999999999996</v>
      </c>
      <c r="G8" s="240">
        <f>[6]Mode_h_f0_b1!H3</f>
        <v>616.12</v>
      </c>
      <c r="H8" s="236">
        <f>[6]Mode_h_f0_b1!I3</f>
        <v>4.4999999999999998E-14</v>
      </c>
      <c r="I8" s="235">
        <f>[6]Mode_h_f0_b1!J3</f>
        <v>2.8999999999999998E-13</v>
      </c>
      <c r="J8" s="234" t="str">
        <f>[6]Mode_h_f0_b1!K3</f>
        <v>p&lt;0.0001</v>
      </c>
    </row>
    <row r="9" spans="1:10" ht="13.8" thickBot="1" x14ac:dyDescent="0.3">
      <c r="A9" s="239" t="s">
        <v>4</v>
      </c>
      <c r="B9" s="238">
        <f>[7]Mode_l_t_b1!C3</f>
        <v>-2.2949999999999999</v>
      </c>
      <c r="C9" s="238">
        <f>[7]Mode_l_t_b1!D3</f>
        <v>-6.2598052359264003</v>
      </c>
      <c r="D9" s="238">
        <f>[7]Mode_l_t_b1!E3</f>
        <v>1.66925440242729</v>
      </c>
      <c r="E9" s="237">
        <f>[7]Mode_l_t_b1!F3</f>
        <v>2.0190000000000001</v>
      </c>
      <c r="F9" s="237">
        <f>[7]Mode_l_t_b1!G3</f>
        <v>-1.137</v>
      </c>
      <c r="G9" s="237">
        <f>[7]Mode_l_t_b1!H3</f>
        <v>611.71</v>
      </c>
      <c r="H9" s="236">
        <f>[7]Mode_l_t_b1!I3</f>
        <v>0.25600000000000001</v>
      </c>
      <c r="I9" s="236">
        <f>[7]Mode_l_t_b1!J3</f>
        <v>0.32200000000000001</v>
      </c>
      <c r="J9" s="234">
        <f>[7]Mode_l_t_b1!K3</f>
        <v>0</v>
      </c>
    </row>
    <row r="10" spans="1:10" ht="13.8" thickBot="1" x14ac:dyDescent="0.3">
      <c r="A10" s="233" t="s">
        <v>3</v>
      </c>
      <c r="B10" s="232">
        <f>[8]Mode_h_t_b1!C3</f>
        <v>-2.4780000000000002</v>
      </c>
      <c r="C10" s="232">
        <f>[8]Mode_h_t_b1!D3</f>
        <v>-8.3141427567449906</v>
      </c>
      <c r="D10" s="232">
        <f>[8]Mode_h_t_b1!E3</f>
        <v>3.35911257504572</v>
      </c>
      <c r="E10" s="231">
        <f>[8]Mode_h_t_b1!F3</f>
        <v>2.972</v>
      </c>
      <c r="F10" s="231">
        <f>[8]Mode_h_t_b1!G3</f>
        <v>-0.83399999999999996</v>
      </c>
      <c r="G10" s="231">
        <f>[8]Mode_h_t_b1!H3</f>
        <v>613.15</v>
      </c>
      <c r="H10" s="230">
        <f>[8]Mode_h_t_b1!I3</f>
        <v>0.40500000000000003</v>
      </c>
      <c r="I10" s="230">
        <f>[8]Mode_h_t_b1!J3</f>
        <v>0.49</v>
      </c>
      <c r="J10" s="228">
        <f>[8]Mode_h_t_b1!K3</f>
        <v>0</v>
      </c>
    </row>
    <row r="11" spans="1:10" ht="14.4" thickTop="1" thickBot="1" x14ac:dyDescent="0.3">
      <c r="A11" s="245" t="s">
        <v>85</v>
      </c>
      <c r="B11" s="244" t="str">
        <f t="shared" ref="B11:J11" si="1">B1</f>
        <v>β1</v>
      </c>
      <c r="C11" s="244" t="str">
        <f t="shared" si="1"/>
        <v>2.5% CI</v>
      </c>
      <c r="D11" s="244" t="str">
        <f t="shared" si="1"/>
        <v>97.5% CI</v>
      </c>
      <c r="E11" s="244" t="str">
        <f t="shared" si="1"/>
        <v xml:space="preserve">SE </v>
      </c>
      <c r="F11" s="244" t="str">
        <f t="shared" si="1"/>
        <v>t</v>
      </c>
      <c r="G11" s="244" t="str">
        <f t="shared" si="1"/>
        <v>df</v>
      </c>
      <c r="H11" s="243" t="str">
        <f t="shared" si="1"/>
        <v>p. val.</v>
      </c>
      <c r="I11" s="243" t="str">
        <f t="shared" si="1"/>
        <v>p.adj</v>
      </c>
      <c r="J11" s="246" t="str">
        <f t="shared" si="1"/>
        <v>sig.</v>
      </c>
    </row>
    <row r="12" spans="1:10" ht="16.8" thickTop="1" thickBot="1" x14ac:dyDescent="0.3">
      <c r="A12" s="239" t="s">
        <v>78</v>
      </c>
      <c r="B12" s="242">
        <f>[5]Mode_l_f0_b1!C4</f>
        <v>2.4830000000000001</v>
      </c>
      <c r="C12" s="242">
        <f>[5]Mode_l_f0_b1!D4</f>
        <v>2.1459478628906798</v>
      </c>
      <c r="D12" s="242">
        <f>[5]Mode_l_f0_b1!E4</f>
        <v>2.8194909812434901</v>
      </c>
      <c r="E12" s="237">
        <f>[5]Mode_l_f0_b1!F4</f>
        <v>0.17100000000000001</v>
      </c>
      <c r="F12" s="237">
        <f>[5]Mode_l_f0_b1!G4</f>
        <v>14.478</v>
      </c>
      <c r="G12" s="237">
        <f>[5]Mode_l_f0_b1!H4</f>
        <v>612.80999999999995</v>
      </c>
      <c r="H12" s="236">
        <f>[5]Mode_l_f0_b1!I4</f>
        <v>4.5000000000000001E-41</v>
      </c>
      <c r="I12" s="235">
        <f>[5]Mode_l_f0_b1!J4</f>
        <v>1.9000000000000001E-39</v>
      </c>
      <c r="J12" s="234" t="str">
        <f>[5]Mode_l_f0_b1!K4</f>
        <v>p&lt;0.0001</v>
      </c>
    </row>
    <row r="13" spans="1:10" ht="16.2" thickBot="1" x14ac:dyDescent="0.3">
      <c r="A13" s="239" t="s">
        <v>79</v>
      </c>
      <c r="B13" s="241">
        <f>[6]Mode_h_f0_b1!C4</f>
        <v>4.5129999999999999</v>
      </c>
      <c r="C13" s="241">
        <f>[6]Mode_h_f0_b1!D4</f>
        <v>4.0445700089698402</v>
      </c>
      <c r="D13" s="241">
        <f>[6]Mode_h_f0_b1!E4</f>
        <v>4.9805125669845403</v>
      </c>
      <c r="E13" s="240">
        <f>[6]Mode_h_f0_b1!F4</f>
        <v>0.23799999999999999</v>
      </c>
      <c r="F13" s="240">
        <f>[6]Mode_h_f0_b1!G4</f>
        <v>18.937000000000001</v>
      </c>
      <c r="G13" s="240">
        <f>[6]Mode_h_f0_b1!H4</f>
        <v>617.96</v>
      </c>
      <c r="H13" s="236">
        <f>[6]Mode_h_f0_b1!I4</f>
        <v>2.0999999999999999E-63</v>
      </c>
      <c r="I13" s="235">
        <f>[6]Mode_h_f0_b1!J4</f>
        <v>2.6000000000000001E-61</v>
      </c>
      <c r="J13" s="234" t="str">
        <f>[6]Mode_h_f0_b1!K4</f>
        <v>p&lt;0.0001</v>
      </c>
    </row>
    <row r="14" spans="1:10" ht="13.8" thickBot="1" x14ac:dyDescent="0.3">
      <c r="A14" s="239" t="s">
        <v>4</v>
      </c>
      <c r="B14" s="238">
        <f>[7]Mode_l_t_b1!C4</f>
        <v>-21.047999999999998</v>
      </c>
      <c r="C14" s="238">
        <f>[7]Mode_l_t_b1!D4</f>
        <v>-25.261320323500598</v>
      </c>
      <c r="D14" s="238">
        <f>[7]Mode_l_t_b1!E4</f>
        <v>-16.835440861919501</v>
      </c>
      <c r="E14" s="237">
        <f>[7]Mode_l_t_b1!F4</f>
        <v>2.145</v>
      </c>
      <c r="F14" s="237">
        <f>[7]Mode_l_t_b1!G4</f>
        <v>-9.8119999999999994</v>
      </c>
      <c r="G14" s="237">
        <f>[7]Mode_l_t_b1!H4</f>
        <v>597.23</v>
      </c>
      <c r="H14" s="236">
        <f>[7]Mode_l_t_b1!I4</f>
        <v>3.5999999999999999E-21</v>
      </c>
      <c r="I14" s="235">
        <f>[7]Mode_l_t_b1!J4</f>
        <v>3.7999999999999998E-20</v>
      </c>
      <c r="J14" s="234" t="str">
        <f>[7]Mode_l_t_b1!K4</f>
        <v>p&lt;0.0001</v>
      </c>
    </row>
    <row r="15" spans="1:10" ht="13.8" thickBot="1" x14ac:dyDescent="0.3">
      <c r="A15" s="233" t="s">
        <v>3</v>
      </c>
      <c r="B15" s="232">
        <f>[8]Mode_h_t_b1!C4</f>
        <v>-16.834</v>
      </c>
      <c r="C15" s="232">
        <f>[8]Mode_h_t_b1!D4</f>
        <v>-23.078068753224699</v>
      </c>
      <c r="D15" s="232">
        <f>[8]Mode_h_t_b1!E4</f>
        <v>-10.5904726214682</v>
      </c>
      <c r="E15" s="231">
        <f>[8]Mode_h_t_b1!F4</f>
        <v>3.1789999999999998</v>
      </c>
      <c r="F15" s="231">
        <f>[8]Mode_h_t_b1!G4</f>
        <v>-5.2949999999999999</v>
      </c>
      <c r="G15" s="231">
        <f>[8]Mode_h_t_b1!H4</f>
        <v>614.88</v>
      </c>
      <c r="H15" s="230">
        <f>[8]Mode_h_t_b1!I4</f>
        <v>1.6999999999999999E-7</v>
      </c>
      <c r="I15" s="229">
        <f>[8]Mode_h_t_b1!J4</f>
        <v>5.8999999999999996E-7</v>
      </c>
      <c r="J15" s="228" t="str">
        <f>[8]Mode_h_t_b1!K4</f>
        <v>p&lt;0.0001</v>
      </c>
    </row>
    <row r="16" spans="1:10" ht="14.4" thickTop="1" thickBot="1" x14ac:dyDescent="0.3">
      <c r="A16" s="245" t="s">
        <v>84</v>
      </c>
      <c r="B16" s="244" t="str">
        <f t="shared" ref="B16:J16" si="2">B1</f>
        <v>β1</v>
      </c>
      <c r="C16" s="244" t="str">
        <f t="shared" si="2"/>
        <v>2.5% CI</v>
      </c>
      <c r="D16" s="244" t="str">
        <f t="shared" si="2"/>
        <v>97.5% CI</v>
      </c>
      <c r="E16" s="244" t="str">
        <f t="shared" si="2"/>
        <v xml:space="preserve">SE </v>
      </c>
      <c r="F16" s="244" t="str">
        <f t="shared" si="2"/>
        <v>t</v>
      </c>
      <c r="G16" s="244" t="str">
        <f t="shared" si="2"/>
        <v>df</v>
      </c>
      <c r="H16" s="243" t="str">
        <f t="shared" si="2"/>
        <v>p. val.</v>
      </c>
      <c r="I16" s="243" t="str">
        <f t="shared" si="2"/>
        <v>p.adj</v>
      </c>
      <c r="J16" s="246" t="str">
        <f t="shared" si="2"/>
        <v>sig.</v>
      </c>
    </row>
    <row r="17" spans="1:10" ht="16.8" thickTop="1" thickBot="1" x14ac:dyDescent="0.3">
      <c r="A17" s="239" t="s">
        <v>78</v>
      </c>
      <c r="B17" s="242">
        <f>[5]Mode_l_f0_b1!C5</f>
        <v>1.4970000000000001</v>
      </c>
      <c r="C17" s="242">
        <f>[5]Mode_l_f0_b1!D5</f>
        <v>1.1854525270521099</v>
      </c>
      <c r="D17" s="242">
        <f>[5]Mode_l_f0_b1!E5</f>
        <v>1.80867682923135</v>
      </c>
      <c r="E17" s="237">
        <f>[5]Mode_l_f0_b1!F5</f>
        <v>0.159</v>
      </c>
      <c r="F17" s="237">
        <f>[5]Mode_l_f0_b1!G5</f>
        <v>9.4350000000000005</v>
      </c>
      <c r="G17" s="237">
        <f>[5]Mode_l_f0_b1!H5</f>
        <v>611.16</v>
      </c>
      <c r="H17" s="236">
        <f>[5]Mode_l_f0_b1!I5</f>
        <v>8.1000000000000005E-20</v>
      </c>
      <c r="I17" s="235">
        <f>[5]Mode_l_f0_b1!J5</f>
        <v>7.2999999999999997E-19</v>
      </c>
      <c r="J17" s="234" t="str">
        <f>[5]Mode_l_f0_b1!K5</f>
        <v>p&lt;0.0001</v>
      </c>
    </row>
    <row r="18" spans="1:10" ht="16.2" thickBot="1" x14ac:dyDescent="0.3">
      <c r="A18" s="239" t="s">
        <v>79</v>
      </c>
      <c r="B18" s="241">
        <f>[6]Mode_h_f0_b1!C5</f>
        <v>1.3129999999999999</v>
      </c>
      <c r="C18" s="241">
        <f>[6]Mode_h_f0_b1!D5</f>
        <v>0.87631793303014605</v>
      </c>
      <c r="D18" s="241">
        <f>[6]Mode_h_f0_b1!E5</f>
        <v>1.74901516185067</v>
      </c>
      <c r="E18" s="240">
        <f>[6]Mode_h_f0_b1!F5</f>
        <v>0.222</v>
      </c>
      <c r="F18" s="240">
        <f>[6]Mode_h_f0_b1!G5</f>
        <v>5.9080000000000004</v>
      </c>
      <c r="G18" s="240">
        <f>[6]Mode_h_f0_b1!H5</f>
        <v>616.16999999999996</v>
      </c>
      <c r="H18" s="236">
        <f>[6]Mode_h_f0_b1!I5</f>
        <v>5.6999999999999998E-9</v>
      </c>
      <c r="I18" s="235">
        <f>[6]Mode_h_f0_b1!J5</f>
        <v>2.0999999999999999E-8</v>
      </c>
      <c r="J18" s="234" t="str">
        <f>[6]Mode_h_f0_b1!K5</f>
        <v>p&lt;0.0001</v>
      </c>
    </row>
    <row r="19" spans="1:10" ht="13.8" thickBot="1" x14ac:dyDescent="0.3">
      <c r="A19" s="239" t="s">
        <v>4</v>
      </c>
      <c r="B19" s="238">
        <f>[7]Mode_l_t_b1!C5</f>
        <v>-2.6989999999999998</v>
      </c>
      <c r="C19" s="238">
        <f>[7]Mode_l_t_b1!D5</f>
        <v>-6.6517684461969697</v>
      </c>
      <c r="D19" s="238">
        <f>[7]Mode_l_t_b1!E5</f>
        <v>1.25375413125451</v>
      </c>
      <c r="E19" s="237">
        <f>[7]Mode_l_t_b1!F5</f>
        <v>2.0129999999999999</v>
      </c>
      <c r="F19" s="237">
        <f>[7]Mode_l_t_b1!G5</f>
        <v>-1.341</v>
      </c>
      <c r="G19" s="237">
        <f>[7]Mode_l_t_b1!H5</f>
        <v>611.91</v>
      </c>
      <c r="H19" s="236">
        <f>[7]Mode_l_t_b1!I5</f>
        <v>0.18</v>
      </c>
      <c r="I19" s="248">
        <f>[7]Mode_l_t_b1!J5</f>
        <v>0.23400000000000001</v>
      </c>
      <c r="J19" s="234">
        <f>[7]Mode_l_t_b1!K5</f>
        <v>0</v>
      </c>
    </row>
    <row r="20" spans="1:10" ht="13.8" thickBot="1" x14ac:dyDescent="0.3">
      <c r="A20" s="233" t="s">
        <v>3</v>
      </c>
      <c r="B20" s="232">
        <f>[8]Mode_h_t_b1!C5</f>
        <v>-2.105</v>
      </c>
      <c r="C20" s="232">
        <f>[8]Mode_h_t_b1!D5</f>
        <v>-7.9337797320526899</v>
      </c>
      <c r="D20" s="232">
        <f>[8]Mode_h_t_b1!E5</f>
        <v>3.7238005439951198</v>
      </c>
      <c r="E20" s="231">
        <f>[8]Mode_h_t_b1!F5</f>
        <v>2.968</v>
      </c>
      <c r="F20" s="231">
        <f>[8]Mode_h_t_b1!G5</f>
        <v>-0.70899999999999996</v>
      </c>
      <c r="G20" s="231">
        <f>[8]Mode_h_t_b1!H5</f>
        <v>613.21</v>
      </c>
      <c r="H20" s="230">
        <f>[8]Mode_h_t_b1!I5</f>
        <v>0.47799999999999998</v>
      </c>
      <c r="I20" s="247">
        <f>[8]Mode_h_t_b1!J5</f>
        <v>0.56299999999999994</v>
      </c>
      <c r="J20" s="228">
        <f>[8]Mode_h_t_b1!K5</f>
        <v>0</v>
      </c>
    </row>
    <row r="21" spans="1:10" ht="14.4" thickTop="1" thickBot="1" x14ac:dyDescent="0.3">
      <c r="A21" s="245" t="s">
        <v>83</v>
      </c>
      <c r="B21" s="244" t="str">
        <f t="shared" ref="B21:J21" si="3">B1</f>
        <v>β1</v>
      </c>
      <c r="C21" s="244" t="str">
        <f t="shared" si="3"/>
        <v>2.5% CI</v>
      </c>
      <c r="D21" s="244" t="str">
        <f t="shared" si="3"/>
        <v>97.5% CI</v>
      </c>
      <c r="E21" s="244" t="str">
        <f t="shared" si="3"/>
        <v xml:space="preserve">SE </v>
      </c>
      <c r="F21" s="244" t="str">
        <f t="shared" si="3"/>
        <v>t</v>
      </c>
      <c r="G21" s="244" t="str">
        <f t="shared" si="3"/>
        <v>df</v>
      </c>
      <c r="H21" s="243" t="str">
        <f t="shared" si="3"/>
        <v>p. val.</v>
      </c>
      <c r="I21" s="243" t="str">
        <f t="shared" si="3"/>
        <v>p.adj</v>
      </c>
      <c r="J21" s="246" t="str">
        <f t="shared" si="3"/>
        <v>sig.</v>
      </c>
    </row>
    <row r="22" spans="1:10" ht="16.8" thickTop="1" thickBot="1" x14ac:dyDescent="0.3">
      <c r="A22" s="239" t="s">
        <v>78</v>
      </c>
      <c r="B22" s="242">
        <f>[5]Mode_l_f0_b1!C6</f>
        <v>2.3580000000000001</v>
      </c>
      <c r="C22" s="242">
        <f>[5]Mode_l_f0_b1!D6</f>
        <v>2.0209588077641998</v>
      </c>
      <c r="D22" s="242">
        <f>[5]Mode_l_f0_b1!E6</f>
        <v>2.6957606420667402</v>
      </c>
      <c r="E22" s="237">
        <f>[5]Mode_l_f0_b1!F6</f>
        <v>0.17199999999999999</v>
      </c>
      <c r="F22" s="237">
        <f>[5]Mode_l_f0_b1!G6</f>
        <v>13.727</v>
      </c>
      <c r="G22" s="237">
        <f>[5]Mode_l_f0_b1!H6</f>
        <v>612.86</v>
      </c>
      <c r="H22" s="236">
        <f>[5]Mode_l_f0_b1!I6</f>
        <v>1.4000000000000001E-37</v>
      </c>
      <c r="I22" s="235">
        <f>[5]Mode_l_f0_b1!J6</f>
        <v>4.3999999999999999E-36</v>
      </c>
      <c r="J22" s="234" t="str">
        <f>[5]Mode_l_f0_b1!K6</f>
        <v>p&lt;0.0001</v>
      </c>
    </row>
    <row r="23" spans="1:10" ht="16.2" thickBot="1" x14ac:dyDescent="0.3">
      <c r="A23" s="239" t="s">
        <v>79</v>
      </c>
      <c r="B23" s="241">
        <f>[6]Mode_h_f0_b1!C6</f>
        <v>4.1059999999999999</v>
      </c>
      <c r="C23" s="241">
        <f>[6]Mode_h_f0_b1!D6</f>
        <v>3.6374300581047301</v>
      </c>
      <c r="D23" s="241">
        <f>[6]Mode_h_f0_b1!E6</f>
        <v>4.5750165191850796</v>
      </c>
      <c r="E23" s="240">
        <f>[6]Mode_h_f0_b1!F6</f>
        <v>0.23899999999999999</v>
      </c>
      <c r="F23" s="240">
        <f>[6]Mode_h_f0_b1!G6</f>
        <v>17.201000000000001</v>
      </c>
      <c r="G23" s="240">
        <f>[6]Mode_h_f0_b1!H6</f>
        <v>618.02</v>
      </c>
      <c r="H23" s="236">
        <f>[6]Mode_h_f0_b1!I6</f>
        <v>1.7999999999999999E-54</v>
      </c>
      <c r="I23" s="235">
        <f>[6]Mode_h_f0_b1!J6</f>
        <v>1.1E-52</v>
      </c>
      <c r="J23" s="234" t="str">
        <f>[6]Mode_h_f0_b1!K6</f>
        <v>p&lt;0.0001</v>
      </c>
    </row>
    <row r="24" spans="1:10" ht="13.8" thickBot="1" x14ac:dyDescent="0.3">
      <c r="A24" s="239" t="s">
        <v>4</v>
      </c>
      <c r="B24" s="238">
        <f>[7]Mode_l_t_b1!C6</f>
        <v>-21.452000000000002</v>
      </c>
      <c r="C24" s="238">
        <f>[7]Mode_l_t_b1!D6</f>
        <v>-25.665332374712499</v>
      </c>
      <c r="D24" s="238">
        <f>[7]Mode_l_t_b1!E6</f>
        <v>-17.238892292556901</v>
      </c>
      <c r="E24" s="237">
        <f>[7]Mode_l_t_b1!F6</f>
        <v>2.145</v>
      </c>
      <c r="F24" s="237">
        <f>[7]Mode_l_t_b1!G6</f>
        <v>-10</v>
      </c>
      <c r="G24" s="237">
        <f>[7]Mode_l_t_b1!H6</f>
        <v>595.95000000000005</v>
      </c>
      <c r="H24" s="236">
        <f>[7]Mode_l_t_b1!I6</f>
        <v>7.1999999999999996E-22</v>
      </c>
      <c r="I24" s="235">
        <f>[7]Mode_l_t_b1!J6</f>
        <v>8.3000000000000002E-21</v>
      </c>
      <c r="J24" s="234" t="str">
        <f>[7]Mode_l_t_b1!K6</f>
        <v>p&lt;0.0001</v>
      </c>
    </row>
    <row r="25" spans="1:10" ht="13.8" thickBot="1" x14ac:dyDescent="0.3">
      <c r="A25" s="233" t="s">
        <v>3</v>
      </c>
      <c r="B25" s="232">
        <f>[8]Mode_h_t_b1!C6</f>
        <v>-16.462</v>
      </c>
      <c r="C25" s="232">
        <f>[8]Mode_h_t_b1!D6</f>
        <v>-22.716913416964701</v>
      </c>
      <c r="D25" s="232">
        <f>[8]Mode_h_t_b1!E6</f>
        <v>-10.206576965677501</v>
      </c>
      <c r="E25" s="231">
        <f>[8]Mode_h_t_b1!F6</f>
        <v>3.1850000000000001</v>
      </c>
      <c r="F25" s="231">
        <f>[8]Mode_h_t_b1!G6</f>
        <v>-5.1680000000000001</v>
      </c>
      <c r="G25" s="231">
        <f>[8]Mode_h_t_b1!H6</f>
        <v>615</v>
      </c>
      <c r="H25" s="230">
        <f>[8]Mode_h_t_b1!I6</f>
        <v>3.2000000000000001E-7</v>
      </c>
      <c r="I25" s="229">
        <f>[8]Mode_h_t_b1!J6</f>
        <v>1.1000000000000001E-6</v>
      </c>
      <c r="J25" s="228" t="str">
        <f>[8]Mode_h_t_b1!K6</f>
        <v>p&lt;0.0001</v>
      </c>
    </row>
    <row r="26" spans="1:10" ht="14.4" thickTop="1" thickBot="1" x14ac:dyDescent="0.3">
      <c r="A26" s="245" t="s">
        <v>82</v>
      </c>
      <c r="B26" s="244" t="str">
        <f t="shared" ref="B26:I26" si="4">B1</f>
        <v>β1</v>
      </c>
      <c r="C26" s="244" t="str">
        <f t="shared" si="4"/>
        <v>2.5% CI</v>
      </c>
      <c r="D26" s="244" t="str">
        <f t="shared" si="4"/>
        <v>97.5% CI</v>
      </c>
      <c r="E26" s="244" t="str">
        <f t="shared" si="4"/>
        <v xml:space="preserve">SE </v>
      </c>
      <c r="F26" s="244" t="str">
        <f t="shared" si="4"/>
        <v>t</v>
      </c>
      <c r="G26" s="244" t="str">
        <f t="shared" si="4"/>
        <v>df</v>
      </c>
      <c r="H26" s="243" t="str">
        <f t="shared" si="4"/>
        <v>p. val.</v>
      </c>
      <c r="I26" s="243" t="str">
        <f t="shared" si="4"/>
        <v>p.adj</v>
      </c>
      <c r="J26" s="243" t="str">
        <f>J6</f>
        <v>sig.</v>
      </c>
    </row>
    <row r="27" spans="1:10" ht="16.8" thickTop="1" thickBot="1" x14ac:dyDescent="0.3">
      <c r="A27" s="239" t="s">
        <v>78</v>
      </c>
      <c r="B27" s="242">
        <f>[5]Mode_l_f0_b1!C7</f>
        <v>0.86099999999999999</v>
      </c>
      <c r="C27" s="242">
        <f>[5]Mode_l_f0_b1!D7</f>
        <v>0.53228450758934498</v>
      </c>
      <c r="D27" s="242">
        <f>[5]Mode_l_f0_b1!E7</f>
        <v>1.19030558605054</v>
      </c>
      <c r="E27" s="237">
        <f>[5]Mode_l_f0_b1!F7</f>
        <v>0.16800000000000001</v>
      </c>
      <c r="F27" s="237">
        <f>[5]Mode_l_f0_b1!G7</f>
        <v>5.141</v>
      </c>
      <c r="G27" s="237">
        <f>[5]Mode_l_f0_b1!H7</f>
        <v>612.36</v>
      </c>
      <c r="H27" s="236">
        <f>[5]Mode_l_f0_b1!I7</f>
        <v>3.7E-7</v>
      </c>
      <c r="I27" s="235">
        <f>[5]Mode_l_f0_b1!J7</f>
        <v>1.1999999999999999E-6</v>
      </c>
      <c r="J27" s="234" t="str">
        <f>[5]Mode_l_f0_b1!K7</f>
        <v>p&lt;0.0001</v>
      </c>
    </row>
    <row r="28" spans="1:10" ht="16.2" thickBot="1" x14ac:dyDescent="0.3">
      <c r="A28" s="239" t="s">
        <v>79</v>
      </c>
      <c r="B28" s="241">
        <f>[6]Mode_h_f0_b1!C7</f>
        <v>2.794</v>
      </c>
      <c r="C28" s="241">
        <f>[6]Mode_h_f0_b1!D7</f>
        <v>2.3362844730857</v>
      </c>
      <c r="D28" s="241">
        <f>[6]Mode_h_f0_b1!E7</f>
        <v>3.25082900924733</v>
      </c>
      <c r="E28" s="240">
        <f>[6]Mode_h_f0_b1!F7</f>
        <v>0.23300000000000001</v>
      </c>
      <c r="F28" s="240">
        <f>[6]Mode_h_f0_b1!G7</f>
        <v>11.997</v>
      </c>
      <c r="G28" s="240">
        <f>[6]Mode_h_f0_b1!H7</f>
        <v>617.52</v>
      </c>
      <c r="H28" s="236">
        <f>[6]Mode_h_f0_b1!I7</f>
        <v>5.8999999999999998E-30</v>
      </c>
      <c r="I28" s="235">
        <f>[6]Mode_h_f0_b1!J7</f>
        <v>1.2000000000000001E-28</v>
      </c>
      <c r="J28" s="234" t="str">
        <f>[6]Mode_h_f0_b1!K7</f>
        <v>p&lt;0.0001</v>
      </c>
    </row>
    <row r="29" spans="1:10" ht="13.8" thickBot="1" x14ac:dyDescent="0.3">
      <c r="A29" s="239" t="s">
        <v>4</v>
      </c>
      <c r="B29" s="238">
        <f>[7]Mode_l_t_b1!C7</f>
        <v>-18.753</v>
      </c>
      <c r="C29" s="238">
        <f>[7]Mode_l_t_b1!D7</f>
        <v>-22.880955572601501</v>
      </c>
      <c r="D29" s="238">
        <f>[7]Mode_l_t_b1!E7</f>
        <v>-14.6252548065235</v>
      </c>
      <c r="E29" s="237">
        <f>[7]Mode_l_t_b1!F7</f>
        <v>2.1019999999999999</v>
      </c>
      <c r="F29" s="237">
        <f>[7]Mode_l_t_b1!G7</f>
        <v>-8.9220000000000006</v>
      </c>
      <c r="G29" s="237">
        <f>[7]Mode_l_t_b1!H7</f>
        <v>609.03</v>
      </c>
      <c r="H29" s="236">
        <f>[7]Mode_l_t_b1!I7</f>
        <v>5.3000000000000003E-18</v>
      </c>
      <c r="I29" s="235">
        <f>[7]Mode_l_t_b1!J7</f>
        <v>4.4999999999999998E-17</v>
      </c>
      <c r="J29" s="234" t="str">
        <f>[7]Mode_l_t_b1!K7</f>
        <v>p&lt;0.0001</v>
      </c>
    </row>
    <row r="30" spans="1:10" x14ac:dyDescent="0.25">
      <c r="A30" s="233" t="s">
        <v>3</v>
      </c>
      <c r="B30" s="232">
        <f>[8]Mode_h_t_b1!C7</f>
        <v>-14.356999999999999</v>
      </c>
      <c r="C30" s="232">
        <f>[8]Mode_h_t_b1!D7</f>
        <v>-20.468165663037698</v>
      </c>
      <c r="D30" s="232">
        <f>[8]Mode_h_t_b1!E7</f>
        <v>-8.2453455316897895</v>
      </c>
      <c r="E30" s="231">
        <f>[8]Mode_h_t_b1!F7</f>
        <v>3.1120000000000001</v>
      </c>
      <c r="F30" s="231">
        <f>[8]Mode_h_t_b1!G7</f>
        <v>-4.6130000000000004</v>
      </c>
      <c r="G30" s="231">
        <f>[8]Mode_h_t_b1!H7</f>
        <v>614.38</v>
      </c>
      <c r="H30" s="230">
        <f>[8]Mode_h_t_b1!I7</f>
        <v>4.7999999999999998E-6</v>
      </c>
      <c r="I30" s="229">
        <f>[8]Mode_h_t_b1!J7</f>
        <v>1.4E-5</v>
      </c>
      <c r="J30" s="228" t="str">
        <f>[8]Mode_h_t_b1!K7</f>
        <v>p&lt;0.0001</v>
      </c>
    </row>
  </sheetData>
  <conditionalFormatting sqref="H2:I5 H27:I30 H22:I25 H17:I20 H12:I15 H7:I10">
    <cfRule type="cellIs" dxfId="318" priority="6" stopIfTrue="1" operator="lessThan">
      <formula>0.0001</formula>
    </cfRule>
    <cfRule type="cellIs" dxfId="317" priority="7" stopIfTrue="1" operator="lessThan">
      <formula>0.001</formula>
    </cfRule>
    <cfRule type="cellIs" dxfId="316" priority="8" stopIfTrue="1" operator="lessThan">
      <formula>0.05</formula>
    </cfRule>
    <cfRule type="cellIs" dxfId="315" priority="9" stopIfTrue="1" operator="lessThan">
      <formula>0.1</formula>
    </cfRule>
  </conditionalFormatting>
  <conditionalFormatting sqref="J27:J30 J22:J25 J17:J20 J12:J15 J7:J10 J2:J5">
    <cfRule type="containsText" dxfId="314" priority="1" stopIfTrue="1" operator="containsText" text="p&lt;0.0001">
      <formula>NOT(ISERROR(SEARCH("p&lt;0.0001",J2)))</formula>
    </cfRule>
    <cfRule type="containsText" dxfId="313" priority="2" stopIfTrue="1" operator="containsText" text="p&lt;0.001">
      <formula>NOT(ISERROR(SEARCH("p&lt;0.001",J2)))</formula>
    </cfRule>
    <cfRule type="containsText" dxfId="312" priority="3" stopIfTrue="1" operator="containsText" text="p&lt;0.01">
      <formula>NOT(ISERROR(SEARCH("p&lt;0.01",J2)))</formula>
    </cfRule>
    <cfRule type="containsText" dxfId="311" priority="4" stopIfTrue="1" operator="containsText" text="p&lt;0.05">
      <formula>NOT(ISERROR(SEARCH("p&lt;0.05",J2)))</formula>
    </cfRule>
    <cfRule type="containsText" dxfId="310" priority="5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1"/>
  <sheetViews>
    <sheetView showGridLines="0" topLeftCell="A52" zoomScale="70" zoomScaleNormal="70" zoomScaleSheetLayoutView="47" workbookViewId="0">
      <selection activeCell="I57" sqref="I57:I58"/>
    </sheetView>
  </sheetViews>
  <sheetFormatPr defaultColWidth="13.88671875" defaultRowHeight="13.2" x14ac:dyDescent="0.25"/>
  <cols>
    <col min="1" max="1" width="10.6640625" style="93" bestFit="1" customWidth="1"/>
    <col min="2" max="3" width="7.6640625" style="167" customWidth="1"/>
    <col min="4" max="5" width="11.44140625" style="167" customWidth="1"/>
    <col min="6" max="7" width="8.6640625" style="167" customWidth="1"/>
    <col min="8" max="8" width="11.44140625" style="167" customWidth="1"/>
    <col min="9" max="9" width="11.109375" style="168" customWidth="1"/>
    <col min="10" max="10" width="11.44140625" style="168" customWidth="1"/>
    <col min="11" max="12" width="6.77734375" style="169" customWidth="1"/>
    <col min="13" max="13" width="8.6640625" style="169" customWidth="1"/>
    <col min="14" max="14" width="11.44140625" style="169" customWidth="1"/>
    <col min="15" max="15" width="11.109375" style="170" customWidth="1"/>
    <col min="16" max="16" width="11.44140625" style="170" customWidth="1"/>
    <col min="17" max="18" width="7.6640625" style="169" customWidth="1"/>
    <col min="19" max="20" width="11.44140625" style="169" customWidth="1"/>
    <col min="21" max="21" width="8.6640625" style="169" customWidth="1"/>
    <col min="22" max="23" width="11.44140625" style="169" customWidth="1"/>
    <col min="24" max="24" width="11.109375" style="170" customWidth="1"/>
    <col min="25" max="25" width="11.44140625" style="170" customWidth="1"/>
    <col min="26" max="27" width="11.44140625" style="169" customWidth="1"/>
    <col min="28" max="16384" width="13.88671875" style="171"/>
  </cols>
  <sheetData>
    <row r="1" spans="1:12" ht="16.8" thickTop="1" thickBot="1" x14ac:dyDescent="0.3">
      <c r="A1" s="172" t="s">
        <v>18</v>
      </c>
      <c r="B1" s="172" t="s">
        <v>70</v>
      </c>
      <c r="C1" s="172" t="s">
        <v>10</v>
      </c>
      <c r="D1" s="172" t="s">
        <v>81</v>
      </c>
      <c r="E1" s="172" t="str">
        <f>[9]Mode_PA_l_f0_b0!E1</f>
        <v>std.error</v>
      </c>
      <c r="F1" s="172" t="s">
        <v>8</v>
      </c>
      <c r="G1" s="172" t="s">
        <v>12</v>
      </c>
      <c r="H1" s="173" t="s">
        <v>22</v>
      </c>
      <c r="I1" s="173" t="s">
        <v>67</v>
      </c>
      <c r="J1" s="173" t="s">
        <v>27</v>
      </c>
      <c r="K1" s="172" t="s">
        <v>68</v>
      </c>
      <c r="L1" s="172" t="s">
        <v>69</v>
      </c>
    </row>
    <row r="2" spans="1:12" ht="13.8" thickTop="1" x14ac:dyDescent="0.25">
      <c r="A2" s="174" t="s">
        <v>58</v>
      </c>
      <c r="B2" s="174">
        <f>[9]Mode_PA_l_f0_b0!B2</f>
        <v>83.99</v>
      </c>
      <c r="C2" s="175">
        <f>[9]Mode_PA_l_f0_b0!C2</f>
        <v>80.453351074980304</v>
      </c>
      <c r="D2" s="175">
        <f>[9]Mode_PA_l_f0_b0!D2</f>
        <v>87.527230630068203</v>
      </c>
      <c r="E2" s="175">
        <f>[9]Mode_PA_l_f0_b0!E2</f>
        <v>1.623</v>
      </c>
      <c r="F2" s="175">
        <f>[9]Mode_PA_l_f0_b0!F2</f>
        <v>51.753</v>
      </c>
      <c r="G2" s="175">
        <f>[9]Mode_PA_l_f0_b0!G2</f>
        <v>11.97</v>
      </c>
      <c r="H2" s="176">
        <f>[9]Mode_PA_l_f0_b0!H2</f>
        <v>1.9000000000000001E-15</v>
      </c>
      <c r="I2" s="177">
        <f>[9]Mode_PA_l_f0_b0!I2</f>
        <v>7.6000000000000004E-15</v>
      </c>
      <c r="J2" s="178" t="str">
        <f>[9]Mode_PA_l_f0_b0!J2</f>
        <v>p&lt;0.0001</v>
      </c>
      <c r="K2" s="175">
        <f>[10]Mode_PA_l_f0_r2!B3</f>
        <v>5.6672945964226902E-2</v>
      </c>
      <c r="L2" s="175">
        <f>[10]Mode_PA_l_f0_r2!B2</f>
        <v>0.95092595995270601</v>
      </c>
    </row>
    <row r="3" spans="1:12" x14ac:dyDescent="0.25">
      <c r="A3" s="179" t="s">
        <v>59</v>
      </c>
      <c r="B3" s="179">
        <f>[11]Mode_PA_h_f0_b0!B2</f>
        <v>90.16</v>
      </c>
      <c r="C3" s="180">
        <f>[11]Mode_PA_h_f0_b0!C2</f>
        <v>86.123043762318801</v>
      </c>
      <c r="D3" s="180">
        <f>[11]Mode_PA_h_f0_b0!D2</f>
        <v>94.197953690226399</v>
      </c>
      <c r="E3" s="180">
        <f>[11]Mode_PA_h_f0_b0!E2</f>
        <v>1.8029999999999999</v>
      </c>
      <c r="F3" s="180">
        <f>[11]Mode_PA_h_f0_b0!F2</f>
        <v>50.005000000000003</v>
      </c>
      <c r="G3" s="180">
        <f>[11]Mode_PA_h_f0_b0!G2</f>
        <v>9.65</v>
      </c>
      <c r="H3" s="181">
        <f>[11]Mode_PA_h_f0_b0!H2</f>
        <v>5.6000000000000004E-13</v>
      </c>
      <c r="I3" s="182">
        <f>[11]Mode_PA_h_f0_b0!I2</f>
        <v>1.4000000000000001E-12</v>
      </c>
      <c r="J3" s="183" t="str">
        <f>[11]Mode_PA_h_f0_b0!J2</f>
        <v>p&lt;0.0001</v>
      </c>
      <c r="K3" s="180">
        <f>[12]Mode_PA_h_f0_r2!B3</f>
        <v>0.11904129817262001</v>
      </c>
      <c r="L3" s="180">
        <f>[12]Mode_PA_h_f0_r2!B2</f>
        <v>0.90843440204111703</v>
      </c>
    </row>
    <row r="4" spans="1:12" x14ac:dyDescent="0.25">
      <c r="A4" s="179" t="s">
        <v>60</v>
      </c>
      <c r="B4" s="179">
        <f>[13]Mode_PA_f0_exc_b0!B2</f>
        <v>5.9409999999999998</v>
      </c>
      <c r="C4" s="179">
        <f>[13]Mode_PA_f0_exc_b0!C2</f>
        <v>4.9701290775966802</v>
      </c>
      <c r="D4" s="180">
        <f>[13]Mode_PA_f0_exc_b0!D2</f>
        <v>6.9117110854203503</v>
      </c>
      <c r="E4" s="180">
        <f>[13]Mode_PA_f0_exc_b0!E2</f>
        <v>0.434</v>
      </c>
      <c r="F4" s="180">
        <f>[13]Mode_PA_f0_exc_b0!F2</f>
        <v>13.682</v>
      </c>
      <c r="G4" s="180">
        <f>[13]Mode_PA_f0_exc_b0!G2</f>
        <v>9.75</v>
      </c>
      <c r="H4" s="181">
        <f>[13]Mode_PA_f0_exc_b0!H2</f>
        <v>1.1000000000000001E-7</v>
      </c>
      <c r="I4" s="182">
        <f>[13]Mode_PA_f0_exc_b0!I2</f>
        <v>2.1E-7</v>
      </c>
      <c r="J4" s="183" t="str">
        <f>[13]Mode_PA_f0_exc_b0!J2</f>
        <v>p&lt;0.0001</v>
      </c>
      <c r="K4" s="180">
        <f>[14]Mode_PA_lh_slope_r2!B3</f>
        <v>0.15391938089183299</v>
      </c>
      <c r="L4" s="180">
        <f>[14]Mode_PA_lh_slope_r2!B2</f>
        <v>0.70030882518417004</v>
      </c>
    </row>
    <row r="5" spans="1:12" x14ac:dyDescent="0.25">
      <c r="A5" s="179" t="s">
        <v>61</v>
      </c>
      <c r="B5" s="179">
        <f>[15]Mode_PA_lh_mean_f0_b0!B2</f>
        <v>86.733999999999995</v>
      </c>
      <c r="C5" s="179">
        <f>[15]Mode_PA_lh_mean_f0_b0!C2</f>
        <v>83.197141294763696</v>
      </c>
      <c r="D5" s="180">
        <f>[15]Mode_PA_lh_mean_f0_b0!D2</f>
        <v>90.271041269368197</v>
      </c>
      <c r="E5" s="180">
        <f>[15]Mode_PA_lh_mean_f0_b0!E2</f>
        <v>1.6220000000000001</v>
      </c>
      <c r="F5" s="180">
        <f>[15]Mode_PA_lh_mean_f0_b0!F2</f>
        <v>53.463999999999999</v>
      </c>
      <c r="G5" s="180">
        <f>[15]Mode_PA_lh_mean_f0_b0!G2</f>
        <v>11.93</v>
      </c>
      <c r="H5" s="181">
        <f>[15]Mode_PA_lh_mean_f0_b0!H2</f>
        <v>1.4000000000000001E-15</v>
      </c>
      <c r="I5" s="182">
        <f>[15]Mode_PA_lh_mean_f0_b0!I2</f>
        <v>7.0000000000000001E-15</v>
      </c>
      <c r="J5" s="183" t="str">
        <f>[15]Mode_PA_lh_mean_f0_b0!J2</f>
        <v>p&lt;0.0001</v>
      </c>
      <c r="K5" s="180">
        <f>[16]Mode_PA_lh_mean_f0_r2!$B$3</f>
        <v>8.4810456128037004E-2</v>
      </c>
      <c r="L5" s="180">
        <f>[16]Mode_PA_lh_mean_f0_r2!$B$2</f>
        <v>0.93932332827405896</v>
      </c>
    </row>
    <row r="6" spans="1:12" x14ac:dyDescent="0.25">
      <c r="A6" s="184" t="s">
        <v>62</v>
      </c>
      <c r="B6" s="184">
        <f>[17]Mode_PA_l_t_b0!B2</f>
        <v>67.408000000000001</v>
      </c>
      <c r="C6" s="179">
        <f>[17]Mode_PA_l_t_b0!C2</f>
        <v>45.906075043170702</v>
      </c>
      <c r="D6" s="179">
        <f>[17]Mode_PA_l_t_b0!D2</f>
        <v>88.909427524989596</v>
      </c>
      <c r="E6" s="179">
        <f>[17]Mode_PA_l_t_b0!E2</f>
        <v>9.8879999999999999</v>
      </c>
      <c r="F6" s="180">
        <f>[17]Mode_PA_l_t_b0!F2</f>
        <v>6.8170000000000002</v>
      </c>
      <c r="G6" s="180">
        <f>[17]Mode_PA_l_t_b0!G2</f>
        <v>12.22</v>
      </c>
      <c r="H6" s="181">
        <f>[17]Mode_PA_l_t_b0!H2</f>
        <v>1.7E-5</v>
      </c>
      <c r="I6" s="182">
        <f>[17]Mode_PA_l_t_b0!I2</f>
        <v>2.9E-5</v>
      </c>
      <c r="J6" s="183" t="str">
        <f>[17]Mode_PA_l_t_b0!J2</f>
        <v>p&lt;0.0001</v>
      </c>
      <c r="K6" s="180">
        <f>[18]Mode_PA_l_t_r2!B3</f>
        <v>7.2121393405386897E-2</v>
      </c>
      <c r="L6" s="180">
        <f>[18]Mode_PA_l_t_r2!B2</f>
        <v>0.77329835004832403</v>
      </c>
    </row>
    <row r="7" spans="1:12" x14ac:dyDescent="0.25">
      <c r="A7" s="184" t="s">
        <v>63</v>
      </c>
      <c r="B7" s="184">
        <f>[19]Mode_PA_h_t_b0!B2</f>
        <v>268.214</v>
      </c>
      <c r="C7" s="179">
        <f>[19]Mode_PA_h_t_b0!C2</f>
        <v>187.77360112485999</v>
      </c>
      <c r="D7" s="179">
        <f>[19]Mode_PA_h_t_b0!D2</f>
        <v>348.655341966148</v>
      </c>
      <c r="E7" s="179">
        <f>[19]Mode_PA_h_t_b0!E2</f>
        <v>30.707999999999998</v>
      </c>
      <c r="F7" s="180">
        <f>[19]Mode_PA_h_t_b0!F2</f>
        <v>8.734</v>
      </c>
      <c r="G7" s="180">
        <f>[19]Mode_PA_h_t_b0!G2</f>
        <v>4.71</v>
      </c>
      <c r="H7" s="185">
        <f>[19]Mode_PA_h_t_b0!H2</f>
        <v>4.4000000000000002E-4</v>
      </c>
      <c r="I7" s="185">
        <f>[19]Mode_PA_h_t_b0!I2</f>
        <v>5.5999999999999995E-4</v>
      </c>
      <c r="J7" s="183" t="str">
        <f>[19]Mode_PA_h_t_b0!J2</f>
        <v>p&lt;0.001</v>
      </c>
      <c r="K7" s="180">
        <f>[20]Mode_PA_h_t_r2!B3</f>
        <v>2.16840471179113E-2</v>
      </c>
      <c r="L7" s="180">
        <f>[20]Mode_PA_h_t_r2!B2</f>
        <v>0.85479648531734098</v>
      </c>
    </row>
    <row r="8" spans="1:12" x14ac:dyDescent="0.25">
      <c r="A8" s="186" t="s">
        <v>64</v>
      </c>
      <c r="B8" s="187">
        <f>[21]Mode_PA_lh_slope_b0!B2</f>
        <v>34.866999999999997</v>
      </c>
      <c r="C8" s="187">
        <f>[21]Mode_PA_lh_slope_b0!C2</f>
        <v>19.4382826262501</v>
      </c>
      <c r="D8" s="186">
        <f>[21]Mode_PA_lh_slope_b0!D2</f>
        <v>50.295027165882203</v>
      </c>
      <c r="E8" s="186">
        <f>[21]Mode_PA_lh_slope_b0!E2</f>
        <v>5.1239999999999997</v>
      </c>
      <c r="F8" s="187">
        <f>[21]Mode_PA_lh_slope_b0!F2</f>
        <v>6.8049999999999997</v>
      </c>
      <c r="G8" s="187">
        <f>[21]Mode_PA_lh_slope_b0!G2</f>
        <v>3.33</v>
      </c>
      <c r="H8" s="188">
        <f>[21]Mode_PA_lh_slope_b0!H2</f>
        <v>5.0000000000000001E-3</v>
      </c>
      <c r="I8" s="188">
        <f>[21]Mode_PA_lh_slope_b0!I2</f>
        <v>5.0000000000000001E-3</v>
      </c>
      <c r="J8" s="189" t="str">
        <f>[21]Mode_PA_lh_slope_b0!J2</f>
        <v>p&lt;0.01</v>
      </c>
      <c r="K8" s="187">
        <f>[14]Mode_PA_lh_slope_r2!B3</f>
        <v>0.15391938089183299</v>
      </c>
      <c r="L8" s="187">
        <f>[14]Mode_PA_lh_slope_r2!B2</f>
        <v>0.70030882518417004</v>
      </c>
    </row>
    <row r="9" spans="1:12" ht="13.8" thickBot="1" x14ac:dyDescent="0.3"/>
    <row r="10" spans="1:12" ht="16.8" thickTop="1" thickBot="1" x14ac:dyDescent="0.3">
      <c r="A10" s="172" t="s">
        <v>19</v>
      </c>
      <c r="B10" s="172" t="str">
        <f>B1</f>
        <v>est.</v>
      </c>
      <c r="C10" s="172" t="str">
        <f t="shared" ref="C10:J10" si="0">C1</f>
        <v>2.5% CI</v>
      </c>
      <c r="D10" s="172" t="str">
        <f t="shared" si="0"/>
        <v>07.5% CI</v>
      </c>
      <c r="E10" s="172" t="str">
        <f t="shared" si="0"/>
        <v>std.error</v>
      </c>
      <c r="F10" s="172" t="str">
        <f t="shared" si="0"/>
        <v>t</v>
      </c>
      <c r="G10" s="172" t="str">
        <f t="shared" si="0"/>
        <v>df</v>
      </c>
      <c r="H10" s="172" t="str">
        <f t="shared" si="0"/>
        <v>p. val.</v>
      </c>
      <c r="I10" s="172" t="str">
        <f t="shared" si="0"/>
        <v>p.adj</v>
      </c>
      <c r="J10" s="172" t="str">
        <f t="shared" si="0"/>
        <v>sig.</v>
      </c>
      <c r="K10" s="172" t="s">
        <v>68</v>
      </c>
      <c r="L10" s="172" t="s">
        <v>69</v>
      </c>
    </row>
    <row r="11" spans="1:12" ht="13.8" thickTop="1" x14ac:dyDescent="0.25">
      <c r="A11" s="174" t="str">
        <f>A2</f>
        <v>l_f0</v>
      </c>
      <c r="B11" s="175">
        <f>[9]Mode_PA_l_f0_b0!B3</f>
        <v>84.075999999999993</v>
      </c>
      <c r="C11" s="175">
        <f>[9]Mode_PA_l_f0_b0!C3</f>
        <v>80.539039447165607</v>
      </c>
      <c r="D11" s="175">
        <f>[9]Mode_PA_l_f0_b0!D3</f>
        <v>87.613137543283798</v>
      </c>
      <c r="E11" s="175">
        <f>[9]Mode_PA_l_f0_b0!E3</f>
        <v>1.623</v>
      </c>
      <c r="F11" s="175">
        <f>[9]Mode_PA_l_f0_b0!F3</f>
        <v>51.802999999999997</v>
      </c>
      <c r="G11" s="175">
        <f>[9]Mode_PA_l_f0_b0!G3</f>
        <v>11.97</v>
      </c>
      <c r="H11" s="176">
        <f>[9]Mode_PA_l_f0_b0!H3</f>
        <v>1.9000000000000001E-15</v>
      </c>
      <c r="I11" s="176">
        <f>[9]Mode_PA_l_f0_b0!I3</f>
        <v>7.6000000000000004E-15</v>
      </c>
      <c r="J11" s="178" t="str">
        <f>[9]Mode_PA_l_f0_b0!J3</f>
        <v>p&lt;0.0001</v>
      </c>
      <c r="K11" s="175">
        <f t="shared" ref="K11:L17" si="1">K2</f>
        <v>5.6672945964226902E-2</v>
      </c>
      <c r="L11" s="175">
        <f t="shared" si="1"/>
        <v>0.95092595995270601</v>
      </c>
    </row>
    <row r="12" spans="1:12" x14ac:dyDescent="0.25">
      <c r="A12" s="179" t="str">
        <f t="shared" ref="A12:A17" si="2">A3</f>
        <v>h_f0</v>
      </c>
      <c r="B12" s="179">
        <f>[11]Mode_PA_h_f0_b0!B3</f>
        <v>90.578000000000003</v>
      </c>
      <c r="C12" s="180">
        <f>[11]Mode_PA_h_f0_b0!C3</f>
        <v>86.540423250920597</v>
      </c>
      <c r="D12" s="180">
        <f>[11]Mode_PA_h_f0_b0!D3</f>
        <v>94.615525934098201</v>
      </c>
      <c r="E12" s="180">
        <f>[11]Mode_PA_h_f0_b0!E3</f>
        <v>1.8029999999999999</v>
      </c>
      <c r="F12" s="180">
        <f>[11]Mode_PA_h_f0_b0!F3</f>
        <v>50.234000000000002</v>
      </c>
      <c r="G12" s="180">
        <f>[11]Mode_PA_h_f0_b0!G3</f>
        <v>9.65</v>
      </c>
      <c r="H12" s="181">
        <f>[11]Mode_PA_h_f0_b0!H3</f>
        <v>5.4000000000000002E-13</v>
      </c>
      <c r="I12" s="181">
        <f>[11]Mode_PA_h_f0_b0!I3</f>
        <v>1.4000000000000001E-12</v>
      </c>
      <c r="J12" s="183" t="str">
        <f>[11]Mode_PA_h_f0_b0!J3</f>
        <v>p&lt;0.0001</v>
      </c>
      <c r="K12" s="180">
        <f t="shared" si="1"/>
        <v>0.11904129817262001</v>
      </c>
      <c r="L12" s="180">
        <f t="shared" si="1"/>
        <v>0.90843440204111703</v>
      </c>
    </row>
    <row r="13" spans="1:12" x14ac:dyDescent="0.25">
      <c r="A13" s="179" t="str">
        <f t="shared" si="2"/>
        <v>lh_exc</v>
      </c>
      <c r="B13" s="179">
        <f>[13]Mode_PA_f0_exc_b0!B3</f>
        <v>6.1369999999999996</v>
      </c>
      <c r="C13" s="180">
        <f>[13]Mode_PA_f0_exc_b0!C3</f>
        <v>5.1662705164212399</v>
      </c>
      <c r="D13" s="180">
        <f>[13]Mode_PA_f0_exc_b0!D3</f>
        <v>7.1086712077594196</v>
      </c>
      <c r="E13" s="180">
        <f>[13]Mode_PA_f0_exc_b0!E3</f>
        <v>0.435</v>
      </c>
      <c r="F13" s="180">
        <f>[13]Mode_PA_f0_exc_b0!F3</f>
        <v>14.124000000000001</v>
      </c>
      <c r="G13" s="180">
        <f>[13]Mode_PA_f0_exc_b0!G3</f>
        <v>9.7799999999999994</v>
      </c>
      <c r="H13" s="181">
        <f>[13]Mode_PA_f0_exc_b0!H3</f>
        <v>7.9000000000000006E-8</v>
      </c>
      <c r="I13" s="181">
        <f>[13]Mode_PA_f0_exc_b0!I3</f>
        <v>1.6999999999999999E-7</v>
      </c>
      <c r="J13" s="183" t="str">
        <f>[13]Mode_PA_f0_exc_b0!J3</f>
        <v>p&lt;0.0001</v>
      </c>
      <c r="K13" s="180">
        <f t="shared" si="1"/>
        <v>0.15391938089183299</v>
      </c>
      <c r="L13" s="180">
        <f t="shared" si="1"/>
        <v>0.70030882518417004</v>
      </c>
    </row>
    <row r="14" spans="1:12" x14ac:dyDescent="0.25">
      <c r="A14" s="179" t="str">
        <f t="shared" si="2"/>
        <v>lh_mean_f0</v>
      </c>
      <c r="B14" s="179">
        <f>[15]Mode_PA_lh_mean_f0_b0!B3</f>
        <v>87.033000000000001</v>
      </c>
      <c r="C14" s="180">
        <f>[15]Mode_PA_lh_mean_f0_b0!C3</f>
        <v>83.495692635779406</v>
      </c>
      <c r="D14" s="180">
        <f>[15]Mode_PA_lh_mean_f0_b0!D3</f>
        <v>90.569758221227403</v>
      </c>
      <c r="E14" s="180">
        <f>[15]Mode_PA_lh_mean_f0_b0!E3</f>
        <v>1.6220000000000001</v>
      </c>
      <c r="F14" s="180">
        <f>[15]Mode_PA_lh_mean_f0_b0!F3</f>
        <v>53.645000000000003</v>
      </c>
      <c r="G14" s="180">
        <f>[15]Mode_PA_lh_mean_f0_b0!G3</f>
        <v>11.93</v>
      </c>
      <c r="H14" s="181">
        <f>[15]Mode_PA_lh_mean_f0_b0!H3</f>
        <v>1.3E-15</v>
      </c>
      <c r="I14" s="181">
        <f>[15]Mode_PA_lh_mean_f0_b0!I3</f>
        <v>7.0000000000000001E-15</v>
      </c>
      <c r="J14" s="183" t="str">
        <f>[15]Mode_PA_lh_mean_f0_b0!J3</f>
        <v>p&lt;0.0001</v>
      </c>
      <c r="K14" s="180">
        <f t="shared" si="1"/>
        <v>8.4810456128037004E-2</v>
      </c>
      <c r="L14" s="180">
        <f t="shared" si="1"/>
        <v>0.93932332827405896</v>
      </c>
    </row>
    <row r="15" spans="1:12" x14ac:dyDescent="0.25">
      <c r="A15" s="184" t="str">
        <f t="shared" si="2"/>
        <v>l_t</v>
      </c>
      <c r="B15" s="184">
        <f>[17]Mode_PA_l_t_b0!B3</f>
        <v>67.731999999999999</v>
      </c>
      <c r="C15" s="180">
        <f>[17]Mode_PA_l_t_b0!C3</f>
        <v>46.229535903865603</v>
      </c>
      <c r="D15" s="180">
        <f>[17]Mode_PA_l_t_b0!D3</f>
        <v>89.235346654396906</v>
      </c>
      <c r="E15" s="180">
        <f>[17]Mode_PA_l_t_b0!E3</f>
        <v>9.8889999999999993</v>
      </c>
      <c r="F15" s="180">
        <f>[17]Mode_PA_l_t_b0!F3</f>
        <v>6.8490000000000002</v>
      </c>
      <c r="G15" s="180">
        <f>[17]Mode_PA_l_t_b0!G3</f>
        <v>12.22</v>
      </c>
      <c r="H15" s="181">
        <f>[17]Mode_PA_l_t_b0!H3</f>
        <v>1.5999999999999999E-5</v>
      </c>
      <c r="I15" s="181">
        <f>[17]Mode_PA_l_t_b0!I3</f>
        <v>2.9E-5</v>
      </c>
      <c r="J15" s="183" t="str">
        <f>[17]Mode_PA_l_t_b0!J3</f>
        <v>p&lt;0.0001</v>
      </c>
      <c r="K15" s="180">
        <f t="shared" si="1"/>
        <v>7.2121393405386897E-2</v>
      </c>
      <c r="L15" s="180">
        <f t="shared" si="1"/>
        <v>0.77329835004832403</v>
      </c>
    </row>
    <row r="16" spans="1:12" x14ac:dyDescent="0.25">
      <c r="A16" s="184" t="str">
        <f t="shared" si="2"/>
        <v>h_t</v>
      </c>
      <c r="B16" s="184">
        <f>[19]Mode_PA_h_t_b0!B3</f>
        <v>267.76299999999998</v>
      </c>
      <c r="C16" s="180">
        <f>[19]Mode_PA_h_t_b0!C3</f>
        <v>187.32325202228199</v>
      </c>
      <c r="D16" s="180">
        <f>[19]Mode_PA_h_t_b0!D3</f>
        <v>348.20302685774101</v>
      </c>
      <c r="E16" s="180">
        <f>[19]Mode_PA_h_t_b0!E3</f>
        <v>30.709</v>
      </c>
      <c r="F16" s="180">
        <f>[19]Mode_PA_h_t_b0!F3</f>
        <v>8.7189999999999994</v>
      </c>
      <c r="G16" s="180">
        <f>[19]Mode_PA_h_t_b0!G3</f>
        <v>4.71</v>
      </c>
      <c r="H16" s="185">
        <f>[19]Mode_PA_h_t_b0!H3</f>
        <v>4.4000000000000002E-4</v>
      </c>
      <c r="I16" s="185">
        <f>[19]Mode_PA_h_t_b0!I3</f>
        <v>5.5999999999999995E-4</v>
      </c>
      <c r="J16" s="183" t="str">
        <f>[19]Mode_PA_h_t_b0!J3</f>
        <v>p&lt;0.001</v>
      </c>
      <c r="K16" s="180">
        <f t="shared" si="1"/>
        <v>2.16840471179113E-2</v>
      </c>
      <c r="L16" s="180">
        <f t="shared" si="1"/>
        <v>0.85479648531734098</v>
      </c>
    </row>
    <row r="17" spans="1:12" x14ac:dyDescent="0.25">
      <c r="A17" s="186" t="str">
        <f t="shared" si="2"/>
        <v>lh_slope</v>
      </c>
      <c r="B17" s="187">
        <f>[21]Mode_PA_lh_slope_b0!B3</f>
        <v>36.759</v>
      </c>
      <c r="C17" s="187">
        <f>[21]Mode_PA_lh_slope_b0!C3</f>
        <v>21.3325029798274</v>
      </c>
      <c r="D17" s="187">
        <f>[21]Mode_PA_lh_slope_b0!D3</f>
        <v>52.184601810676398</v>
      </c>
      <c r="E17" s="187">
        <f>[21]Mode_PA_lh_slope_b0!E3</f>
        <v>5.1239999999999997</v>
      </c>
      <c r="F17" s="187">
        <f>[21]Mode_PA_lh_slope_b0!F3</f>
        <v>7.173</v>
      </c>
      <c r="G17" s="187">
        <f>[21]Mode_PA_lh_slope_b0!G3</f>
        <v>3.33</v>
      </c>
      <c r="H17" s="188">
        <f>[21]Mode_PA_lh_slope_b0!H3</f>
        <v>4.0000000000000001E-3</v>
      </c>
      <c r="I17" s="188">
        <f>[21]Mode_PA_lh_slope_b0!I3</f>
        <v>4.0000000000000001E-3</v>
      </c>
      <c r="J17" s="189" t="str">
        <f>[21]Mode_PA_lh_slope_b0!J3</f>
        <v>p&lt;0.01</v>
      </c>
      <c r="K17" s="187">
        <f t="shared" si="1"/>
        <v>0.15391938089183299</v>
      </c>
      <c r="L17" s="187">
        <f t="shared" si="1"/>
        <v>0.70030882518417004</v>
      </c>
    </row>
    <row r="18" spans="1:12" ht="13.8" thickBot="1" x14ac:dyDescent="0.3">
      <c r="B18" s="166"/>
      <c r="I18" s="167"/>
    </row>
    <row r="19" spans="1:12" ht="16.8" thickTop="1" thickBot="1" x14ac:dyDescent="0.3">
      <c r="A19" s="172" t="s">
        <v>20</v>
      </c>
      <c r="B19" s="172" t="str">
        <f>B1</f>
        <v>est.</v>
      </c>
      <c r="C19" s="172" t="str">
        <f t="shared" ref="C19:J19" si="3">C1</f>
        <v>2.5% CI</v>
      </c>
      <c r="D19" s="172" t="str">
        <f t="shared" si="3"/>
        <v>07.5% CI</v>
      </c>
      <c r="E19" s="172" t="str">
        <f t="shared" si="3"/>
        <v>std.error</v>
      </c>
      <c r="F19" s="172" t="str">
        <f t="shared" si="3"/>
        <v>t</v>
      </c>
      <c r="G19" s="172" t="str">
        <f t="shared" si="3"/>
        <v>df</v>
      </c>
      <c r="H19" s="172" t="str">
        <f t="shared" si="3"/>
        <v>p. val.</v>
      </c>
      <c r="I19" s="172" t="str">
        <f t="shared" si="3"/>
        <v>p.adj</v>
      </c>
      <c r="J19" s="172" t="str">
        <f t="shared" si="3"/>
        <v>sig.</v>
      </c>
      <c r="K19" s="172" t="s">
        <v>68</v>
      </c>
      <c r="L19" s="172" t="s">
        <v>69</v>
      </c>
    </row>
    <row r="20" spans="1:12" ht="13.8" thickTop="1" x14ac:dyDescent="0.25">
      <c r="A20" s="174" t="str">
        <f>A2</f>
        <v>l_f0</v>
      </c>
      <c r="B20" s="174">
        <f>[9]Mode_PA_l_f0_b0!B4</f>
        <v>85.177999999999997</v>
      </c>
      <c r="C20" s="175">
        <f>[9]Mode_PA_l_f0_b0!C4</f>
        <v>81.639854239581595</v>
      </c>
      <c r="D20" s="175">
        <f>[9]Mode_PA_l_f0_b0!D4</f>
        <v>88.716349917043104</v>
      </c>
      <c r="E20" s="175">
        <f>[9]Mode_PA_l_f0_b0!E4</f>
        <v>1.6240000000000001</v>
      </c>
      <c r="F20" s="175">
        <f>[9]Mode_PA_l_f0_b0!F4</f>
        <v>52.45</v>
      </c>
      <c r="G20" s="175">
        <f>[9]Mode_PA_l_f0_b0!G4</f>
        <v>12</v>
      </c>
      <c r="H20" s="190">
        <f>[9]Mode_PA_l_f0_b0!H4</f>
        <v>1.4999999999999999E-15</v>
      </c>
      <c r="I20" s="190">
        <f>[9]Mode_PA_l_f0_b0!I4</f>
        <v>7.0000000000000001E-15</v>
      </c>
      <c r="J20" s="178" t="str">
        <f>[9]Mode_PA_l_f0_b0!J4</f>
        <v>p&lt;0.0001</v>
      </c>
      <c r="K20" s="175">
        <f t="shared" ref="K20:L26" si="4">K2</f>
        <v>5.6672945964226902E-2</v>
      </c>
      <c r="L20" s="175">
        <f t="shared" si="4"/>
        <v>0.95092595995270601</v>
      </c>
    </row>
    <row r="21" spans="1:12" x14ac:dyDescent="0.25">
      <c r="A21" s="179" t="str">
        <f t="shared" ref="A21:A26" si="5">A3</f>
        <v>h_f0</v>
      </c>
      <c r="B21" s="179">
        <f>[11]Mode_PA_h_f0_b0!B4</f>
        <v>91.29</v>
      </c>
      <c r="C21" s="180">
        <f>[11]Mode_PA_h_f0_b0!C4</f>
        <v>87.250257609612504</v>
      </c>
      <c r="D21" s="180">
        <f>[11]Mode_PA_h_f0_b0!D4</f>
        <v>95.329182144316803</v>
      </c>
      <c r="E21" s="180">
        <f>[11]Mode_PA_h_f0_b0!E4</f>
        <v>1.8049999999999999</v>
      </c>
      <c r="F21" s="180">
        <f>[11]Mode_PA_h_f0_b0!F4</f>
        <v>50.573999999999998</v>
      </c>
      <c r="G21" s="180">
        <f>[11]Mode_PA_h_f0_b0!G4</f>
        <v>9.69</v>
      </c>
      <c r="H21" s="191">
        <f>[11]Mode_PA_h_f0_b0!H4</f>
        <v>4.5999999999999996E-13</v>
      </c>
      <c r="I21" s="191">
        <f>[11]Mode_PA_h_f0_b0!I4</f>
        <v>1.2999999999999999E-12</v>
      </c>
      <c r="J21" s="183" t="str">
        <f>[11]Mode_PA_h_f0_b0!J4</f>
        <v>p&lt;0.0001</v>
      </c>
      <c r="K21" s="180">
        <f t="shared" si="4"/>
        <v>0.11904129817262001</v>
      </c>
      <c r="L21" s="180">
        <f t="shared" si="4"/>
        <v>0.90843440204111703</v>
      </c>
    </row>
    <row r="22" spans="1:12" x14ac:dyDescent="0.25">
      <c r="A22" s="179" t="str">
        <f t="shared" si="5"/>
        <v>lh_exc</v>
      </c>
      <c r="B22" s="179">
        <f>[13]Mode_PA_f0_exc_b0!B4</f>
        <v>5.84</v>
      </c>
      <c r="C22" s="180">
        <f>[13]Mode_PA_f0_exc_b0!C4</f>
        <v>4.8643674037874698</v>
      </c>
      <c r="D22" s="180">
        <f>[13]Mode_PA_f0_exc_b0!D4</f>
        <v>6.8152749279039302</v>
      </c>
      <c r="E22" s="180">
        <f>[13]Mode_PA_f0_exc_b0!E4</f>
        <v>0.439</v>
      </c>
      <c r="F22" s="180">
        <f>[13]Mode_PA_f0_exc_b0!F4</f>
        <v>13.304</v>
      </c>
      <c r="G22" s="180">
        <f>[13]Mode_PA_f0_exc_b0!G4</f>
        <v>10.199999999999999</v>
      </c>
      <c r="H22" s="191">
        <f>[13]Mode_PA_f0_exc_b0!H4</f>
        <v>8.9999999999999999E-8</v>
      </c>
      <c r="I22" s="191">
        <f>[13]Mode_PA_f0_exc_b0!I4</f>
        <v>1.8E-7</v>
      </c>
      <c r="J22" s="183" t="str">
        <f>[13]Mode_PA_f0_exc_b0!J4</f>
        <v>p&lt;0.0001</v>
      </c>
      <c r="K22" s="180">
        <f t="shared" si="4"/>
        <v>0.15391938089183299</v>
      </c>
      <c r="L22" s="180">
        <f t="shared" si="4"/>
        <v>0.70030882518417004</v>
      </c>
    </row>
    <row r="23" spans="1:12" x14ac:dyDescent="0.25">
      <c r="A23" s="179" t="str">
        <f t="shared" si="5"/>
        <v>lh_mean_f0</v>
      </c>
      <c r="B23" s="179">
        <f>[15]Mode_PA_lh_mean_f0_b0!B4</f>
        <v>88.046000000000006</v>
      </c>
      <c r="C23" s="180">
        <f>[15]Mode_PA_lh_mean_f0_b0!C4</f>
        <v>84.507017589691699</v>
      </c>
      <c r="D23" s="180">
        <f>[15]Mode_PA_lh_mean_f0_b0!D4</f>
        <v>91.584112462550905</v>
      </c>
      <c r="E23" s="180">
        <f>[15]Mode_PA_lh_mean_f0_b0!E4</f>
        <v>1.6240000000000001</v>
      </c>
      <c r="F23" s="180">
        <f>[15]Mode_PA_lh_mean_f0_b0!F4</f>
        <v>54.228000000000002</v>
      </c>
      <c r="G23" s="180">
        <f>[15]Mode_PA_lh_mean_f0_b0!G4</f>
        <v>11.97</v>
      </c>
      <c r="H23" s="191">
        <f>[15]Mode_PA_lh_mean_f0_b0!H4</f>
        <v>1.0999999999999999E-15</v>
      </c>
      <c r="I23" s="191">
        <f>[15]Mode_PA_lh_mean_f0_b0!I4</f>
        <v>7.0000000000000001E-15</v>
      </c>
      <c r="J23" s="183" t="str">
        <f>[15]Mode_PA_lh_mean_f0_b0!J4</f>
        <v>p&lt;0.0001</v>
      </c>
      <c r="K23" s="180">
        <f t="shared" si="4"/>
        <v>8.4810456128037004E-2</v>
      </c>
      <c r="L23" s="180">
        <f t="shared" si="4"/>
        <v>0.93932332827405896</v>
      </c>
    </row>
    <row r="24" spans="1:12" x14ac:dyDescent="0.25">
      <c r="A24" s="184" t="str">
        <f t="shared" si="5"/>
        <v>l_t</v>
      </c>
      <c r="B24" s="184">
        <f>[17]Mode_PA_l_t_b0!B4</f>
        <v>69.475999999999999</v>
      </c>
      <c r="C24" s="180">
        <f>[17]Mode_PA_l_t_b0!C4</f>
        <v>47.925440531509501</v>
      </c>
      <c r="D24" s="180">
        <f>[17]Mode_PA_l_t_b0!D4</f>
        <v>91.026647140951795</v>
      </c>
      <c r="E24" s="180">
        <f>[17]Mode_PA_l_t_b0!E4</f>
        <v>9.9280000000000008</v>
      </c>
      <c r="F24" s="180">
        <f>[17]Mode_PA_l_t_b0!F4</f>
        <v>6.9980000000000002</v>
      </c>
      <c r="G24" s="180">
        <f>[17]Mode_PA_l_t_b0!G4</f>
        <v>12.42</v>
      </c>
      <c r="H24" s="192">
        <f>[17]Mode_PA_l_t_b0!H4</f>
        <v>1.2E-5</v>
      </c>
      <c r="I24" s="192">
        <f>[17]Mode_PA_l_t_b0!I4</f>
        <v>2.1999999999999999E-5</v>
      </c>
      <c r="J24" s="183" t="str">
        <f>[17]Mode_PA_l_t_b0!J4</f>
        <v>p&lt;0.0001</v>
      </c>
      <c r="K24" s="180">
        <f t="shared" si="4"/>
        <v>7.2121393405386897E-2</v>
      </c>
      <c r="L24" s="180">
        <f t="shared" si="4"/>
        <v>0.77329835004832403</v>
      </c>
    </row>
    <row r="25" spans="1:12" x14ac:dyDescent="0.25">
      <c r="A25" s="184" t="str">
        <f t="shared" si="5"/>
        <v>h_t</v>
      </c>
      <c r="B25" s="184">
        <f>[19]Mode_PA_h_t_b0!B4</f>
        <v>268.13499999999999</v>
      </c>
      <c r="C25" s="180">
        <f>[19]Mode_PA_h_t_b0!C4</f>
        <v>187.71463745543801</v>
      </c>
      <c r="D25" s="180">
        <f>[19]Mode_PA_h_t_b0!D4</f>
        <v>348.55535531186501</v>
      </c>
      <c r="E25" s="180">
        <f>[19]Mode_PA_h_t_b0!E4</f>
        <v>30.734999999999999</v>
      </c>
      <c r="F25" s="180">
        <f>[19]Mode_PA_h_t_b0!F4</f>
        <v>8.7240000000000002</v>
      </c>
      <c r="G25" s="180">
        <f>[19]Mode_PA_h_t_b0!G4</f>
        <v>4.72</v>
      </c>
      <c r="H25" s="192">
        <f>[19]Mode_PA_h_t_b0!H4</f>
        <v>4.4000000000000002E-4</v>
      </c>
      <c r="I25" s="192">
        <f>[19]Mode_PA_h_t_b0!I4</f>
        <v>5.5999999999999995E-4</v>
      </c>
      <c r="J25" s="183" t="str">
        <f>[19]Mode_PA_h_t_b0!J4</f>
        <v>p&lt;0.001</v>
      </c>
      <c r="K25" s="180">
        <f t="shared" si="4"/>
        <v>2.16840471179113E-2</v>
      </c>
      <c r="L25" s="180">
        <f t="shared" si="4"/>
        <v>0.85479648531734098</v>
      </c>
    </row>
    <row r="26" spans="1:12" x14ac:dyDescent="0.25">
      <c r="A26" s="186" t="str">
        <f t="shared" si="5"/>
        <v>lh_slope</v>
      </c>
      <c r="B26" s="187">
        <f>[21]Mode_PA_lh_slope_b0!B4</f>
        <v>35.253999999999998</v>
      </c>
      <c r="C26" s="187">
        <f>[21]Mode_PA_lh_slope_b0!C4</f>
        <v>19.866728911862801</v>
      </c>
      <c r="D26" s="187">
        <f>[21]Mode_PA_lh_slope_b0!D4</f>
        <v>50.640272439518597</v>
      </c>
      <c r="E26" s="187">
        <f>[21]Mode_PA_lh_slope_b0!E4</f>
        <v>5.1379999999999999</v>
      </c>
      <c r="F26" s="187">
        <f>[21]Mode_PA_lh_slope_b0!F4</f>
        <v>6.8609999999999998</v>
      </c>
      <c r="G26" s="187">
        <f>[21]Mode_PA_lh_slope_b0!G4</f>
        <v>3.37</v>
      </c>
      <c r="H26" s="193">
        <f>[21]Mode_PA_lh_slope_b0!H4</f>
        <v>4.0000000000000001E-3</v>
      </c>
      <c r="I26" s="193">
        <f>[21]Mode_PA_lh_slope_b0!I4</f>
        <v>5.0000000000000001E-3</v>
      </c>
      <c r="J26" s="189" t="str">
        <f>[21]Mode_PA_lh_slope_b0!J4</f>
        <v>p&lt;0.01</v>
      </c>
      <c r="K26" s="187">
        <f t="shared" si="4"/>
        <v>0.15391938089183299</v>
      </c>
      <c r="L26" s="187">
        <f t="shared" si="4"/>
        <v>0.70030882518417004</v>
      </c>
    </row>
    <row r="27" spans="1:12" ht="13.8" thickBot="1" x14ac:dyDescent="0.3">
      <c r="B27" s="166"/>
      <c r="I27" s="167"/>
    </row>
    <row r="28" spans="1:12" ht="16.8" thickTop="1" thickBot="1" x14ac:dyDescent="0.3">
      <c r="A28" s="172" t="s">
        <v>21</v>
      </c>
      <c r="B28" s="172" t="str">
        <f>B1</f>
        <v>est.</v>
      </c>
      <c r="C28" s="172" t="str">
        <f t="shared" ref="C28:J28" si="6">C1</f>
        <v>2.5% CI</v>
      </c>
      <c r="D28" s="172" t="str">
        <f t="shared" si="6"/>
        <v>07.5% CI</v>
      </c>
      <c r="E28" s="172" t="str">
        <f t="shared" si="6"/>
        <v>std.error</v>
      </c>
      <c r="F28" s="172" t="str">
        <f t="shared" si="6"/>
        <v>t</v>
      </c>
      <c r="G28" s="172" t="str">
        <f t="shared" si="6"/>
        <v>df</v>
      </c>
      <c r="H28" s="172" t="str">
        <f t="shared" si="6"/>
        <v>p. val.</v>
      </c>
      <c r="I28" s="172" t="str">
        <f t="shared" si="6"/>
        <v>p.adj</v>
      </c>
      <c r="J28" s="172" t="str">
        <f t="shared" si="6"/>
        <v>sig.</v>
      </c>
      <c r="K28" s="172" t="s">
        <v>68</v>
      </c>
      <c r="L28" s="172" t="s">
        <v>69</v>
      </c>
    </row>
    <row r="29" spans="1:12" ht="13.8" thickTop="1" x14ac:dyDescent="0.25">
      <c r="A29" s="174" t="str">
        <f>A2</f>
        <v>l_f0</v>
      </c>
      <c r="B29" s="175">
        <f>[9]Mode_PA_l_f0_b0!B5</f>
        <v>85.031999999999996</v>
      </c>
      <c r="C29" s="175">
        <f>[9]Mode_PA_l_f0_b0!C5</f>
        <v>81.489369407447299</v>
      </c>
      <c r="D29" s="175">
        <f>[9]Mode_PA_l_f0_b0!D5</f>
        <v>88.574801692886098</v>
      </c>
      <c r="E29" s="175">
        <f>[9]Mode_PA_l_f0_b0!E5</f>
        <v>1.6279999999999999</v>
      </c>
      <c r="F29" s="175">
        <f>[9]Mode_PA_l_f0_b0!F5</f>
        <v>52.24</v>
      </c>
      <c r="G29" s="175">
        <f>[9]Mode_PA_l_f0_b0!G5</f>
        <v>12.12</v>
      </c>
      <c r="H29" s="190">
        <f>[9]Mode_PA_l_f0_b0!H5</f>
        <v>1.2E-15</v>
      </c>
      <c r="I29" s="194">
        <f>[9]Mode_PA_l_f0_b0!I5</f>
        <v>7.0000000000000001E-15</v>
      </c>
      <c r="J29" s="178" t="str">
        <f>[9]Mode_PA_l_f0_b0!J5</f>
        <v>p&lt;0.0001</v>
      </c>
      <c r="K29" s="175">
        <f t="shared" ref="K29:L35" si="7">K2</f>
        <v>5.6672945964226902E-2</v>
      </c>
      <c r="L29" s="175">
        <f t="shared" si="7"/>
        <v>0.95092595995270601</v>
      </c>
    </row>
    <row r="30" spans="1:12" x14ac:dyDescent="0.25">
      <c r="A30" s="179" t="str">
        <f t="shared" ref="A30:A35" si="8">A3</f>
        <v>h_f0</v>
      </c>
      <c r="B30" s="180">
        <f>[11]Mode_PA_h_f0_b0!B5</f>
        <v>92.46</v>
      </c>
      <c r="C30" s="180">
        <f>[11]Mode_PA_h_f0_b0!C5</f>
        <v>88.416665374418102</v>
      </c>
      <c r="D30" s="180">
        <f>[11]Mode_PA_h_f0_b0!D5</f>
        <v>96.504310766312699</v>
      </c>
      <c r="E30" s="180">
        <f>[11]Mode_PA_h_f0_b0!E5</f>
        <v>1.81</v>
      </c>
      <c r="F30" s="180">
        <f>[11]Mode_PA_h_f0_b0!F5</f>
        <v>51.093000000000004</v>
      </c>
      <c r="G30" s="180">
        <f>[11]Mode_PA_h_f0_b0!G5</f>
        <v>9.7899999999999991</v>
      </c>
      <c r="H30" s="191">
        <f>[11]Mode_PA_h_f0_b0!H5</f>
        <v>3.3000000000000001E-13</v>
      </c>
      <c r="I30" s="192">
        <f>[11]Mode_PA_h_f0_b0!I5</f>
        <v>9.4000000000000003E-13</v>
      </c>
      <c r="J30" s="183" t="str">
        <f>[11]Mode_PA_h_f0_b0!J5</f>
        <v>p&lt;0.0001</v>
      </c>
      <c r="K30" s="180">
        <f t="shared" si="7"/>
        <v>0.11904129817262001</v>
      </c>
      <c r="L30" s="180">
        <f t="shared" si="7"/>
        <v>0.90843440204111703</v>
      </c>
    </row>
    <row r="31" spans="1:12" x14ac:dyDescent="0.25">
      <c r="A31" s="179" t="str">
        <f t="shared" si="8"/>
        <v>lh_exc</v>
      </c>
      <c r="B31" s="180">
        <f>[13]Mode_PA_f0_exc_b0!B5</f>
        <v>6.8959999999999999</v>
      </c>
      <c r="C31" s="180">
        <f>[13]Mode_PA_f0_exc_b0!C5</f>
        <v>5.9103578334988898</v>
      </c>
      <c r="D31" s="180">
        <f>[13]Mode_PA_f0_exc_b0!D5</f>
        <v>7.8811496303687498</v>
      </c>
      <c r="E31" s="180">
        <f>[13]Mode_PA_f0_exc_b0!E5</f>
        <v>0.45100000000000001</v>
      </c>
      <c r="F31" s="180">
        <f>[13]Mode_PA_f0_exc_b0!F5</f>
        <v>15.303000000000001</v>
      </c>
      <c r="G31" s="180">
        <f>[13]Mode_PA_f0_exc_b0!G5</f>
        <v>11.62</v>
      </c>
      <c r="H31" s="191">
        <f>[13]Mode_PA_f0_exc_b0!H5</f>
        <v>4.6999999999999999E-9</v>
      </c>
      <c r="I31" s="192">
        <f>[13]Mode_PA_f0_exc_b0!I5</f>
        <v>1E-8</v>
      </c>
      <c r="J31" s="183" t="str">
        <f>[13]Mode_PA_f0_exc_b0!J5</f>
        <v>p&lt;0.0001</v>
      </c>
      <c r="K31" s="180">
        <f t="shared" si="7"/>
        <v>0.15391938089183299</v>
      </c>
      <c r="L31" s="180">
        <f t="shared" si="7"/>
        <v>0.70030882518417004</v>
      </c>
    </row>
    <row r="32" spans="1:12" x14ac:dyDescent="0.25">
      <c r="A32" s="179" t="str">
        <f t="shared" si="8"/>
        <v>lh_mean_f0</v>
      </c>
      <c r="B32" s="180">
        <f>[15]Mode_PA_lh_mean_f0_b0!B5</f>
        <v>88.299000000000007</v>
      </c>
      <c r="C32" s="180">
        <f>[15]Mode_PA_lh_mean_f0_b0!C5</f>
        <v>84.755079616203005</v>
      </c>
      <c r="D32" s="180">
        <f>[15]Mode_PA_lh_mean_f0_b0!D5</f>
        <v>91.842473483418502</v>
      </c>
      <c r="E32" s="180">
        <f>[15]Mode_PA_lh_mean_f0_b0!E5</f>
        <v>1.6279999999999999</v>
      </c>
      <c r="F32" s="180">
        <f>[15]Mode_PA_lh_mean_f0_b0!F5</f>
        <v>54.24</v>
      </c>
      <c r="G32" s="180">
        <f>[15]Mode_PA_lh_mean_f0_b0!G5</f>
        <v>12.1</v>
      </c>
      <c r="H32" s="191">
        <f>[15]Mode_PA_lh_mean_f0_b0!H5</f>
        <v>8.1000000000000005E-16</v>
      </c>
      <c r="I32" s="192">
        <f>[15]Mode_PA_lh_mean_f0_b0!I5</f>
        <v>6.1999999999999998E-15</v>
      </c>
      <c r="J32" s="183" t="str">
        <f>[15]Mode_PA_lh_mean_f0_b0!J5</f>
        <v>p&lt;0.0001</v>
      </c>
      <c r="K32" s="180">
        <f t="shared" si="7"/>
        <v>8.4810456128037004E-2</v>
      </c>
      <c r="L32" s="180">
        <f t="shared" si="7"/>
        <v>0.93932332827405896</v>
      </c>
    </row>
    <row r="33" spans="1:27" x14ac:dyDescent="0.25">
      <c r="A33" s="184" t="str">
        <f t="shared" si="8"/>
        <v>l_t</v>
      </c>
      <c r="B33" s="180">
        <f>[17]Mode_PA_l_t_b0!B5</f>
        <v>47.040999999999997</v>
      </c>
      <c r="C33" s="180">
        <f>[17]Mode_PA_l_t_b0!C5</f>
        <v>25.381162659949101</v>
      </c>
      <c r="D33" s="180">
        <f>[17]Mode_PA_l_t_b0!D5</f>
        <v>68.701789806570204</v>
      </c>
      <c r="E33" s="180">
        <f>[17]Mode_PA_l_t_b0!E5</f>
        <v>10.022</v>
      </c>
      <c r="F33" s="180">
        <f>[17]Mode_PA_l_t_b0!F5</f>
        <v>4.694</v>
      </c>
      <c r="G33" s="180">
        <f>[17]Mode_PA_l_t_b0!G5</f>
        <v>12.95</v>
      </c>
      <c r="H33" s="191">
        <f>[17]Mode_PA_l_t_b0!H5</f>
        <v>4.2000000000000002E-4</v>
      </c>
      <c r="I33" s="192">
        <f>[17]Mode_PA_l_t_b0!I5</f>
        <v>5.5999999999999995E-4</v>
      </c>
      <c r="J33" s="183" t="str">
        <f>[17]Mode_PA_l_t_b0!J5</f>
        <v>p&lt;0.001</v>
      </c>
      <c r="K33" s="180">
        <f t="shared" si="7"/>
        <v>7.2121393405386897E-2</v>
      </c>
      <c r="L33" s="180">
        <f t="shared" si="7"/>
        <v>0.77329835004832403</v>
      </c>
    </row>
    <row r="34" spans="1:27" x14ac:dyDescent="0.25">
      <c r="A34" s="184" t="str">
        <f t="shared" si="8"/>
        <v>h_t</v>
      </c>
      <c r="B34" s="180">
        <f>[19]Mode_PA_h_t_b0!B5</f>
        <v>252.32</v>
      </c>
      <c r="C34" s="180">
        <f>[19]Mode_PA_h_t_b0!C5</f>
        <v>171.946315419135</v>
      </c>
      <c r="D34" s="180">
        <f>[19]Mode_PA_h_t_b0!D5</f>
        <v>332.69422810108699</v>
      </c>
      <c r="E34" s="180">
        <f>[19]Mode_PA_h_t_b0!E5</f>
        <v>30.795000000000002</v>
      </c>
      <c r="F34" s="180">
        <f>[19]Mode_PA_h_t_b0!F5</f>
        <v>8.1940000000000008</v>
      </c>
      <c r="G34" s="180">
        <f>[19]Mode_PA_h_t_b0!G5</f>
        <v>4.76</v>
      </c>
      <c r="H34" s="192">
        <f>[19]Mode_PA_h_t_b0!H5</f>
        <v>5.5999999999999995E-4</v>
      </c>
      <c r="I34" s="192">
        <f>[19]Mode_PA_h_t_b0!I5</f>
        <v>6.8999999999999997E-4</v>
      </c>
      <c r="J34" s="183" t="str">
        <f>[19]Mode_PA_h_t_b0!J5</f>
        <v>p&lt;0.001</v>
      </c>
      <c r="K34" s="180">
        <f t="shared" si="7"/>
        <v>2.16840471179113E-2</v>
      </c>
      <c r="L34" s="180">
        <f t="shared" si="7"/>
        <v>0.85479648531734098</v>
      </c>
    </row>
    <row r="35" spans="1:27" x14ac:dyDescent="0.25">
      <c r="A35" s="186" t="str">
        <f t="shared" si="8"/>
        <v>lh_slope</v>
      </c>
      <c r="B35" s="187">
        <f>[21]Mode_PA_lh_slope_b0!B5</f>
        <v>40.253</v>
      </c>
      <c r="C35" s="187">
        <f>[21]Mode_PA_lh_slope_b0!C5</f>
        <v>24.9750181521851</v>
      </c>
      <c r="D35" s="187">
        <f>[21]Mode_PA_lh_slope_b0!D5</f>
        <v>55.531194866184798</v>
      </c>
      <c r="E35" s="187">
        <f>[21]Mode_PA_lh_slope_b0!E5</f>
        <v>5.1769999999999996</v>
      </c>
      <c r="F35" s="187">
        <f>[21]Mode_PA_lh_slope_b0!F5</f>
        <v>7.7759999999999998</v>
      </c>
      <c r="G35" s="187">
        <f>[21]Mode_PA_lh_slope_b0!G5</f>
        <v>3.47</v>
      </c>
      <c r="H35" s="193">
        <f>[21]Mode_PA_lh_slope_b0!H5</f>
        <v>3.0000000000000001E-3</v>
      </c>
      <c r="I35" s="193">
        <f>[21]Mode_PA_lh_slope_b0!I5</f>
        <v>3.0000000000000001E-3</v>
      </c>
      <c r="J35" s="189" t="str">
        <f>[21]Mode_PA_lh_slope_b0!J5</f>
        <v>p&lt;0.01</v>
      </c>
      <c r="K35" s="187">
        <f t="shared" si="7"/>
        <v>0.15391938089183299</v>
      </c>
      <c r="L35" s="187">
        <f t="shared" si="7"/>
        <v>0.70030882518417004</v>
      </c>
    </row>
    <row r="37" spans="1:27" ht="25.8" x14ac:dyDescent="0.25">
      <c r="A37" s="1" t="s">
        <v>13</v>
      </c>
      <c r="B37" s="5"/>
      <c r="C37" s="5"/>
      <c r="D37" s="5"/>
      <c r="E37" s="5"/>
      <c r="F37" s="60"/>
      <c r="G37" s="60"/>
      <c r="H37" s="171"/>
    </row>
    <row r="38" spans="1:27" ht="14.4" x14ac:dyDescent="0.25">
      <c r="A38" s="2" t="s">
        <v>0</v>
      </c>
      <c r="B38" s="6" t="s">
        <v>1</v>
      </c>
      <c r="C38" s="9" t="s">
        <v>10</v>
      </c>
      <c r="D38" s="9" t="s">
        <v>11</v>
      </c>
      <c r="E38" s="9" t="s">
        <v>7</v>
      </c>
      <c r="F38" s="9" t="s">
        <v>32</v>
      </c>
      <c r="G38" s="62"/>
      <c r="H38" s="171"/>
      <c r="V38" s="171"/>
      <c r="W38" s="171"/>
      <c r="X38" s="171"/>
      <c r="Y38" s="171"/>
      <c r="Z38" s="171"/>
      <c r="AA38" s="171"/>
    </row>
    <row r="39" spans="1:27" ht="14.4" x14ac:dyDescent="0.25">
      <c r="A39" s="47" t="s">
        <v>18</v>
      </c>
      <c r="B39" s="48">
        <f>[17]Mode_PA_l_t_b0!B2</f>
        <v>67.408000000000001</v>
      </c>
      <c r="C39" s="66">
        <f>[17]Mode_PA_l_t_b0!C2</f>
        <v>45.906075043170702</v>
      </c>
      <c r="D39" s="66">
        <f>[17]Mode_PA_l_t_b0!D2</f>
        <v>88.909427524989596</v>
      </c>
      <c r="E39" s="66">
        <f>[17]Mode_PA_l_t_b0!E2</f>
        <v>9.8879999999999999</v>
      </c>
      <c r="F39" s="46">
        <f>Table5[[#This Row],[Estimates]]-Table5[[#This Row],[2.5% CI]]</f>
        <v>21.501924956829299</v>
      </c>
      <c r="G39" s="67"/>
      <c r="H39" s="171"/>
    </row>
    <row r="40" spans="1:27" ht="14.4" x14ac:dyDescent="0.25">
      <c r="A40" s="47" t="s">
        <v>19</v>
      </c>
      <c r="B40" s="48">
        <f>[17]Mode_PA_l_t_b0!B3</f>
        <v>67.731999999999999</v>
      </c>
      <c r="C40" s="66">
        <f>[17]Mode_PA_l_t_b0!C3</f>
        <v>46.229535903865603</v>
      </c>
      <c r="D40" s="66">
        <f>[17]Mode_PA_l_t_b0!D3</f>
        <v>89.235346654396906</v>
      </c>
      <c r="E40" s="66">
        <f>[17]Mode_PA_l_t_b0!E3</f>
        <v>9.8889999999999993</v>
      </c>
      <c r="F40" s="69">
        <f>Table5[[#This Row],[Estimates]]-Table5[[#This Row],[2.5% CI]]</f>
        <v>21.502464096134396</v>
      </c>
      <c r="G40" s="67"/>
      <c r="H40" s="171"/>
    </row>
    <row r="41" spans="1:27" ht="14.4" x14ac:dyDescent="0.25">
      <c r="A41" s="47" t="s">
        <v>20</v>
      </c>
      <c r="B41" s="48">
        <f>[17]Mode_PA_l_t_b0!B4</f>
        <v>69.475999999999999</v>
      </c>
      <c r="C41" s="66">
        <f>[17]Mode_PA_l_t_b0!C4</f>
        <v>47.925440531509501</v>
      </c>
      <c r="D41" s="66">
        <f>[17]Mode_PA_l_t_b0!D4</f>
        <v>91.026647140951795</v>
      </c>
      <c r="E41" s="66">
        <f>[17]Mode_PA_l_t_b0!E4</f>
        <v>9.9280000000000008</v>
      </c>
      <c r="F41" s="69">
        <f>Table5[[#This Row],[Estimates]]-Table5[[#This Row],[2.5% CI]]</f>
        <v>21.550559468490498</v>
      </c>
      <c r="G41" s="67"/>
      <c r="H41" s="171"/>
    </row>
    <row r="42" spans="1:27" ht="14.4" x14ac:dyDescent="0.25">
      <c r="A42" s="47" t="s">
        <v>21</v>
      </c>
      <c r="B42" s="52">
        <f>[17]Mode_PA_l_t_b0!B5</f>
        <v>47.040999999999997</v>
      </c>
      <c r="C42" s="66">
        <f>[17]Mode_PA_l_t_b0!C5</f>
        <v>25.381162659949101</v>
      </c>
      <c r="D42" s="66">
        <f>[17]Mode_PA_l_t_b0!D5</f>
        <v>68.701789806570204</v>
      </c>
      <c r="E42" s="66">
        <f>[17]Mode_PA_l_t_b0!E5</f>
        <v>10.022</v>
      </c>
      <c r="F42" s="69">
        <f>Table5[[#This Row],[Estimates]]-Table5[[#This Row],[2.5% CI]]</f>
        <v>21.659837340050895</v>
      </c>
      <c r="G42" s="67"/>
      <c r="H42" s="171"/>
    </row>
    <row r="43" spans="1:27" ht="14.4" x14ac:dyDescent="0.25">
      <c r="A43" s="47" t="s">
        <v>33</v>
      </c>
      <c r="B43" s="48">
        <f>[17]Mode_PA_l_t_b0!B6</f>
        <v>67.408000000000001</v>
      </c>
      <c r="C43" s="66">
        <f>[17]Mode_PA_l_t_b0!C6</f>
        <v>45.906075043170702</v>
      </c>
      <c r="D43" s="66">
        <f>[17]Mode_PA_l_t_b0!D6</f>
        <v>88.909427524989596</v>
      </c>
      <c r="E43" s="66">
        <f>[17]Mode_PA_l_t_b0!E6</f>
        <v>9.8879999999999999</v>
      </c>
      <c r="F43" s="69">
        <f>Table5[[#This Row],[Estimates]]-Table5[[#This Row],[2.5% CI]]</f>
        <v>21.501924956829299</v>
      </c>
      <c r="G43" s="67"/>
      <c r="H43" s="171"/>
    </row>
    <row r="44" spans="1:27" ht="14.4" x14ac:dyDescent="0.25">
      <c r="A44" s="47" t="s">
        <v>34</v>
      </c>
      <c r="B44" s="48">
        <f>[17]Mode_PA_l_t_b0!B7</f>
        <v>81.248999999999995</v>
      </c>
      <c r="C44" s="66">
        <f>[17]Mode_PA_l_t_b0!C7</f>
        <v>51.745674146421401</v>
      </c>
      <c r="D44" s="66">
        <f>[17]Mode_PA_l_t_b0!D7</f>
        <v>110.7528902249</v>
      </c>
      <c r="E44" s="66">
        <f>[17]Mode_PA_l_t_b0!E7</f>
        <v>14.737</v>
      </c>
      <c r="F44" s="69">
        <f>Table5[[#This Row],[Estimates]]-Table5[[#This Row],[2.5% CI]]</f>
        <v>29.503325853578595</v>
      </c>
      <c r="G44" s="67"/>
      <c r="H44" s="171"/>
    </row>
    <row r="45" spans="1:27" ht="14.4" x14ac:dyDescent="0.25">
      <c r="A45" s="47" t="s">
        <v>35</v>
      </c>
      <c r="B45" s="48">
        <f>[17]Mode_PA_l_t_b0!B8</f>
        <v>63.344000000000001</v>
      </c>
      <c r="C45" s="66">
        <f>[17]Mode_PA_l_t_b0!C8</f>
        <v>40.548764552006098</v>
      </c>
      <c r="D45" s="66">
        <f>[17]Mode_PA_l_t_b0!D8</f>
        <v>86.140197086469001</v>
      </c>
      <c r="E45" s="66">
        <f>[17]Mode_PA_l_t_b0!E8</f>
        <v>10.831</v>
      </c>
      <c r="F45" s="69">
        <f>Table5[[#This Row],[Estimates]]-Table5[[#This Row],[2.5% CI]]</f>
        <v>22.795235447993903</v>
      </c>
      <c r="G45" s="67"/>
      <c r="H45" s="171"/>
    </row>
    <row r="46" spans="1:27" ht="14.4" x14ac:dyDescent="0.25">
      <c r="A46" s="54" t="s">
        <v>36</v>
      </c>
      <c r="B46" s="52">
        <f>[17]Mode_PA_l_t_b0!B9</f>
        <v>65.388999999999996</v>
      </c>
      <c r="C46" s="70">
        <f>[17]Mode_PA_l_t_b0!C9</f>
        <v>43.096406186970398</v>
      </c>
      <c r="D46" s="70">
        <f>[17]Mode_PA_l_t_b0!D9</f>
        <v>87.6806831178435</v>
      </c>
      <c r="E46" s="70">
        <f>[17]Mode_PA_l_t_b0!E9</f>
        <v>10.481</v>
      </c>
      <c r="F46" s="71">
        <f>Table5[[#This Row],[Estimates]]-Table5[[#This Row],[2.5% CI]]</f>
        <v>22.292593813029598</v>
      </c>
      <c r="G46" s="67"/>
      <c r="H46" s="171"/>
    </row>
    <row r="47" spans="1:27" ht="14.4" x14ac:dyDescent="0.25">
      <c r="A47" s="56"/>
      <c r="B47" s="57"/>
      <c r="C47" s="72"/>
      <c r="D47" s="72"/>
      <c r="E47" s="72"/>
      <c r="F47" s="73"/>
      <c r="G47" s="73"/>
      <c r="H47" s="171"/>
    </row>
    <row r="48" spans="1:27" ht="25.8" x14ac:dyDescent="0.25">
      <c r="A48" s="1" t="s">
        <v>14</v>
      </c>
      <c r="B48" s="1"/>
      <c r="C48" s="61"/>
      <c r="D48" s="61"/>
      <c r="E48" s="61"/>
      <c r="F48" s="60"/>
      <c r="G48" s="60"/>
      <c r="H48" s="171"/>
    </row>
    <row r="49" spans="1:8" ht="14.4" x14ac:dyDescent="0.25">
      <c r="A49" s="2" t="s">
        <v>0</v>
      </c>
      <c r="B49" s="6" t="s">
        <v>1</v>
      </c>
      <c r="C49" s="64" t="s">
        <v>10</v>
      </c>
      <c r="D49" s="64" t="s">
        <v>11</v>
      </c>
      <c r="E49" s="64" t="s">
        <v>7</v>
      </c>
      <c r="F49" s="9" t="s">
        <v>32</v>
      </c>
      <c r="G49" s="62"/>
      <c r="H49" s="171"/>
    </row>
    <row r="50" spans="1:8" ht="14.4" x14ac:dyDescent="0.25">
      <c r="A50" s="47" t="str">
        <f t="shared" ref="A50:A57" si="9">A39</f>
        <v>MDC</v>
      </c>
      <c r="B50" s="48">
        <f>[19]Mode_PA_h_t_b0!B2</f>
        <v>268.214</v>
      </c>
      <c r="C50" s="50">
        <f>[19]Mode_PA_h_t_b0!C2</f>
        <v>187.77360112485999</v>
      </c>
      <c r="D50" s="50">
        <f>[19]Mode_PA_h_t_b0!D2</f>
        <v>348.655341966148</v>
      </c>
      <c r="E50" s="50">
        <f>[19]Mode_PA_h_t_b0!E2</f>
        <v>30.707999999999998</v>
      </c>
      <c r="F50" s="74">
        <f>Table6[[#This Row],[Estimates]]-Table6[[#This Row],[2.5% CI]]</f>
        <v>80.440398875140005</v>
      </c>
      <c r="G50" s="67"/>
      <c r="H50" s="171"/>
    </row>
    <row r="51" spans="1:8" ht="14.4" x14ac:dyDescent="0.25">
      <c r="A51" s="47" t="str">
        <f t="shared" si="9"/>
        <v>MWH</v>
      </c>
      <c r="B51" s="48">
        <f>[19]Mode_PA_h_t_b0!B3</f>
        <v>267.76299999999998</v>
      </c>
      <c r="C51" s="50">
        <f>[19]Mode_PA_h_t_b0!C3</f>
        <v>187.32325202228199</v>
      </c>
      <c r="D51" s="50">
        <f>[19]Mode_PA_h_t_b0!D3</f>
        <v>348.20302685774101</v>
      </c>
      <c r="E51" s="50">
        <f>[19]Mode_PA_h_t_b0!E3</f>
        <v>30.709</v>
      </c>
      <c r="F51" s="75">
        <f>Table6[[#This Row],[Estimates]]-Table6[[#This Row],[2.5% CI]]</f>
        <v>80.439747977717985</v>
      </c>
      <c r="G51" s="67"/>
      <c r="H51" s="171"/>
    </row>
    <row r="52" spans="1:8" ht="14.4" x14ac:dyDescent="0.25">
      <c r="A52" s="47" t="str">
        <f t="shared" si="9"/>
        <v>MYN</v>
      </c>
      <c r="B52" s="48">
        <f>[19]Mode_PA_h_t_b0!B4</f>
        <v>268.13499999999999</v>
      </c>
      <c r="C52" s="50">
        <f>[19]Mode_PA_h_t_b0!C4</f>
        <v>187.71463745543801</v>
      </c>
      <c r="D52" s="50">
        <f>[19]Mode_PA_h_t_b0!D4</f>
        <v>348.55535531186501</v>
      </c>
      <c r="E52" s="50">
        <f>[19]Mode_PA_h_t_b0!E4</f>
        <v>30.734999999999999</v>
      </c>
      <c r="F52" s="75">
        <f>Table6[[#This Row],[Estimates]]-Table6[[#This Row],[2.5% CI]]</f>
        <v>80.420362544561982</v>
      </c>
      <c r="G52" s="67"/>
      <c r="H52" s="171"/>
    </row>
    <row r="53" spans="1:8" ht="14.4" x14ac:dyDescent="0.25">
      <c r="A53" s="47" t="str">
        <f t="shared" si="9"/>
        <v>MDQ</v>
      </c>
      <c r="B53" s="52">
        <f>[19]Mode_PA_h_t_b0!B5</f>
        <v>252.32</v>
      </c>
      <c r="C53" s="50">
        <f>[19]Mode_PA_h_t_b0!C5</f>
        <v>171.946315419135</v>
      </c>
      <c r="D53" s="50">
        <f>[19]Mode_PA_h_t_b0!D5</f>
        <v>332.69422810108699</v>
      </c>
      <c r="E53" s="50">
        <f>[19]Mode_PA_h_t_b0!E5</f>
        <v>30.795000000000002</v>
      </c>
      <c r="F53" s="75">
        <f>Table6[[#This Row],[Estimates]]-Table6[[#This Row],[2.5% CI]]</f>
        <v>80.373684580864989</v>
      </c>
      <c r="G53" s="67"/>
      <c r="H53" s="171"/>
    </row>
    <row r="54" spans="1:8" ht="14.4" x14ac:dyDescent="0.25">
      <c r="A54" s="47" t="str">
        <f t="shared" si="9"/>
        <v>L*H</v>
      </c>
      <c r="B54" s="48">
        <f>[19]Mode_PA_h_t_b0!B6</f>
        <v>268.214</v>
      </c>
      <c r="C54" s="50">
        <f>[19]Mode_PA_h_t_b0!C6</f>
        <v>187.77360112485999</v>
      </c>
      <c r="D54" s="50">
        <f>[19]Mode_PA_h_t_b0!D6</f>
        <v>348.655341966148</v>
      </c>
      <c r="E54" s="50">
        <f>[19]Mode_PA_h_t_b0!E6</f>
        <v>30.707999999999998</v>
      </c>
      <c r="F54" s="75">
        <f>Table6[[#This Row],[Estimates]]-Table6[[#This Row],[2.5% CI]]</f>
        <v>80.440398875140005</v>
      </c>
      <c r="G54" s="68"/>
      <c r="H54" s="171"/>
    </row>
    <row r="55" spans="1:8" ht="14.4" x14ac:dyDescent="0.25">
      <c r="A55" s="47" t="str">
        <f t="shared" si="9"/>
        <v>^[L*]H</v>
      </c>
      <c r="B55" s="48">
        <f>[19]Mode_PA_h_t_b0!B7</f>
        <v>218.333</v>
      </c>
      <c r="C55" s="50">
        <f>[19]Mode_PA_h_t_b0!C7</f>
        <v>137.65678545155001</v>
      </c>
      <c r="D55" s="50">
        <f>[19]Mode_PA_h_t_b0!D7</f>
        <v>299.00823125467798</v>
      </c>
      <c r="E55" s="50">
        <f>[19]Mode_PA_h_t_b0!E7</f>
        <v>34.774000000000001</v>
      </c>
      <c r="F55" s="75">
        <f>Table6[[#This Row],[Estimates]]-Table6[[#This Row],[2.5% CI]]</f>
        <v>80.676214548449991</v>
      </c>
      <c r="G55" s="67"/>
      <c r="H55" s="171"/>
    </row>
    <row r="56" spans="1:8" ht="14.4" x14ac:dyDescent="0.25">
      <c r="A56" s="47" t="str">
        <f t="shared" si="9"/>
        <v>L*^[H]</v>
      </c>
      <c r="B56" s="48">
        <f>[19]Mode_PA_h_t_b0!B8</f>
        <v>267.35399999999998</v>
      </c>
      <c r="C56" s="50">
        <f>[19]Mode_PA_h_t_b0!C8</f>
        <v>187.31944529171901</v>
      </c>
      <c r="D56" s="50">
        <f>[19]Mode_PA_h_t_b0!D8</f>
        <v>347.38760276514603</v>
      </c>
      <c r="E56" s="50">
        <f>[19]Mode_PA_h_t_b0!E8</f>
        <v>31.405000000000001</v>
      </c>
      <c r="F56" s="75">
        <f>Table6[[#This Row],[Estimates]]-Table6[[#This Row],[2.5% CI]]</f>
        <v>80.034554708280979</v>
      </c>
      <c r="G56" s="67"/>
      <c r="H56" s="171"/>
    </row>
    <row r="57" spans="1:8" ht="14.4" x14ac:dyDescent="0.25">
      <c r="A57" s="47" t="str">
        <f t="shared" si="9"/>
        <v>^[L*H]</v>
      </c>
      <c r="B57" s="52">
        <f>[19]Mode_PA_h_t_b0!B9</f>
        <v>267.60899999999998</v>
      </c>
      <c r="C57" s="55">
        <f>[19]Mode_PA_h_t_b0!C9</f>
        <v>187.45073539710501</v>
      </c>
      <c r="D57" s="55">
        <f>[19]Mode_PA_h_t_b0!D9</f>
        <v>347.76631975450999</v>
      </c>
      <c r="E57" s="55">
        <f>[19]Mode_PA_h_t_b0!E9</f>
        <v>31.145</v>
      </c>
      <c r="F57" s="77">
        <f>Table6[[#This Row],[Estimates]]-Table6[[#This Row],[2.5% CI]]</f>
        <v>80.158264602894974</v>
      </c>
      <c r="G57" s="67"/>
      <c r="H57" s="171"/>
    </row>
    <row r="59" spans="1:8" ht="29.4" x14ac:dyDescent="0.25">
      <c r="A59" s="1" t="s">
        <v>15</v>
      </c>
      <c r="B59" s="5"/>
      <c r="C59" s="4"/>
      <c r="D59" s="5"/>
      <c r="E59" s="5"/>
      <c r="F59" s="5"/>
      <c r="G59" s="5"/>
    </row>
    <row r="60" spans="1:8" ht="14.4" x14ac:dyDescent="0.25">
      <c r="A60" s="10" t="s">
        <v>0</v>
      </c>
      <c r="B60" s="6" t="s">
        <v>1</v>
      </c>
      <c r="C60" s="9" t="s">
        <v>10</v>
      </c>
      <c r="D60" s="9" t="s">
        <v>11</v>
      </c>
      <c r="E60" s="9" t="s">
        <v>7</v>
      </c>
      <c r="F60" s="9" t="s">
        <v>32</v>
      </c>
      <c r="G60" s="62"/>
    </row>
    <row r="61" spans="1:8" ht="14.4" x14ac:dyDescent="0.25">
      <c r="A61" s="47" t="str">
        <f t="shared" ref="A61:A68" si="10">A50</f>
        <v>MDC</v>
      </c>
      <c r="B61" s="49">
        <f>[9]Mode_PA_l_f0_b0!B2</f>
        <v>83.99</v>
      </c>
      <c r="C61" s="50">
        <f>[9]Mode_PA_l_f0_b0!C2</f>
        <v>80.453351074980304</v>
      </c>
      <c r="D61" s="50">
        <f>[9]Mode_PA_l_f0_b0!D2</f>
        <v>87.527230630068203</v>
      </c>
      <c r="E61" s="50">
        <f>[9]Mode_PA_l_f0_b0!E2</f>
        <v>1.623</v>
      </c>
      <c r="F61" s="51">
        <f>Table1[[#This Row],[Estimates]]-Table1[[#This Row],[2.5% CI]]</f>
        <v>3.5366489250196906</v>
      </c>
      <c r="G61" s="67"/>
    </row>
    <row r="62" spans="1:8" ht="14.4" x14ac:dyDescent="0.25">
      <c r="A62" s="47" t="str">
        <f t="shared" si="10"/>
        <v>MWH</v>
      </c>
      <c r="B62" s="49">
        <f>[9]Mode_PA_l_f0_b0!B3</f>
        <v>84.075999999999993</v>
      </c>
      <c r="C62" s="50">
        <f>[9]Mode_PA_l_f0_b0!C3</f>
        <v>80.539039447165607</v>
      </c>
      <c r="D62" s="50">
        <f>[9]Mode_PA_l_f0_b0!D3</f>
        <v>87.613137543283798</v>
      </c>
      <c r="E62" s="50">
        <f>[9]Mode_PA_l_f0_b0!E3</f>
        <v>1.623</v>
      </c>
      <c r="F62" s="50">
        <f>Table1[[#This Row],[Estimates]]-Table1[[#This Row],[2.5% CI]]</f>
        <v>3.5369605528343868</v>
      </c>
      <c r="G62" s="67"/>
    </row>
    <row r="63" spans="1:8" ht="14.4" x14ac:dyDescent="0.25">
      <c r="A63" s="47" t="str">
        <f t="shared" si="10"/>
        <v>MYN</v>
      </c>
      <c r="B63" s="49">
        <f>[9]Mode_PA_l_f0_b0!B4</f>
        <v>85.177999999999997</v>
      </c>
      <c r="C63" s="50">
        <f>[9]Mode_PA_l_f0_b0!C4</f>
        <v>81.639854239581595</v>
      </c>
      <c r="D63" s="50">
        <f>[9]Mode_PA_l_f0_b0!D4</f>
        <v>88.716349917043104</v>
      </c>
      <c r="E63" s="50">
        <f>[9]Mode_PA_l_f0_b0!E4</f>
        <v>1.6240000000000001</v>
      </c>
      <c r="F63" s="50">
        <f>Table1[[#This Row],[Estimates]]-Table1[[#This Row],[2.5% CI]]</f>
        <v>3.5381457604184021</v>
      </c>
      <c r="G63" s="67"/>
    </row>
    <row r="64" spans="1:8" ht="14.4" x14ac:dyDescent="0.25">
      <c r="A64" s="47" t="str">
        <f t="shared" si="10"/>
        <v>MDQ</v>
      </c>
      <c r="B64" s="53">
        <f>[9]Mode_PA_l_f0_b0!B5</f>
        <v>85.031999999999996</v>
      </c>
      <c r="C64" s="50">
        <f>[9]Mode_PA_l_f0_b0!C5</f>
        <v>81.489369407447299</v>
      </c>
      <c r="D64" s="50">
        <f>[9]Mode_PA_l_f0_b0!D5</f>
        <v>88.574801692886098</v>
      </c>
      <c r="E64" s="50">
        <f>[9]Mode_PA_l_f0_b0!E5</f>
        <v>1.6279999999999999</v>
      </c>
      <c r="F64" s="50">
        <f>Table1[[#This Row],[Estimates]]-Table1[[#This Row],[2.5% CI]]</f>
        <v>3.5426305925526975</v>
      </c>
      <c r="G64" s="67"/>
    </row>
    <row r="65" spans="1:7" ht="14.4" x14ac:dyDescent="0.25">
      <c r="A65" s="47" t="str">
        <f t="shared" si="10"/>
        <v>L*H</v>
      </c>
      <c r="B65" s="49">
        <f>[9]Mode_PA_l_f0_b0!B6</f>
        <v>83.99</v>
      </c>
      <c r="C65" s="50">
        <f>[9]Mode_PA_l_f0_b0!C6</f>
        <v>80.453351074980304</v>
      </c>
      <c r="D65" s="50">
        <f>[9]Mode_PA_l_f0_b0!D6</f>
        <v>87.527230630068203</v>
      </c>
      <c r="E65" s="50">
        <f>[9]Mode_PA_l_f0_b0!E6</f>
        <v>1.623</v>
      </c>
      <c r="F65" s="50">
        <f>Table1[[#This Row],[Estimates]]-Table1[[#This Row],[2.5% CI]]</f>
        <v>3.5366489250196906</v>
      </c>
      <c r="G65" s="67"/>
    </row>
    <row r="66" spans="1:7" ht="14.4" x14ac:dyDescent="0.25">
      <c r="A66" s="47" t="str">
        <f t="shared" si="10"/>
        <v>^[L*]H</v>
      </c>
      <c r="B66" s="49">
        <f>[9]Mode_PA_l_f0_b0!B7</f>
        <v>86.87</v>
      </c>
      <c r="C66" s="50">
        <f>[9]Mode_PA_l_f0_b0!C7</f>
        <v>83.113022861423701</v>
      </c>
      <c r="D66" s="50">
        <f>[9]Mode_PA_l_f0_b0!D7</f>
        <v>90.627605751172297</v>
      </c>
      <c r="E66" s="50">
        <f>[9]Mode_PA_l_f0_b0!E7</f>
        <v>1.7849999999999999</v>
      </c>
      <c r="F66" s="50">
        <f>Table1[[#This Row],[Estimates]]-Table1[[#This Row],[2.5% CI]]</f>
        <v>3.7569771385763033</v>
      </c>
      <c r="G66" s="67"/>
    </row>
    <row r="67" spans="1:7" ht="14.4" x14ac:dyDescent="0.25">
      <c r="A67" s="47" t="str">
        <f t="shared" si="10"/>
        <v>L*^[H]</v>
      </c>
      <c r="B67" s="49">
        <f>[9]Mode_PA_l_f0_b0!B8</f>
        <v>84.706999999999994</v>
      </c>
      <c r="C67" s="50">
        <f>[9]Mode_PA_l_f0_b0!C8</f>
        <v>81.133638575482294</v>
      </c>
      <c r="D67" s="50">
        <f>[9]Mode_PA_l_f0_b0!D8</f>
        <v>88.279591427499099</v>
      </c>
      <c r="E67" s="50">
        <f>[9]Mode_PA_l_f0_b0!E8</f>
        <v>1.6519999999999999</v>
      </c>
      <c r="F67" s="50">
        <f>Table1[[#This Row],[Estimates]]-Table1[[#This Row],[2.5% CI]]</f>
        <v>3.5733614245176994</v>
      </c>
      <c r="G67" s="67"/>
    </row>
    <row r="68" spans="1:7" ht="14.4" x14ac:dyDescent="0.25">
      <c r="A68" s="47" t="str">
        <f t="shared" si="10"/>
        <v>^[L*H]</v>
      </c>
      <c r="B68" s="53">
        <f>[9]Mode_PA_l_f0_b0!B9</f>
        <v>86.724000000000004</v>
      </c>
      <c r="C68" s="55">
        <f>[9]Mode_PA_l_f0_b0!C9</f>
        <v>83.164863235291506</v>
      </c>
      <c r="D68" s="55">
        <f>[9]Mode_PA_l_f0_b0!D9</f>
        <v>90.282187472808502</v>
      </c>
      <c r="E68" s="55">
        <f>[9]Mode_PA_l_f0_b0!E9</f>
        <v>1.641</v>
      </c>
      <c r="F68" s="55">
        <f>Table1[[#This Row],[Estimates]]-Table1[[#This Row],[2.5% CI]]</f>
        <v>3.5591367647084979</v>
      </c>
      <c r="G68" s="67"/>
    </row>
    <row r="69" spans="1:7" ht="14.4" x14ac:dyDescent="0.25">
      <c r="A69" s="73"/>
      <c r="B69" s="67"/>
      <c r="C69" s="56"/>
      <c r="D69" s="58"/>
      <c r="E69" s="59"/>
      <c r="F69" s="59"/>
      <c r="G69" s="59"/>
    </row>
    <row r="70" spans="1:7" ht="29.4" x14ac:dyDescent="0.25">
      <c r="A70" s="1" t="s">
        <v>16</v>
      </c>
      <c r="B70" s="3"/>
      <c r="C70" s="4"/>
      <c r="D70" s="63"/>
      <c r="E70" s="61"/>
      <c r="F70" s="61"/>
      <c r="G70" s="61"/>
    </row>
    <row r="71" spans="1:7" ht="14.4" x14ac:dyDescent="0.25">
      <c r="A71" s="2" t="s">
        <v>0</v>
      </c>
      <c r="B71" s="65" t="s">
        <v>1</v>
      </c>
      <c r="C71" s="64" t="s">
        <v>10</v>
      </c>
      <c r="D71" s="64" t="s">
        <v>11</v>
      </c>
      <c r="E71" s="64" t="s">
        <v>7</v>
      </c>
      <c r="F71" s="9" t="s">
        <v>32</v>
      </c>
      <c r="G71" s="62"/>
    </row>
    <row r="72" spans="1:7" ht="14.4" x14ac:dyDescent="0.25">
      <c r="A72" s="47" t="str">
        <f t="shared" ref="A72:A79" si="11">A39</f>
        <v>MDC</v>
      </c>
      <c r="B72" s="49">
        <f>[11]Mode_PA_h_f0_b0!B2</f>
        <v>90.16</v>
      </c>
      <c r="C72" s="50">
        <f>[11]Mode_PA_h_f0_b0!C2</f>
        <v>86.123043762318801</v>
      </c>
      <c r="D72" s="50">
        <f>[11]Mode_PA_h_f0_b0!D2</f>
        <v>94.197953690226399</v>
      </c>
      <c r="E72" s="50">
        <f>[11]Mode_PA_h_f0_b0!E2</f>
        <v>1.8029999999999999</v>
      </c>
      <c r="F72" s="51">
        <f>Table3[[#This Row],[Estimates]]-Table3[[#This Row],[2.5% CI]]</f>
        <v>4.0369562376811956</v>
      </c>
      <c r="G72" s="67"/>
    </row>
    <row r="73" spans="1:7" ht="14.4" x14ac:dyDescent="0.25">
      <c r="A73" s="47" t="str">
        <f t="shared" si="11"/>
        <v>MWH</v>
      </c>
      <c r="B73" s="49">
        <f>[11]Mode_PA_h_f0_b0!B3</f>
        <v>90.578000000000003</v>
      </c>
      <c r="C73" s="50">
        <f>[11]Mode_PA_h_f0_b0!C3</f>
        <v>86.540423250920597</v>
      </c>
      <c r="D73" s="50">
        <f>[11]Mode_PA_h_f0_b0!D3</f>
        <v>94.615525934098201</v>
      </c>
      <c r="E73" s="50">
        <f>[11]Mode_PA_h_f0_b0!E3</f>
        <v>1.8029999999999999</v>
      </c>
      <c r="F73" s="50">
        <f>Table3[[#This Row],[Estimates]]-Table3[[#This Row],[2.5% CI]]</f>
        <v>4.0375767490794061</v>
      </c>
      <c r="G73" s="67"/>
    </row>
    <row r="74" spans="1:7" ht="14.4" x14ac:dyDescent="0.25">
      <c r="A74" s="47" t="str">
        <f t="shared" si="11"/>
        <v>MYN</v>
      </c>
      <c r="B74" s="49">
        <f>[11]Mode_PA_h_f0_b0!B4</f>
        <v>91.29</v>
      </c>
      <c r="C74" s="50">
        <f>[11]Mode_PA_h_f0_b0!C4</f>
        <v>87.250257609612504</v>
      </c>
      <c r="D74" s="50">
        <f>[11]Mode_PA_h_f0_b0!D4</f>
        <v>95.329182144316803</v>
      </c>
      <c r="E74" s="50">
        <f>[11]Mode_PA_h_f0_b0!E4</f>
        <v>1.8049999999999999</v>
      </c>
      <c r="F74" s="50">
        <f>Table3[[#This Row],[Estimates]]-Table3[[#This Row],[2.5% CI]]</f>
        <v>4.0397423903875023</v>
      </c>
      <c r="G74" s="67"/>
    </row>
    <row r="75" spans="1:7" ht="14.4" x14ac:dyDescent="0.25">
      <c r="A75" s="47" t="str">
        <f t="shared" si="11"/>
        <v>MDQ</v>
      </c>
      <c r="B75" s="53">
        <f>[11]Mode_PA_h_f0_b0!B5</f>
        <v>92.46</v>
      </c>
      <c r="C75" s="50">
        <f>[11]Mode_PA_h_f0_b0!C5</f>
        <v>88.416665374418102</v>
      </c>
      <c r="D75" s="50">
        <f>[11]Mode_PA_h_f0_b0!D5</f>
        <v>96.504310766312699</v>
      </c>
      <c r="E75" s="50">
        <f>[11]Mode_PA_h_f0_b0!E5</f>
        <v>1.81</v>
      </c>
      <c r="F75" s="50">
        <f>Table3[[#This Row],[Estimates]]-Table3[[#This Row],[2.5% CI]]</f>
        <v>4.0433346255818918</v>
      </c>
      <c r="G75" s="67"/>
    </row>
    <row r="76" spans="1:7" ht="14.4" x14ac:dyDescent="0.25">
      <c r="A76" s="47" t="str">
        <f t="shared" si="11"/>
        <v>L*H</v>
      </c>
      <c r="B76" s="49">
        <f>[11]Mode_PA_h_f0_b0!B6</f>
        <v>90.16</v>
      </c>
      <c r="C76" s="50">
        <f>[11]Mode_PA_h_f0_b0!C6</f>
        <v>86.123043762318801</v>
      </c>
      <c r="D76" s="50">
        <f>[11]Mode_PA_h_f0_b0!D6</f>
        <v>94.197953690226399</v>
      </c>
      <c r="E76" s="50">
        <f>[11]Mode_PA_h_f0_b0!E6</f>
        <v>1.8029999999999999</v>
      </c>
      <c r="F76" s="50">
        <f>Table3[[#This Row],[Estimates]]-Table3[[#This Row],[2.5% CI]]</f>
        <v>4.0369562376811956</v>
      </c>
      <c r="G76" s="67"/>
    </row>
    <row r="77" spans="1:7" ht="14.4" x14ac:dyDescent="0.25">
      <c r="A77" s="47" t="str">
        <f t="shared" si="11"/>
        <v>^[L*]H</v>
      </c>
      <c r="B77" s="49">
        <f>[11]Mode_PA_h_f0_b0!B7</f>
        <v>89.887</v>
      </c>
      <c r="C77" s="50">
        <f>[11]Mode_PA_h_f0_b0!C7</f>
        <v>85.459720294364303</v>
      </c>
      <c r="D77" s="50">
        <f>[11]Mode_PA_h_f0_b0!D7</f>
        <v>94.315126046853607</v>
      </c>
      <c r="E77" s="50">
        <f>[11]Mode_PA_h_f0_b0!E7</f>
        <v>2.1070000000000002</v>
      </c>
      <c r="F77" s="50">
        <f>Table3[[#This Row],[Estimates]]-Table3[[#This Row],[2.5% CI]]</f>
        <v>4.4272797056356978</v>
      </c>
      <c r="G77" s="67"/>
    </row>
    <row r="78" spans="1:7" ht="14.4" x14ac:dyDescent="0.25">
      <c r="A78" s="47" t="str">
        <f t="shared" si="11"/>
        <v>L*^[H]</v>
      </c>
      <c r="B78" s="49">
        <f>[11]Mode_PA_h_f0_b0!B8</f>
        <v>93.736999999999995</v>
      </c>
      <c r="C78" s="50">
        <f>[11]Mode_PA_h_f0_b0!C8</f>
        <v>89.644799114240996</v>
      </c>
      <c r="D78" s="50">
        <f>[11]Mode_PA_h_f0_b0!D8</f>
        <v>97.829742285346597</v>
      </c>
      <c r="E78" s="50">
        <f>[11]Mode_PA_h_f0_b0!E8</f>
        <v>1.8560000000000001</v>
      </c>
      <c r="F78" s="50">
        <f>Table3[[#This Row],[Estimates]]-Table3[[#This Row],[2.5% CI]]</f>
        <v>4.0922008857589987</v>
      </c>
      <c r="G78" s="67"/>
    </row>
    <row r="79" spans="1:7" ht="14.4" x14ac:dyDescent="0.25">
      <c r="A79" s="47" t="str">
        <f t="shared" si="11"/>
        <v>^[L*H]</v>
      </c>
      <c r="B79" s="53">
        <f>[11]Mode_PA_h_f0_b0!B9</f>
        <v>93.728999999999999</v>
      </c>
      <c r="C79" s="55">
        <f>[11]Mode_PA_h_f0_b0!C9</f>
        <v>89.656987791724603</v>
      </c>
      <c r="D79" s="55">
        <f>[11]Mode_PA_h_f0_b0!D9</f>
        <v>97.800438498133602</v>
      </c>
      <c r="E79" s="55">
        <f>[11]Mode_PA_h_f0_b0!E9</f>
        <v>1.8360000000000001</v>
      </c>
      <c r="F79" s="55">
        <f>Table3[[#This Row],[Estimates]]-Table3[[#This Row],[2.5% CI]]</f>
        <v>4.072012208275396</v>
      </c>
      <c r="G79" s="67"/>
    </row>
    <row r="81" spans="1:6" ht="25.8" x14ac:dyDescent="0.25">
      <c r="A81" s="61" t="s">
        <v>9</v>
      </c>
      <c r="B81" s="5"/>
      <c r="C81" s="5"/>
      <c r="D81" s="61"/>
      <c r="E81" s="4"/>
      <c r="F81" s="61"/>
    </row>
    <row r="82" spans="1:6" ht="14.4" x14ac:dyDescent="0.25">
      <c r="A82" s="2" t="s">
        <v>0</v>
      </c>
      <c r="B82" s="7" t="s">
        <v>1</v>
      </c>
      <c r="C82" s="9" t="s">
        <v>10</v>
      </c>
      <c r="D82" s="9" t="s">
        <v>11</v>
      </c>
      <c r="E82" s="11" t="s">
        <v>7</v>
      </c>
      <c r="F82" s="9" t="s">
        <v>32</v>
      </c>
    </row>
    <row r="83" spans="1:6" ht="14.4" x14ac:dyDescent="0.25">
      <c r="A83" s="47" t="str">
        <f t="shared" ref="A83:A90" si="12">A72</f>
        <v>MDC</v>
      </c>
      <c r="B83" s="49">
        <f>[13]Mode_PA_f0_exc_b0!B2</f>
        <v>5.9409999999999998</v>
      </c>
      <c r="C83" s="49">
        <f>[13]Mode_PA_f0_exc_b0!C2</f>
        <v>4.9701290775966802</v>
      </c>
      <c r="D83" s="49">
        <f>[13]Mode_PA_f0_exc_b0!D2</f>
        <v>6.9117110854203503</v>
      </c>
      <c r="E83" s="49">
        <f>[13]Mode_PA_f0_exc_b0!E2</f>
        <v>0.434</v>
      </c>
      <c r="F83" s="51">
        <f>Table4[[#This Row],[Estimates]]-Table4[[#This Row],[2.5% CI]]</f>
        <v>0.97087092240331963</v>
      </c>
    </row>
    <row r="84" spans="1:6" ht="14.4" x14ac:dyDescent="0.25">
      <c r="A84" s="47" t="str">
        <f t="shared" si="12"/>
        <v>MWH</v>
      </c>
      <c r="B84" s="49">
        <f>[13]Mode_PA_f0_exc_b0!B3</f>
        <v>6.1369999999999996</v>
      </c>
      <c r="C84" s="49">
        <f>[13]Mode_PA_f0_exc_b0!C3</f>
        <v>5.1662705164212399</v>
      </c>
      <c r="D84" s="49">
        <f>[13]Mode_PA_f0_exc_b0!D3</f>
        <v>7.1086712077594196</v>
      </c>
      <c r="E84" s="49">
        <f>[13]Mode_PA_f0_exc_b0!E3</f>
        <v>0.435</v>
      </c>
      <c r="F84" s="50">
        <f>Table4[[#This Row],[Estimates]]-Table4[[#This Row],[2.5% CI]]</f>
        <v>0.97072948357875966</v>
      </c>
    </row>
    <row r="85" spans="1:6" ht="14.4" x14ac:dyDescent="0.25">
      <c r="A85" s="47" t="str">
        <f t="shared" si="12"/>
        <v>MYN</v>
      </c>
      <c r="B85" s="49">
        <f>[13]Mode_PA_f0_exc_b0!B4</f>
        <v>5.84</v>
      </c>
      <c r="C85" s="49">
        <f>[13]Mode_PA_f0_exc_b0!C4</f>
        <v>4.8643674037874698</v>
      </c>
      <c r="D85" s="49">
        <f>[13]Mode_PA_f0_exc_b0!D4</f>
        <v>6.8152749279039302</v>
      </c>
      <c r="E85" s="49">
        <f>[13]Mode_PA_f0_exc_b0!E4</f>
        <v>0.439</v>
      </c>
      <c r="F85" s="50">
        <f>Table4[[#This Row],[Estimates]]-Table4[[#This Row],[2.5% CI]]</f>
        <v>0.97563259621253007</v>
      </c>
    </row>
    <row r="86" spans="1:6" ht="14.4" x14ac:dyDescent="0.25">
      <c r="A86" s="47" t="str">
        <f t="shared" si="12"/>
        <v>MDQ</v>
      </c>
      <c r="B86" s="49">
        <f>[13]Mode_PA_f0_exc_b0!B5</f>
        <v>6.8959999999999999</v>
      </c>
      <c r="C86" s="49">
        <f>[13]Mode_PA_f0_exc_b0!C5</f>
        <v>5.9103578334988898</v>
      </c>
      <c r="D86" s="49">
        <f>[13]Mode_PA_f0_exc_b0!D5</f>
        <v>7.8811496303687498</v>
      </c>
      <c r="E86" s="49">
        <f>[13]Mode_PA_f0_exc_b0!E5</f>
        <v>0.45100000000000001</v>
      </c>
      <c r="F86" s="50">
        <f>Table4[[#This Row],[Estimates]]-Table4[[#This Row],[2.5% CI]]</f>
        <v>0.98564216650111014</v>
      </c>
    </row>
    <row r="87" spans="1:6" ht="14.4" x14ac:dyDescent="0.25">
      <c r="A87" s="47" t="str">
        <f t="shared" si="12"/>
        <v>L*H</v>
      </c>
      <c r="B87" s="49">
        <f>[13]Mode_PA_f0_exc_b0!B6</f>
        <v>5.9409999999999998</v>
      </c>
      <c r="C87" s="49">
        <f>[13]Mode_PA_f0_exc_b0!C6</f>
        <v>4.9701290775966802</v>
      </c>
      <c r="D87" s="49">
        <f>[13]Mode_PA_f0_exc_b0!D6</f>
        <v>6.9117110854203503</v>
      </c>
      <c r="E87" s="49">
        <f>[13]Mode_PA_f0_exc_b0!E6</f>
        <v>0.434</v>
      </c>
      <c r="F87" s="50">
        <f>Table4[[#This Row],[Estimates]]-Table4[[#This Row],[2.5% CI]]</f>
        <v>0.97087092240331963</v>
      </c>
    </row>
    <row r="88" spans="1:6" ht="14.4" x14ac:dyDescent="0.25">
      <c r="A88" s="47" t="str">
        <f t="shared" si="12"/>
        <v>^[L*]H</v>
      </c>
      <c r="B88" s="49">
        <f>[13]Mode_PA_f0_exc_b0!B7</f>
        <v>3.109</v>
      </c>
      <c r="C88" s="49">
        <f>[13]Mode_PA_f0_exc_b0!C7</f>
        <v>1.2990504532998901</v>
      </c>
      <c r="D88" s="49">
        <f>[13]Mode_PA_f0_exc_b0!D7</f>
        <v>4.9197334909255002</v>
      </c>
      <c r="E88" s="49">
        <f>[13]Mode_PA_f0_exc_b0!E7</f>
        <v>0.91600000000000004</v>
      </c>
      <c r="F88" s="50">
        <f>Table4[[#This Row],[Estimates]]-Table4[[#This Row],[2.5% CI]]</f>
        <v>1.8099495467001099</v>
      </c>
    </row>
    <row r="89" spans="1:6" ht="14.4" x14ac:dyDescent="0.25">
      <c r="A89" s="47" t="str">
        <f t="shared" si="12"/>
        <v>L*^[H]</v>
      </c>
      <c r="B89" s="49">
        <f>[13]Mode_PA_f0_exc_b0!B8</f>
        <v>9.5719999999999992</v>
      </c>
      <c r="C89" s="49">
        <f>[13]Mode_PA_f0_exc_b0!C8</f>
        <v>8.4512821469364905</v>
      </c>
      <c r="D89" s="49">
        <f>[13]Mode_PA_f0_exc_b0!D8</f>
        <v>10.6929057207031</v>
      </c>
      <c r="E89" s="49">
        <f>[13]Mode_PA_f0_exc_b0!E8</f>
        <v>0.54200000000000004</v>
      </c>
      <c r="F89" s="50">
        <f>Table4[[#This Row],[Estimates]]-Table4[[#This Row],[2.5% CI]]</f>
        <v>1.1207178530635087</v>
      </c>
    </row>
    <row r="90" spans="1:6" ht="14.4" x14ac:dyDescent="0.25">
      <c r="A90" s="47" t="str">
        <f t="shared" si="12"/>
        <v>^[L*H]</v>
      </c>
      <c r="B90" s="49">
        <f>[13]Mode_PA_f0_exc_b0!B9</f>
        <v>7.1260000000000003</v>
      </c>
      <c r="C90" s="49">
        <f>[13]Mode_PA_f0_exc_b0!C9</f>
        <v>6.06316911845225</v>
      </c>
      <c r="D90" s="49">
        <f>[13]Mode_PA_f0_exc_b0!D9</f>
        <v>8.1884453102606294</v>
      </c>
      <c r="E90" s="49">
        <f>[13]Mode_PA_f0_exc_b0!E9</f>
        <v>0.505</v>
      </c>
      <c r="F90" s="55">
        <f>Table4[[#This Row],[Estimates]]-Table4[[#This Row],[2.5% CI]]</f>
        <v>1.0628308815477503</v>
      </c>
    </row>
    <row r="91" spans="1:6" ht="14.4" x14ac:dyDescent="0.25">
      <c r="A91" s="73"/>
      <c r="B91" s="73"/>
      <c r="C91" s="73"/>
      <c r="D91" s="67"/>
      <c r="E91" s="56"/>
      <c r="F91" s="58"/>
    </row>
    <row r="92" spans="1:6" ht="25.8" x14ac:dyDescent="0.25">
      <c r="A92" s="1" t="s">
        <v>17</v>
      </c>
      <c r="B92" s="5"/>
      <c r="C92" s="5"/>
      <c r="D92" s="1"/>
      <c r="E92" s="4"/>
      <c r="F92" s="1"/>
    </row>
    <row r="93" spans="1:6" ht="14.4" x14ac:dyDescent="0.25">
      <c r="A93" s="2" t="s">
        <v>0</v>
      </c>
      <c r="B93" s="6" t="s">
        <v>1</v>
      </c>
      <c r="C93" s="9" t="s">
        <v>10</v>
      </c>
      <c r="D93" s="9" t="s">
        <v>11</v>
      </c>
      <c r="E93" s="9" t="s">
        <v>7</v>
      </c>
      <c r="F93" s="9" t="s">
        <v>32</v>
      </c>
    </row>
    <row r="94" spans="1:6" ht="14.4" x14ac:dyDescent="0.25">
      <c r="A94" s="47" t="str">
        <f t="shared" ref="A94:A101" si="13">A39</f>
        <v>MDC</v>
      </c>
      <c r="B94" s="49">
        <f>[21]Mode_PA_lh_slope_b0!B2</f>
        <v>34.866999999999997</v>
      </c>
      <c r="C94" s="50">
        <f>[21]Mode_PA_lh_slope_b0!C2</f>
        <v>19.4382826262501</v>
      </c>
      <c r="D94" s="50">
        <f>[21]Mode_PA_lh_slope_b0!D2</f>
        <v>50.295027165882203</v>
      </c>
      <c r="E94" s="50">
        <f>[21]Mode_PA_lh_slope_b0!E2</f>
        <v>5.1239999999999997</v>
      </c>
      <c r="F94" s="72">
        <f>Table7[[#This Row],[Estimates]]-Table7[[#This Row],[2.5% CI]]</f>
        <v>15.428717373749897</v>
      </c>
    </row>
    <row r="95" spans="1:6" ht="14.4" x14ac:dyDescent="0.25">
      <c r="A95" s="47" t="str">
        <f t="shared" si="13"/>
        <v>MWH</v>
      </c>
      <c r="B95" s="49">
        <f>[21]Mode_PA_lh_slope_b0!B3</f>
        <v>36.759</v>
      </c>
      <c r="C95" s="50">
        <f>[21]Mode_PA_lh_slope_b0!C3</f>
        <v>21.3325029798274</v>
      </c>
      <c r="D95" s="50">
        <f>[21]Mode_PA_lh_slope_b0!D3</f>
        <v>52.184601810676398</v>
      </c>
      <c r="E95" s="50">
        <f>[21]Mode_PA_lh_slope_b0!E3</f>
        <v>5.1239999999999997</v>
      </c>
      <c r="F95" s="76">
        <f>Table7[[#This Row],[Estimates]]-Table7[[#This Row],[2.5% CI]]</f>
        <v>15.426497020172601</v>
      </c>
    </row>
    <row r="96" spans="1:6" ht="14.4" x14ac:dyDescent="0.25">
      <c r="A96" s="47" t="str">
        <f t="shared" si="13"/>
        <v>MYN</v>
      </c>
      <c r="B96" s="49">
        <f>[21]Mode_PA_lh_slope_b0!B4</f>
        <v>35.253999999999998</v>
      </c>
      <c r="C96" s="50">
        <f>[21]Mode_PA_lh_slope_b0!C4</f>
        <v>19.866728911862801</v>
      </c>
      <c r="D96" s="50">
        <f>[21]Mode_PA_lh_slope_b0!D4</f>
        <v>50.640272439518597</v>
      </c>
      <c r="E96" s="50">
        <f>[21]Mode_PA_lh_slope_b0!E4</f>
        <v>5.1379999999999999</v>
      </c>
      <c r="F96" s="76">
        <f>Table7[[#This Row],[Estimates]]-Table7[[#This Row],[2.5% CI]]</f>
        <v>15.387271088137197</v>
      </c>
    </row>
    <row r="97" spans="1:6" ht="14.4" x14ac:dyDescent="0.25">
      <c r="A97" s="47" t="str">
        <f t="shared" si="13"/>
        <v>MDQ</v>
      </c>
      <c r="B97" s="53">
        <f>[21]Mode_PA_lh_slope_b0!B5</f>
        <v>40.253</v>
      </c>
      <c r="C97" s="50">
        <f>[21]Mode_PA_lh_slope_b0!C5</f>
        <v>24.9750181521851</v>
      </c>
      <c r="D97" s="50">
        <f>[21]Mode_PA_lh_slope_b0!D5</f>
        <v>55.531194866184798</v>
      </c>
      <c r="E97" s="50">
        <f>[21]Mode_PA_lh_slope_b0!E5</f>
        <v>5.1769999999999996</v>
      </c>
      <c r="F97" s="76">
        <f>Table7[[#This Row],[Estimates]]-Table7[[#This Row],[2.5% CI]]</f>
        <v>15.2779818478149</v>
      </c>
    </row>
    <row r="98" spans="1:6" ht="14.4" x14ac:dyDescent="0.25">
      <c r="A98" s="47" t="str">
        <f t="shared" si="13"/>
        <v>L*H</v>
      </c>
      <c r="B98" s="53">
        <f>[21]Mode_PA_lh_slope_b0!B6</f>
        <v>34.866999999999997</v>
      </c>
      <c r="C98" s="50">
        <f>[21]Mode_PA_lh_slope_b0!C6</f>
        <v>19.4382826262501</v>
      </c>
      <c r="D98" s="50">
        <f>[21]Mode_PA_lh_slope_b0!D6</f>
        <v>50.295027165882203</v>
      </c>
      <c r="E98" s="50">
        <f>[21]Mode_PA_lh_slope_b0!E6</f>
        <v>5.1239999999999997</v>
      </c>
      <c r="F98" s="76">
        <f>Table7[[#This Row],[Estimates]]-Table7[[#This Row],[2.5% CI]]</f>
        <v>15.428717373749897</v>
      </c>
    </row>
    <row r="99" spans="1:6" ht="14.4" x14ac:dyDescent="0.25">
      <c r="A99" s="47" t="str">
        <f t="shared" si="13"/>
        <v>^[L*]H</v>
      </c>
      <c r="B99" s="53">
        <f>[21]Mode_PA_lh_slope_b0!B7</f>
        <v>22.114999999999998</v>
      </c>
      <c r="C99" s="50">
        <f>[21]Mode_PA_lh_slope_b0!C7</f>
        <v>6.7480699939542497</v>
      </c>
      <c r="D99" s="50">
        <f>[21]Mode_PA_lh_slope_b0!D7</f>
        <v>37.482070493688099</v>
      </c>
      <c r="E99" s="50">
        <f>[21]Mode_PA_lh_slope_b0!E7</f>
        <v>7.0389999999999997</v>
      </c>
      <c r="F99" s="76">
        <f>Table7[[#This Row],[Estimates]]-Table7[[#This Row],[2.5% CI]]</f>
        <v>15.366930006045749</v>
      </c>
    </row>
    <row r="100" spans="1:6" ht="14.4" x14ac:dyDescent="0.25">
      <c r="A100" s="47" t="str">
        <f t="shared" si="13"/>
        <v>L*^[H]</v>
      </c>
      <c r="B100" s="53">
        <f>[21]Mode_PA_lh_slope_b0!B8</f>
        <v>53.122999999999998</v>
      </c>
      <c r="C100" s="50">
        <f>[21]Mode_PA_lh_slope_b0!C8</f>
        <v>38.391215705540098</v>
      </c>
      <c r="D100" s="50">
        <f>[21]Mode_PA_lh_slope_b0!D8</f>
        <v>67.855146691603295</v>
      </c>
      <c r="E100" s="50">
        <f>[21]Mode_PA_lh_slope_b0!E8</f>
        <v>5.484</v>
      </c>
      <c r="F100" s="76">
        <f>Table7[[#This Row],[Estimates]]-Table7[[#This Row],[2.5% CI]]</f>
        <v>14.731784294459899</v>
      </c>
    </row>
    <row r="101" spans="1:6" ht="14.4" x14ac:dyDescent="0.25">
      <c r="A101" s="47" t="str">
        <f t="shared" si="13"/>
        <v>^[L*H]</v>
      </c>
      <c r="B101" s="53">
        <f>[21]Mode_PA_lh_slope_b0!B9</f>
        <v>39.985999999999997</v>
      </c>
      <c r="C101" s="50">
        <f>[21]Mode_PA_lh_slope_b0!C9</f>
        <v>25.0674426434616</v>
      </c>
      <c r="D101" s="50">
        <f>[21]Mode_PA_lh_slope_b0!D9</f>
        <v>54.905062194502001</v>
      </c>
      <c r="E101" s="50">
        <f>[21]Mode_PA_lh_slope_b0!E9</f>
        <v>5.3490000000000002</v>
      </c>
      <c r="F101" s="76">
        <f>Table7[[#This Row],[Estimates]]-Table7[[#This Row],[2.5% CI]]</f>
        <v>14.918557356538397</v>
      </c>
    </row>
  </sheetData>
  <phoneticPr fontId="45" type="noConversion"/>
  <conditionalFormatting sqref="H2:I4 H6:I8 H11:I13 H15:I15 H17:I17 H20:I22 H24:I26 H29:I31 H33:I35">
    <cfRule type="cellIs" dxfId="309" priority="42" stopIfTrue="1" operator="lessThan">
      <formula>0.0001</formula>
    </cfRule>
    <cfRule type="cellIs" dxfId="308" priority="43" stopIfTrue="1" operator="lessThan">
      <formula>0.001</formula>
    </cfRule>
    <cfRule type="cellIs" dxfId="307" priority="44" stopIfTrue="1" operator="lessThan">
      <formula>0.05</formula>
    </cfRule>
    <cfRule type="cellIs" dxfId="306" priority="45" stopIfTrue="1" operator="lessThan">
      <formula>0.1</formula>
    </cfRule>
  </conditionalFormatting>
  <conditionalFormatting sqref="J2:J4 J6:J8 J11:J13 J15:J17 J20:J22 J24:J26 J29:J31 J33:J35">
    <cfRule type="containsText" dxfId="305" priority="33" stopIfTrue="1" operator="containsText" text="p&lt;0.0001">
      <formula>NOT(ISERROR(SEARCH("p&lt;0.0001",J2)))</formula>
    </cfRule>
    <cfRule type="containsText" dxfId="304" priority="38" stopIfTrue="1" operator="containsText" text="p&lt;0.001">
      <formula>NOT(ISERROR(SEARCH("p&lt;0.001",J2)))</formula>
    </cfRule>
    <cfRule type="containsText" dxfId="303" priority="39" stopIfTrue="1" operator="containsText" text="p&lt;0.01">
      <formula>NOT(ISERROR(SEARCH("p&lt;0.01",J2)))</formula>
    </cfRule>
    <cfRule type="containsText" dxfId="302" priority="40" stopIfTrue="1" operator="containsText" text="p&lt;0.05">
      <formula>NOT(ISERROR(SEARCH("p&lt;0.05",J2)))</formula>
    </cfRule>
    <cfRule type="containsText" dxfId="301" priority="41" stopIfTrue="1" operator="containsText" text="p&lt;0.1">
      <formula>NOT(ISERROR(SEARCH("p&lt;0.1",J2)))</formula>
    </cfRule>
  </conditionalFormatting>
  <conditionalFormatting sqref="I16">
    <cfRule type="cellIs" dxfId="300" priority="34" stopIfTrue="1" operator="lessThan">
      <formula>0.0001</formula>
    </cfRule>
    <cfRule type="cellIs" dxfId="299" priority="35" stopIfTrue="1" operator="lessThan">
      <formula>0.001</formula>
    </cfRule>
    <cfRule type="cellIs" dxfId="298" priority="36" stopIfTrue="1" operator="lessThan">
      <formula>0.05</formula>
    </cfRule>
    <cfRule type="cellIs" dxfId="297" priority="37" stopIfTrue="1" operator="lessThan">
      <formula>0.1</formula>
    </cfRule>
  </conditionalFormatting>
  <conditionalFormatting sqref="H5:I5 H14:I14 H23:I23 H32:I32">
    <cfRule type="cellIs" dxfId="296" priority="29" stopIfTrue="1" operator="lessThan">
      <formula>0.0001</formula>
    </cfRule>
    <cfRule type="cellIs" dxfId="295" priority="30" stopIfTrue="1" operator="lessThan">
      <formula>0.001</formula>
    </cfRule>
    <cfRule type="cellIs" dxfId="294" priority="31" stopIfTrue="1" operator="lessThan">
      <formula>0.05</formula>
    </cfRule>
    <cfRule type="cellIs" dxfId="293" priority="32" stopIfTrue="1" operator="lessThan">
      <formula>0.1</formula>
    </cfRule>
  </conditionalFormatting>
  <conditionalFormatting sqref="J5 J14 J23 J32">
    <cfRule type="containsText" dxfId="292" priority="24" stopIfTrue="1" operator="containsText" text="p&lt;0.0001">
      <formula>NOT(ISERROR(SEARCH("p&lt;0.0001",J5)))</formula>
    </cfRule>
    <cfRule type="containsText" dxfId="291" priority="25" stopIfTrue="1" operator="containsText" text="p&lt;0.001">
      <formula>NOT(ISERROR(SEARCH("p&lt;0.001",J5)))</formula>
    </cfRule>
    <cfRule type="containsText" dxfId="290" priority="26" stopIfTrue="1" operator="containsText" text="p&lt;0.01">
      <formula>NOT(ISERROR(SEARCH("p&lt;0.01",J5)))</formula>
    </cfRule>
    <cfRule type="containsText" dxfId="289" priority="27" stopIfTrue="1" operator="containsText" text="p&lt;0.05">
      <formula>NOT(ISERROR(SEARCH("p&lt;0.05",J5)))</formula>
    </cfRule>
    <cfRule type="containsText" dxfId="288" priority="28" stopIfTrue="1" operator="containsText" text="p&lt;0.1">
      <formula>NOT(ISERROR(SEARCH("p&lt;0.1",J5)))</formula>
    </cfRule>
  </conditionalFormatting>
  <conditionalFormatting sqref="A91:C91 F39:F46 F50:F57 F61:F68 F72:F79 F47:G47 A69">
    <cfRule type="cellIs" dxfId="287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48"/>
  <sheetViews>
    <sheetView showGridLines="0" zoomScaleNormal="100" zoomScaleSheetLayoutView="55" workbookViewId="0"/>
  </sheetViews>
  <sheetFormatPr defaultColWidth="13.88671875" defaultRowHeight="13.2" x14ac:dyDescent="0.25"/>
  <cols>
    <col min="1" max="1" width="12.33203125" style="217" customWidth="1"/>
    <col min="2" max="3" width="8" style="218" bestFit="1" customWidth="1"/>
    <col min="4" max="5" width="11.44140625" style="218" customWidth="1"/>
    <col min="6" max="6" width="8.6640625" style="218" customWidth="1"/>
    <col min="7" max="7" width="8.6640625" style="221" customWidth="1"/>
    <col min="8" max="8" width="11.44140625" style="219" hidden="1" customWidth="1"/>
    <col min="9" max="9" width="9.6640625" style="219" customWidth="1"/>
    <col min="10" max="10" width="11.44140625" style="219" customWidth="1"/>
    <col min="11" max="12" width="11.44140625" style="214" customWidth="1"/>
    <col min="13" max="14" width="8.6640625" style="214" customWidth="1"/>
    <col min="15" max="15" width="11.44140625" style="215" customWidth="1"/>
    <col min="16" max="16" width="9.6640625" style="215" customWidth="1"/>
    <col min="17" max="17" width="11.44140625" style="215" customWidth="1"/>
    <col min="18" max="19" width="7.6640625" style="214" customWidth="1"/>
    <col min="20" max="21" width="11.44140625" style="214" customWidth="1"/>
    <col min="22" max="23" width="8.6640625" style="214" customWidth="1"/>
    <col min="24" max="24" width="11.44140625" style="215" customWidth="1"/>
    <col min="25" max="25" width="9.6640625" style="215" customWidth="1"/>
    <col min="26" max="26" width="11.44140625" style="215" customWidth="1"/>
    <col min="27" max="28" width="7.6640625" style="214" customWidth="1"/>
    <col min="29" max="30" width="11.44140625" style="214" customWidth="1"/>
    <col min="31" max="32" width="8.6640625" style="214" customWidth="1"/>
    <col min="33" max="33" width="11.44140625" style="215" customWidth="1"/>
    <col min="34" max="34" width="9.6640625" style="215" customWidth="1"/>
    <col min="35" max="35" width="11.44140625" style="215" customWidth="1"/>
    <col min="36" max="37" width="7.6640625" style="214" customWidth="1"/>
    <col min="38" max="39" width="11.44140625" style="214" customWidth="1"/>
    <col min="40" max="41" width="8.6640625" style="214" customWidth="1"/>
    <col min="42" max="42" width="11.44140625" style="215" customWidth="1"/>
    <col min="43" max="43" width="9.6640625" style="215" customWidth="1"/>
    <col min="44" max="44" width="11.44140625" style="215" customWidth="1"/>
    <col min="45" max="46" width="7.6640625" style="214" customWidth="1"/>
    <col min="47" max="48" width="11.44140625" style="214" customWidth="1"/>
    <col min="49" max="50" width="8.6640625" style="214" customWidth="1"/>
    <col min="51" max="51" width="11.44140625" style="215" customWidth="1"/>
    <col min="52" max="52" width="9.6640625" style="215" customWidth="1"/>
    <col min="53" max="53" width="11.44140625" style="215" customWidth="1"/>
    <col min="54" max="55" width="11.44140625" style="214" customWidth="1"/>
    <col min="56" max="16384" width="13.88671875" style="214"/>
  </cols>
  <sheetData>
    <row r="1" spans="1:10" s="197" customFormat="1" ht="14.4" thickTop="1" thickBot="1" x14ac:dyDescent="0.3">
      <c r="A1" s="195" t="s">
        <v>71</v>
      </c>
      <c r="B1" s="172" t="s">
        <v>70</v>
      </c>
      <c r="C1" s="172" t="s">
        <v>10</v>
      </c>
      <c r="D1" s="172" t="s">
        <v>81</v>
      </c>
      <c r="E1" s="172" t="str">
        <f>[9]Mode_PA_l_f0_b0!E1</f>
        <v>std.error</v>
      </c>
      <c r="F1" s="195" t="s">
        <v>8</v>
      </c>
      <c r="G1" s="220" t="s">
        <v>12</v>
      </c>
      <c r="H1" s="196" t="s">
        <v>22</v>
      </c>
      <c r="I1" s="196" t="s">
        <v>77</v>
      </c>
      <c r="J1" s="196" t="s">
        <v>27</v>
      </c>
    </row>
    <row r="2" spans="1:10" s="202" customFormat="1" ht="16.2" thickTop="1" x14ac:dyDescent="0.25">
      <c r="A2" s="198" t="s">
        <v>78</v>
      </c>
      <c r="B2" s="199">
        <f>[22]Mode_PA_l_f0_b1!C2</f>
        <v>8.5999999999999993E-2</v>
      </c>
      <c r="C2" s="199">
        <f>[22]Mode_PA_l_f0_b1!D2</f>
        <v>-0.17687652601089701</v>
      </c>
      <c r="D2" s="199">
        <f>[22]Mode_PA_l_f0_b1!E2</f>
        <v>0.348471817940809</v>
      </c>
      <c r="E2" s="199">
        <f>[22]Mode_PA_l_f0_b1!F2</f>
        <v>0.13400000000000001</v>
      </c>
      <c r="F2" s="199">
        <f>[22]Mode_PA_l_f0_b1!G2</f>
        <v>0.64100000000000001</v>
      </c>
      <c r="G2" s="198">
        <f>[22]Mode_PA_l_f0_b1!H2</f>
        <v>598.97</v>
      </c>
      <c r="H2" s="200">
        <f>[22]Mode_PA_l_f0_b1!I2</f>
        <v>0.52100000000000002</v>
      </c>
      <c r="I2" s="200">
        <f>[22]Mode_PA_l_f0_b1!J2</f>
        <v>0.60199999999999998</v>
      </c>
      <c r="J2" s="201">
        <f>[22]Mode_PA_l_f0_b1!K2</f>
        <v>0</v>
      </c>
    </row>
    <row r="3" spans="1:10" s="202" customFormat="1" ht="15.6" x14ac:dyDescent="0.25">
      <c r="A3" s="203" t="s">
        <v>79</v>
      </c>
      <c r="B3" s="204">
        <f>[23]Mode_PA_h_f0_b1!C2</f>
        <v>0.41699999999999998</v>
      </c>
      <c r="C3" s="204">
        <f>[23]Mode_PA_h_f0_b1!D2</f>
        <v>3.2769822598991402E-2</v>
      </c>
      <c r="D3" s="204">
        <f>[23]Mode_PA_h_f0_b1!E2</f>
        <v>0.80218190937686995</v>
      </c>
      <c r="E3" s="204">
        <f>[23]Mode_PA_h_f0_b1!F2</f>
        <v>0.19600000000000001</v>
      </c>
      <c r="F3" s="204">
        <f>[23]Mode_PA_h_f0_b1!G2</f>
        <v>2.1309999999999998</v>
      </c>
      <c r="G3" s="203">
        <f>[23]Mode_PA_h_f0_b1!H2</f>
        <v>609.98</v>
      </c>
      <c r="H3" s="205">
        <f>[23]Mode_PA_h_f0_b1!I2</f>
        <v>3.3000000000000002E-2</v>
      </c>
      <c r="I3" s="205">
        <f>[23]Mode_PA_h_f0_b1!J2</f>
        <v>5.0999999999999997E-2</v>
      </c>
      <c r="J3" s="206">
        <f>[23]Mode_PA_h_f0_b1!K2</f>
        <v>0</v>
      </c>
    </row>
    <row r="4" spans="1:10" s="202" customFormat="1" hidden="1" x14ac:dyDescent="0.25">
      <c r="A4" s="203" t="s">
        <v>5</v>
      </c>
      <c r="B4" s="204">
        <f>[24]Mode_PA_f0_exc_b1!C2</f>
        <v>0.19700000000000001</v>
      </c>
      <c r="C4" s="204">
        <f>[24]Mode_PA_f0_exc_b1!D2</f>
        <v>-9.0348640704437003E-2</v>
      </c>
      <c r="D4" s="204">
        <f>[24]Mode_PA_f0_exc_b1!E2</f>
        <v>0.48345020198361999</v>
      </c>
      <c r="E4" s="204">
        <f>[24]Mode_PA_f0_exc_b1!F2</f>
        <v>0.14599999999999999</v>
      </c>
      <c r="F4" s="204">
        <f>[24]Mode_PA_f0_exc_b1!G2</f>
        <v>1.345</v>
      </c>
      <c r="G4" s="203">
        <f>[24]Mode_PA_f0_exc_b1!H2</f>
        <v>606.87</v>
      </c>
      <c r="H4" s="205">
        <f>[24]Mode_PA_f0_exc_b1!I2</f>
        <v>0.17899999999999999</v>
      </c>
      <c r="I4" s="205">
        <f>[24]Mode_PA_f0_exc_b1!J2</f>
        <v>0.23400000000000001</v>
      </c>
      <c r="J4" s="206">
        <f>[24]Mode_PA_f0_exc_b1!K2</f>
        <v>0</v>
      </c>
    </row>
    <row r="5" spans="1:10" s="202" customFormat="1" ht="15.6" hidden="1" x14ac:dyDescent="0.25">
      <c r="A5" s="203" t="s">
        <v>80</v>
      </c>
      <c r="B5" s="204">
        <f>[25]Mode_PA_lh_mean_f0_b1!C2</f>
        <v>0.29899999999999999</v>
      </c>
      <c r="C5" s="204">
        <f>[25]Mode_PA_lh_mean_f0_b1!D2</f>
        <v>9.2334577769921308E-3</v>
      </c>
      <c r="D5" s="204">
        <f>[25]Mode_PA_lh_mean_f0_b1!E2</f>
        <v>0.58803483442042204</v>
      </c>
      <c r="E5" s="204">
        <f>[25]Mode_PA_lh_mean_f0_b1!F2</f>
        <v>0.14699999999999999</v>
      </c>
      <c r="F5" s="204">
        <f>[25]Mode_PA_lh_mean_f0_b1!G2</f>
        <v>2.0270000000000001</v>
      </c>
      <c r="G5" s="203">
        <f>[25]Mode_PA_lh_mean_f0_b1!H2</f>
        <v>597.91999999999996</v>
      </c>
      <c r="H5" s="205">
        <f>[25]Mode_PA_lh_mean_f0_b1!I2</f>
        <v>4.2999999999999997E-2</v>
      </c>
      <c r="I5" s="205">
        <f>[25]Mode_PA_lh_mean_f0_b1!J2</f>
        <v>6.4000000000000001E-2</v>
      </c>
      <c r="J5" s="206">
        <f>[25]Mode_PA_lh_mean_f0_b1!K2</f>
        <v>0</v>
      </c>
    </row>
    <row r="6" spans="1:10" s="208" customFormat="1" x14ac:dyDescent="0.25">
      <c r="A6" s="207" t="s">
        <v>4</v>
      </c>
      <c r="B6" s="203">
        <f>[26]Mode_PA_l_t_b1!C2</f>
        <v>0.32500000000000001</v>
      </c>
      <c r="C6" s="203">
        <f>[26]Mode_PA_l_t_b1!D2</f>
        <v>-3.5449395705412399</v>
      </c>
      <c r="D6" s="203">
        <f>[26]Mode_PA_l_t_b1!E2</f>
        <v>4.1943195758573397</v>
      </c>
      <c r="E6" s="203">
        <f>[26]Mode_PA_l_t_b1!F2</f>
        <v>1.97</v>
      </c>
      <c r="F6" s="204">
        <f>[26]Mode_PA_l_t_b1!G2</f>
        <v>0.16500000000000001</v>
      </c>
      <c r="G6" s="203">
        <f>[26]Mode_PA_l_t_b1!H2</f>
        <v>604.92999999999995</v>
      </c>
      <c r="H6" s="205">
        <f>[26]Mode_PA_l_t_b1!I2</f>
        <v>0.86899999999999999</v>
      </c>
      <c r="I6" s="205">
        <f>[26]Mode_PA_l_t_b1!J2</f>
        <v>0.92800000000000005</v>
      </c>
      <c r="J6" s="206">
        <f>[26]Mode_PA_l_t_b1!K2</f>
        <v>0</v>
      </c>
    </row>
    <row r="7" spans="1:10" s="208" customFormat="1" ht="13.8" thickBot="1" x14ac:dyDescent="0.3">
      <c r="A7" s="207" t="s">
        <v>3</v>
      </c>
      <c r="B7" s="203">
        <f>[27]Mode_PA_h_t_b1!C2</f>
        <v>-0.45100000000000001</v>
      </c>
      <c r="C7" s="203">
        <f>[27]Mode_PA_h_t_b1!D2</f>
        <v>-6.1920653229988698</v>
      </c>
      <c r="D7" s="203">
        <f>[27]Mode_PA_h_t_b1!E2</f>
        <v>5.2894011087549098</v>
      </c>
      <c r="E7" s="203">
        <f>[27]Mode_PA_h_t_b1!F2</f>
        <v>2.923</v>
      </c>
      <c r="F7" s="204">
        <f>[27]Mode_PA_h_t_b1!G2</f>
        <v>-0.154</v>
      </c>
      <c r="G7" s="203">
        <f>[27]Mode_PA_h_t_b1!H2</f>
        <v>608.04</v>
      </c>
      <c r="H7" s="205">
        <f>[27]Mode_PA_h_t_b1!I2</f>
        <v>0.877</v>
      </c>
      <c r="I7" s="205">
        <f>[27]Mode_PA_h_t_b1!J2</f>
        <v>0.92900000000000005</v>
      </c>
      <c r="J7" s="206">
        <f>[27]Mode_PA_h_t_b1!K2</f>
        <v>0</v>
      </c>
    </row>
    <row r="8" spans="1:10" s="213" customFormat="1" ht="13.8" hidden="1" thickBot="1" x14ac:dyDescent="0.3">
      <c r="A8" s="209" t="s">
        <v>26</v>
      </c>
      <c r="B8" s="210">
        <f>[28]Mode_PA_lh_slope_b1!C2</f>
        <v>1.8919999999999999</v>
      </c>
      <c r="C8" s="209">
        <f>[28]Mode_PA_lh_slope_b1!D2</f>
        <v>0.17709811757452401</v>
      </c>
      <c r="D8" s="209">
        <f>[28]Mode_PA_lh_slope_b1!E2</f>
        <v>3.6066969554172599</v>
      </c>
      <c r="E8" s="209">
        <f>[28]Mode_PA_lh_slope_b1!F2</f>
        <v>0.873</v>
      </c>
      <c r="F8" s="210">
        <f>[28]Mode_PA_lh_slope_b1!G2</f>
        <v>2.1669999999999998</v>
      </c>
      <c r="G8" s="209">
        <f>[28]Mode_PA_lh_slope_b1!H2</f>
        <v>603.55999999999995</v>
      </c>
      <c r="H8" s="211">
        <f>[28]Mode_PA_lh_slope_b1!I2</f>
        <v>3.1E-2</v>
      </c>
      <c r="I8" s="211">
        <f>[28]Mode_PA_lh_slope_b1!J2</f>
        <v>4.7E-2</v>
      </c>
      <c r="J8" s="212" t="str">
        <f>[28]Mode_PA_lh_slope_b1!K2</f>
        <v>p&lt;0.05</v>
      </c>
    </row>
    <row r="9" spans="1:10" ht="14.4" thickTop="1" thickBot="1" x14ac:dyDescent="0.3">
      <c r="A9" s="195" t="s">
        <v>72</v>
      </c>
      <c r="B9" s="195" t="str">
        <f t="shared" ref="B9:H9" si="0">B1</f>
        <v>est.</v>
      </c>
      <c r="C9" s="195" t="str">
        <f t="shared" si="0"/>
        <v>2.5% CI</v>
      </c>
      <c r="D9" s="195" t="str">
        <f t="shared" si="0"/>
        <v>07.5% CI</v>
      </c>
      <c r="E9" s="195" t="str">
        <f t="shared" si="0"/>
        <v>std.error</v>
      </c>
      <c r="F9" s="195" t="str">
        <f t="shared" si="0"/>
        <v>t</v>
      </c>
      <c r="G9" s="220" t="str">
        <f t="shared" si="0"/>
        <v>df</v>
      </c>
      <c r="H9" s="196" t="str">
        <f t="shared" si="0"/>
        <v>p. val.</v>
      </c>
      <c r="I9" s="196" t="s">
        <v>77</v>
      </c>
      <c r="J9" s="196" t="str">
        <f>J1</f>
        <v>sig.</v>
      </c>
    </row>
    <row r="10" spans="1:10" ht="16.2" thickTop="1" x14ac:dyDescent="0.25">
      <c r="A10" s="198" t="s">
        <v>78</v>
      </c>
      <c r="B10" s="198">
        <f>[22]Mode_PA_l_f0_b1!C3</f>
        <v>1.1879999999999999</v>
      </c>
      <c r="C10" s="198">
        <f>[22]Mode_PA_l_f0_b1!D3</f>
        <v>0.89789380261555396</v>
      </c>
      <c r="D10" s="198">
        <f>[22]Mode_PA_l_f0_b1!E3</f>
        <v>1.4777286068392399</v>
      </c>
      <c r="E10" s="199">
        <f>[22]Mode_PA_l_f0_b1!F3</f>
        <v>0.14799999999999999</v>
      </c>
      <c r="F10" s="199">
        <f>[22]Mode_PA_l_f0_b1!G3</f>
        <v>8.0459999999999994</v>
      </c>
      <c r="G10" s="198">
        <f>[22]Mode_PA_l_f0_b1!H3</f>
        <v>599.01</v>
      </c>
      <c r="H10" s="200">
        <f>[22]Mode_PA_l_f0_b1!I3</f>
        <v>4.5999999999999998E-15</v>
      </c>
      <c r="I10" s="222">
        <f>[22]Mode_PA_l_f0_b1!J3</f>
        <v>3.4E-14</v>
      </c>
      <c r="J10" s="201" t="str">
        <f>[22]Mode_PA_l_f0_b1!K3</f>
        <v>p&lt;0.0001</v>
      </c>
    </row>
    <row r="11" spans="1:10" ht="15.6" x14ac:dyDescent="0.25">
      <c r="A11" s="203" t="s">
        <v>79</v>
      </c>
      <c r="B11" s="203">
        <f>[23]Mode_PA_h_f0_b1!C3</f>
        <v>1.129</v>
      </c>
      <c r="C11" s="203">
        <f>[23]Mode_PA_h_f0_b1!D3</f>
        <v>0.70325590722223796</v>
      </c>
      <c r="D11" s="203">
        <f>[23]Mode_PA_h_f0_b1!E3</f>
        <v>1.5551863947656099</v>
      </c>
      <c r="E11" s="204">
        <f>[23]Mode_PA_h_f0_b1!F3</f>
        <v>0.217</v>
      </c>
      <c r="F11" s="204">
        <f>[23]Mode_PA_h_f0_b1!G3</f>
        <v>5.2060000000000004</v>
      </c>
      <c r="G11" s="203">
        <f>[23]Mode_PA_h_f0_b1!H3</f>
        <v>610.05999999999995</v>
      </c>
      <c r="H11" s="205">
        <f>[23]Mode_PA_h_f0_b1!I3</f>
        <v>2.6E-7</v>
      </c>
      <c r="I11" s="223">
        <f>[23]Mode_PA_h_f0_b1!J3</f>
        <v>9.0999999999999997E-7</v>
      </c>
      <c r="J11" s="206" t="str">
        <f>[23]Mode_PA_h_f0_b1!K3</f>
        <v>p&lt;0.0001</v>
      </c>
    </row>
    <row r="12" spans="1:10" hidden="1" x14ac:dyDescent="0.25">
      <c r="A12" s="203" t="s">
        <v>5</v>
      </c>
      <c r="B12" s="204">
        <f>[24]Mode_PA_f0_exc_b1!C3</f>
        <v>-0.10100000000000001</v>
      </c>
      <c r="C12" s="204">
        <f>[24]Mode_PA_f0_exc_b1!D3</f>
        <v>-0.417395282389037</v>
      </c>
      <c r="D12" s="204">
        <f>[24]Mode_PA_f0_exc_b1!E3</f>
        <v>0.21519745104635901</v>
      </c>
      <c r="E12" s="204">
        <f>[24]Mode_PA_f0_exc_b1!F3</f>
        <v>0.161</v>
      </c>
      <c r="F12" s="204">
        <f>[24]Mode_PA_f0_exc_b1!G3</f>
        <v>-0.628</v>
      </c>
      <c r="G12" s="203">
        <f>[24]Mode_PA_f0_exc_b1!H3</f>
        <v>607.74</v>
      </c>
      <c r="H12" s="205">
        <f>[24]Mode_PA_f0_exc_b1!I3</f>
        <v>0.53</v>
      </c>
      <c r="I12" s="205">
        <f>[24]Mode_PA_f0_exc_b1!J3</f>
        <v>0.60699999999999998</v>
      </c>
      <c r="J12" s="206">
        <f>[24]Mode_PA_f0_exc_b1!K3</f>
        <v>0</v>
      </c>
    </row>
    <row r="13" spans="1:10" ht="15.6" hidden="1" x14ac:dyDescent="0.25">
      <c r="A13" s="203" t="s">
        <v>80</v>
      </c>
      <c r="B13" s="204">
        <f>[25]Mode_PA_lh_mean_f0_b1!C3</f>
        <v>1.3109999999999999</v>
      </c>
      <c r="C13" s="204">
        <f>[25]Mode_PA_lh_mean_f0_b1!D3</f>
        <v>0.99101300815862903</v>
      </c>
      <c r="D13" s="204">
        <f>[25]Mode_PA_lh_mean_f0_b1!E3</f>
        <v>1.6319344797167299</v>
      </c>
      <c r="E13" s="204">
        <f>[25]Mode_PA_lh_mean_f0_b1!F3</f>
        <v>0.16300000000000001</v>
      </c>
      <c r="F13" s="204">
        <f>[25]Mode_PA_lh_mean_f0_b1!G3</f>
        <v>8.0370000000000008</v>
      </c>
      <c r="G13" s="203">
        <f>[25]Mode_PA_lh_mean_f0_b1!H3</f>
        <v>597.99</v>
      </c>
      <c r="H13" s="205">
        <f>[25]Mode_PA_lh_mean_f0_b1!I3</f>
        <v>4.8999999999999999E-15</v>
      </c>
      <c r="I13" s="205">
        <f>[25]Mode_PA_lh_mean_f0_b1!J3</f>
        <v>3.5000000000000002E-14</v>
      </c>
      <c r="J13" s="206" t="str">
        <f>[25]Mode_PA_lh_mean_f0_b1!K3</f>
        <v>p&lt;0.0001</v>
      </c>
    </row>
    <row r="14" spans="1:10" x14ac:dyDescent="0.25">
      <c r="A14" s="207" t="s">
        <v>4</v>
      </c>
      <c r="B14" s="207">
        <f>[26]Mode_PA_l_t_b1!C3</f>
        <v>2.0680000000000001</v>
      </c>
      <c r="C14" s="207">
        <f>[26]Mode_PA_l_t_b1!D3</f>
        <v>-2.2250529520495501</v>
      </c>
      <c r="D14" s="207">
        <f>[26]Mode_PA_l_t_b1!E3</f>
        <v>6.3616380615155297</v>
      </c>
      <c r="E14" s="203">
        <f>[26]Mode_PA_l_t_b1!F3</f>
        <v>2.1859999999999999</v>
      </c>
      <c r="F14" s="204">
        <f>[26]Mode_PA_l_t_b1!G3</f>
        <v>0.94599999999999995</v>
      </c>
      <c r="G14" s="203">
        <f>[26]Mode_PA_l_t_b1!H3</f>
        <v>605.15</v>
      </c>
      <c r="H14" s="205">
        <f>[26]Mode_PA_l_t_b1!I3</f>
        <v>0.34399999999999997</v>
      </c>
      <c r="I14" s="205">
        <f>[26]Mode_PA_l_t_b1!J3</f>
        <v>0.42499999999999999</v>
      </c>
      <c r="J14" s="206">
        <f>[26]Mode_PA_l_t_b1!K3</f>
        <v>0</v>
      </c>
    </row>
    <row r="15" spans="1:10" ht="13.8" thickBot="1" x14ac:dyDescent="0.3">
      <c r="A15" s="207" t="s">
        <v>3</v>
      </c>
      <c r="B15" s="207">
        <f>[27]Mode_PA_h_t_b1!C3</f>
        <v>-7.9000000000000001E-2</v>
      </c>
      <c r="C15" s="207">
        <f>[27]Mode_PA_h_t_b1!D3</f>
        <v>-6.4355930497881104</v>
      </c>
      <c r="D15" s="207">
        <f>[27]Mode_PA_h_t_b1!E3</f>
        <v>6.2766427277463697</v>
      </c>
      <c r="E15" s="203">
        <f>[27]Mode_PA_h_t_b1!F3</f>
        <v>3.2370000000000001</v>
      </c>
      <c r="F15" s="204">
        <f>[27]Mode_PA_h_t_b1!G3</f>
        <v>-2.5000000000000001E-2</v>
      </c>
      <c r="G15" s="203">
        <f>[27]Mode_PA_h_t_b1!H3</f>
        <v>608.29</v>
      </c>
      <c r="H15" s="205">
        <f>[27]Mode_PA_h_t_b1!I3</f>
        <v>0.98</v>
      </c>
      <c r="I15" s="205">
        <f>[27]Mode_PA_h_t_b1!J3</f>
        <v>0.98399999999999999</v>
      </c>
      <c r="J15" s="206">
        <f>[27]Mode_PA_h_t_b1!K3</f>
        <v>0</v>
      </c>
    </row>
    <row r="16" spans="1:10" ht="13.8" hidden="1" thickBot="1" x14ac:dyDescent="0.3">
      <c r="A16" s="209" t="s">
        <v>26</v>
      </c>
      <c r="B16" s="210">
        <f>[28]Mode_PA_lh_slope_b1!C3</f>
        <v>0.38700000000000001</v>
      </c>
      <c r="C16" s="210">
        <f>[28]Mode_PA_lh_slope_b1!D3</f>
        <v>-1.50479130580635</v>
      </c>
      <c r="D16" s="210">
        <f>[28]Mode_PA_lh_slope_b1!E3</f>
        <v>2.2784829308040702</v>
      </c>
      <c r="E16" s="210">
        <f>[28]Mode_PA_lh_slope_b1!F3</f>
        <v>0.96299999999999997</v>
      </c>
      <c r="F16" s="210">
        <f>[28]Mode_PA_lh_slope_b1!G3</f>
        <v>0.40200000000000002</v>
      </c>
      <c r="G16" s="209">
        <f>[28]Mode_PA_lh_slope_b1!H3</f>
        <v>604.34</v>
      </c>
      <c r="H16" s="211">
        <f>[28]Mode_PA_lh_slope_b1!I3</f>
        <v>0.68799999999999994</v>
      </c>
      <c r="I16" s="211">
        <f>[28]Mode_PA_lh_slope_b1!J3</f>
        <v>0.76700000000000002</v>
      </c>
      <c r="J16" s="212">
        <f>[28]Mode_PA_lh_slope_b1!K3</f>
        <v>0</v>
      </c>
    </row>
    <row r="17" spans="1:10" ht="14.4" thickTop="1" thickBot="1" x14ac:dyDescent="0.3">
      <c r="A17" s="195" t="s">
        <v>73</v>
      </c>
      <c r="B17" s="195" t="str">
        <f t="shared" ref="B17:H17" si="1">B1</f>
        <v>est.</v>
      </c>
      <c r="C17" s="195" t="str">
        <f t="shared" si="1"/>
        <v>2.5% CI</v>
      </c>
      <c r="D17" s="195" t="str">
        <f t="shared" si="1"/>
        <v>07.5% CI</v>
      </c>
      <c r="E17" s="195" t="str">
        <f t="shared" si="1"/>
        <v>std.error</v>
      </c>
      <c r="F17" s="195" t="str">
        <f t="shared" si="1"/>
        <v>t</v>
      </c>
      <c r="G17" s="220" t="str">
        <f t="shared" si="1"/>
        <v>df</v>
      </c>
      <c r="H17" s="196" t="str">
        <f t="shared" si="1"/>
        <v>p. val.</v>
      </c>
      <c r="I17" s="196" t="s">
        <v>77</v>
      </c>
      <c r="J17" s="196" t="str">
        <f>J1</f>
        <v>sig.</v>
      </c>
    </row>
    <row r="18" spans="1:10" ht="16.2" thickTop="1" x14ac:dyDescent="0.25">
      <c r="A18" s="198" t="s">
        <v>78</v>
      </c>
      <c r="B18" s="198">
        <f>[22]Mode_PA_l_f0_b1!C4</f>
        <v>1.042</v>
      </c>
      <c r="C18" s="198">
        <f>[22]Mode_PA_l_f0_b1!D4</f>
        <v>0.63743718426227003</v>
      </c>
      <c r="D18" s="198">
        <f>[22]Mode_PA_l_f0_b1!E4</f>
        <v>1.4461521942798901</v>
      </c>
      <c r="E18" s="199">
        <f>[22]Mode_PA_l_f0_b1!F4</f>
        <v>0.20599999999999999</v>
      </c>
      <c r="F18" s="199">
        <f>[22]Mode_PA_l_f0_b1!G4</f>
        <v>5.0599999999999996</v>
      </c>
      <c r="G18" s="198">
        <f>[22]Mode_PA_l_f0_b1!H4</f>
        <v>600.46</v>
      </c>
      <c r="H18" s="200">
        <f>[22]Mode_PA_l_f0_b1!I4</f>
        <v>5.6000000000000004E-7</v>
      </c>
      <c r="I18" s="222">
        <f>[22]Mode_PA_l_f0_b1!J4</f>
        <v>1.7999999999999999E-6</v>
      </c>
      <c r="J18" s="201" t="str">
        <f>[22]Mode_PA_l_f0_b1!K4</f>
        <v>p&lt;0.0001</v>
      </c>
    </row>
    <row r="19" spans="1:10" ht="15.6" x14ac:dyDescent="0.25">
      <c r="A19" s="203" t="s">
        <v>79</v>
      </c>
      <c r="B19" s="203">
        <f>[23]Mode_PA_h_f0_b1!C4</f>
        <v>2.2999999999999998</v>
      </c>
      <c r="C19" s="203">
        <f>[23]Mode_PA_h_f0_b1!D4</f>
        <v>1.7262072036284699</v>
      </c>
      <c r="D19" s="203">
        <f>[23]Mode_PA_h_f0_b1!E4</f>
        <v>2.87377148473445</v>
      </c>
      <c r="E19" s="204">
        <f>[23]Mode_PA_h_f0_b1!F4</f>
        <v>0.29199999999999998</v>
      </c>
      <c r="F19" s="204">
        <f>[23]Mode_PA_h_f0_b1!G4</f>
        <v>7.8719999999999999</v>
      </c>
      <c r="G19" s="203">
        <f>[23]Mode_PA_h_f0_b1!H4</f>
        <v>611.79999999999995</v>
      </c>
      <c r="H19" s="205">
        <f>[23]Mode_PA_h_f0_b1!I4</f>
        <v>1.6000000000000001E-14</v>
      </c>
      <c r="I19" s="223">
        <f>[23]Mode_PA_h_f0_b1!J4</f>
        <v>1.1E-13</v>
      </c>
      <c r="J19" s="206" t="str">
        <f>[23]Mode_PA_h_f0_b1!K4</f>
        <v>p&lt;0.0001</v>
      </c>
    </row>
    <row r="20" spans="1:10" hidden="1" x14ac:dyDescent="0.25">
      <c r="A20" s="203" t="s">
        <v>5</v>
      </c>
      <c r="B20" s="204">
        <f>[24]Mode_PA_f0_exc_b1!C4</f>
        <v>0.95499999999999996</v>
      </c>
      <c r="C20" s="204">
        <f>[24]Mode_PA_f0_exc_b1!D4</f>
        <v>0.53227932948249101</v>
      </c>
      <c r="D20" s="204">
        <f>[24]Mode_PA_f0_exc_b1!E4</f>
        <v>1.37738797143903</v>
      </c>
      <c r="E20" s="204">
        <f>[24]Mode_PA_f0_exc_b1!F4</f>
        <v>0.215</v>
      </c>
      <c r="F20" s="204">
        <f>[24]Mode_PA_f0_exc_b1!G4</f>
        <v>4.4379999999999997</v>
      </c>
      <c r="G20" s="203">
        <f>[24]Mode_PA_f0_exc_b1!H4</f>
        <v>577.9</v>
      </c>
      <c r="H20" s="205">
        <f>[24]Mode_PA_f0_exc_b1!I4</f>
        <v>1.1E-5</v>
      </c>
      <c r="I20" s="223">
        <f>[24]Mode_PA_f0_exc_b1!J4</f>
        <v>3.0000000000000001E-5</v>
      </c>
      <c r="J20" s="206" t="str">
        <f>[24]Mode_PA_f0_exc_b1!K4</f>
        <v>p&lt;0.0001</v>
      </c>
    </row>
    <row r="21" spans="1:10" ht="15.6" hidden="1" x14ac:dyDescent="0.25">
      <c r="A21" s="203" t="s">
        <v>80</v>
      </c>
      <c r="B21" s="204">
        <f>[25]Mode_PA_lh_mean_f0_b1!C4</f>
        <v>1.5649999999999999</v>
      </c>
      <c r="C21" s="204">
        <f>[25]Mode_PA_lh_mean_f0_b1!D4</f>
        <v>1.1207256076226899</v>
      </c>
      <c r="D21" s="204">
        <f>[25]Mode_PA_lh_mean_f0_b1!E4</f>
        <v>2.0086449271115701</v>
      </c>
      <c r="E21" s="204">
        <f>[25]Mode_PA_lh_mean_f0_b1!F4</f>
        <v>0.22600000000000001</v>
      </c>
      <c r="F21" s="204">
        <f>[25]Mode_PA_lh_mean_f0_b1!G4</f>
        <v>6.9219999999999997</v>
      </c>
      <c r="G21" s="203">
        <f>[25]Mode_PA_lh_mean_f0_b1!H4</f>
        <v>599.54</v>
      </c>
      <c r="H21" s="205">
        <f>[25]Mode_PA_lh_mean_f0_b1!I4</f>
        <v>1.2000000000000001E-11</v>
      </c>
      <c r="I21" s="223">
        <f>[25]Mode_PA_lh_mean_f0_b1!J4</f>
        <v>5.4000000000000001E-11</v>
      </c>
      <c r="J21" s="206" t="str">
        <f>[25]Mode_PA_lh_mean_f0_b1!K4</f>
        <v>p&lt;0.0001</v>
      </c>
    </row>
    <row r="22" spans="1:10" x14ac:dyDescent="0.25">
      <c r="A22" s="207" t="s">
        <v>4</v>
      </c>
      <c r="B22" s="207">
        <f>[26]Mode_PA_l_t_b1!C4</f>
        <v>-20.366</v>
      </c>
      <c r="C22" s="207">
        <f>[26]Mode_PA_l_t_b1!D4</f>
        <v>-26.087701974711099</v>
      </c>
      <c r="D22" s="207">
        <f>[26]Mode_PA_l_t_b1!E4</f>
        <v>-14.6448481236961</v>
      </c>
      <c r="E22" s="203">
        <f>[26]Mode_PA_l_t_b1!F4</f>
        <v>2.9129999999999998</v>
      </c>
      <c r="F22" s="204">
        <f>[26]Mode_PA_l_t_b1!G4</f>
        <v>-6.992</v>
      </c>
      <c r="G22" s="203">
        <f>[26]Mode_PA_l_t_b1!H4</f>
        <v>569.44000000000005</v>
      </c>
      <c r="H22" s="204">
        <f>[26]Mode_PA_l_t_b1!I4</f>
        <v>7.5999999999999999E-12</v>
      </c>
      <c r="I22" s="223">
        <f>[26]Mode_PA_l_t_b1!J4</f>
        <v>3.7000000000000001E-11</v>
      </c>
      <c r="J22" s="206" t="str">
        <f>[26]Mode_PA_l_t_b1!K4</f>
        <v>p&lt;0.0001</v>
      </c>
    </row>
    <row r="23" spans="1:10" ht="13.8" thickBot="1" x14ac:dyDescent="0.3">
      <c r="A23" s="207" t="s">
        <v>3</v>
      </c>
      <c r="B23" s="207">
        <f>[27]Mode_PA_h_t_b1!C4</f>
        <v>-15.894</v>
      </c>
      <c r="C23" s="207">
        <f>[27]Mode_PA_h_t_b1!D4</f>
        <v>-24.4634504601336</v>
      </c>
      <c r="D23" s="207">
        <f>[27]Mode_PA_h_t_b1!E4</f>
        <v>-7.3249491108301799</v>
      </c>
      <c r="E23" s="203">
        <f>[27]Mode_PA_h_t_b1!F4</f>
        <v>4.3630000000000004</v>
      </c>
      <c r="F23" s="204">
        <f>[27]Mode_PA_h_t_b1!G4</f>
        <v>-3.6429999999999998</v>
      </c>
      <c r="G23" s="203">
        <f>[27]Mode_PA_h_t_b1!H4</f>
        <v>610.35</v>
      </c>
      <c r="H23" s="205">
        <f>[27]Mode_PA_h_t_b1!I4</f>
        <v>2.9E-4</v>
      </c>
      <c r="I23" s="205">
        <f>[27]Mode_PA_h_t_b1!J4</f>
        <v>6.8000000000000005E-4</v>
      </c>
      <c r="J23" s="206" t="str">
        <f>[27]Mode_PA_h_t_b1!K4</f>
        <v>p&lt;0.001</v>
      </c>
    </row>
    <row r="24" spans="1:10" ht="13.8" hidden="1" thickBot="1" x14ac:dyDescent="0.3">
      <c r="A24" s="209" t="s">
        <v>26</v>
      </c>
      <c r="B24" s="210">
        <f>[28]Mode_PA_lh_slope_b1!C4</f>
        <v>5.3860000000000001</v>
      </c>
      <c r="C24" s="210">
        <f>[28]Mode_PA_lh_slope_b1!D4</f>
        <v>2.8490543350187401</v>
      </c>
      <c r="D24" s="210">
        <f>[28]Mode_PA_lh_slope_b1!E4</f>
        <v>7.92384892999487</v>
      </c>
      <c r="E24" s="210">
        <f>[28]Mode_PA_lh_slope_b1!F4</f>
        <v>1.292</v>
      </c>
      <c r="F24" s="210">
        <f>[28]Mode_PA_lh_slope_b1!G4</f>
        <v>4.17</v>
      </c>
      <c r="G24" s="209">
        <f>[28]Mode_PA_lh_slope_b1!H4</f>
        <v>563.76</v>
      </c>
      <c r="H24" s="209">
        <f>[28]Mode_PA_lh_slope_b1!I4</f>
        <v>3.4999999999999997E-5</v>
      </c>
      <c r="I24" s="209">
        <f>[28]Mode_PA_lh_slope_b1!J4</f>
        <v>9.2999999999999997E-5</v>
      </c>
      <c r="J24" s="212" t="str">
        <f>[28]Mode_PA_lh_slope_b1!K4</f>
        <v>p&lt;0.0001</v>
      </c>
    </row>
    <row r="25" spans="1:10" ht="14.4" thickTop="1" thickBot="1" x14ac:dyDescent="0.3">
      <c r="A25" s="195" t="s">
        <v>74</v>
      </c>
      <c r="B25" s="195" t="str">
        <f t="shared" ref="B25:H25" si="2">B1</f>
        <v>est.</v>
      </c>
      <c r="C25" s="195" t="str">
        <f t="shared" si="2"/>
        <v>2.5% CI</v>
      </c>
      <c r="D25" s="195" t="str">
        <f t="shared" si="2"/>
        <v>07.5% CI</v>
      </c>
      <c r="E25" s="195" t="str">
        <f t="shared" si="2"/>
        <v>std.error</v>
      </c>
      <c r="F25" s="195" t="str">
        <f t="shared" si="2"/>
        <v>t</v>
      </c>
      <c r="G25" s="220" t="str">
        <f t="shared" si="2"/>
        <v>df</v>
      </c>
      <c r="H25" s="196" t="str">
        <f t="shared" si="2"/>
        <v>p. val.</v>
      </c>
      <c r="I25" s="196" t="str">
        <f>I17</f>
        <v>p.adj.</v>
      </c>
      <c r="J25" s="196" t="str">
        <f>J1</f>
        <v>sig.</v>
      </c>
    </row>
    <row r="26" spans="1:10" ht="16.2" thickTop="1" x14ac:dyDescent="0.25">
      <c r="A26" s="198" t="s">
        <v>78</v>
      </c>
      <c r="B26" s="198">
        <f>[22]Mode_PA_l_f0_b1!C5</f>
        <v>1.1020000000000001</v>
      </c>
      <c r="C26" s="198">
        <f>[22]Mode_PA_l_f0_b1!D5</f>
        <v>0.81076147454720304</v>
      </c>
      <c r="D26" s="198">
        <f>[22]Mode_PA_l_f0_b1!E5</f>
        <v>1.3932656436680999</v>
      </c>
      <c r="E26" s="199">
        <f>[22]Mode_PA_l_f0_b1!F5</f>
        <v>0.14799999999999999</v>
      </c>
      <c r="F26" s="199">
        <f>[22]Mode_PA_l_f0_b1!G5</f>
        <v>7.431</v>
      </c>
      <c r="G26" s="198">
        <f>[22]Mode_PA_l_f0_b1!H5</f>
        <v>599.04</v>
      </c>
      <c r="H26" s="198">
        <f>[22]Mode_PA_l_f0_b1!I5</f>
        <v>3.6999999999999999E-13</v>
      </c>
      <c r="I26" s="222">
        <f>[22]Mode_PA_l_f0_b1!J5</f>
        <v>2E-12</v>
      </c>
      <c r="J26" s="201" t="str">
        <f>[22]Mode_PA_l_f0_b1!K5</f>
        <v>p&lt;0.0001</v>
      </c>
    </row>
    <row r="27" spans="1:10" ht="15.6" x14ac:dyDescent="0.25">
      <c r="A27" s="203" t="s">
        <v>79</v>
      </c>
      <c r="B27" s="203">
        <f>[23]Mode_PA_h_f0_b1!C5</f>
        <v>0.71199999999999997</v>
      </c>
      <c r="C27" s="203">
        <f>[23]Mode_PA_h_f0_b1!D5</f>
        <v>0.28494370098336003</v>
      </c>
      <c r="D27" s="203">
        <f>[23]Mode_PA_h_f0_b1!E5</f>
        <v>1.1385468689305001</v>
      </c>
      <c r="E27" s="204">
        <f>[23]Mode_PA_h_f0_b1!F5</f>
        <v>0.217</v>
      </c>
      <c r="F27" s="204">
        <f>[23]Mode_PA_h_f0_b1!G5</f>
        <v>3.2749999999999999</v>
      </c>
      <c r="G27" s="203">
        <f>[23]Mode_PA_h_f0_b1!H5</f>
        <v>610.1</v>
      </c>
      <c r="H27" s="205">
        <f>[23]Mode_PA_h_f0_b1!I5</f>
        <v>1E-3</v>
      </c>
      <c r="I27" s="205">
        <f>[23]Mode_PA_h_f0_b1!J5</f>
        <v>2E-3</v>
      </c>
      <c r="J27" s="206" t="str">
        <f>[23]Mode_PA_h_f0_b1!K5</f>
        <v>p&lt;0.01</v>
      </c>
    </row>
    <row r="28" spans="1:10" hidden="1" x14ac:dyDescent="0.25">
      <c r="A28" s="203" t="s">
        <v>5</v>
      </c>
      <c r="B28" s="204">
        <f>[24]Mode_PA_f0_exc_b1!C5</f>
        <v>-0.29799999999999999</v>
      </c>
      <c r="C28" s="204">
        <f>[24]Mode_PA_f0_exc_b1!D5</f>
        <v>-0.61496604840540603</v>
      </c>
      <c r="D28" s="204">
        <f>[24]Mode_PA_f0_exc_b1!E5</f>
        <v>1.9666655804732001E-2</v>
      </c>
      <c r="E28" s="204">
        <f>[24]Mode_PA_f0_exc_b1!F5</f>
        <v>0.16200000000000001</v>
      </c>
      <c r="F28" s="204">
        <f>[24]Mode_PA_f0_exc_b1!G5</f>
        <v>-1.8420000000000001</v>
      </c>
      <c r="G28" s="203">
        <f>[24]Mode_PA_f0_exc_b1!H5</f>
        <v>607.92999999999995</v>
      </c>
      <c r="H28" s="205">
        <f>[24]Mode_PA_f0_exc_b1!I5</f>
        <v>6.6000000000000003E-2</v>
      </c>
      <c r="I28" s="205">
        <f>[24]Mode_PA_f0_exc_b1!J5</f>
        <v>9.6000000000000002E-2</v>
      </c>
      <c r="J28" s="206">
        <f>[24]Mode_PA_f0_exc_b1!K5</f>
        <v>0</v>
      </c>
    </row>
    <row r="29" spans="1:10" ht="15.6" hidden="1" x14ac:dyDescent="0.25">
      <c r="A29" s="203" t="s">
        <v>80</v>
      </c>
      <c r="B29" s="204">
        <f>[25]Mode_PA_lh_mean_f0_b1!C5</f>
        <v>1.0129999999999999</v>
      </c>
      <c r="C29" s="204">
        <f>[25]Mode_PA_lh_mean_f0_b1!D5</f>
        <v>0.69175665964548305</v>
      </c>
      <c r="D29" s="204">
        <f>[25]Mode_PA_lh_mean_f0_b1!E5</f>
        <v>1.3339225360192799</v>
      </c>
      <c r="E29" s="204">
        <f>[25]Mode_PA_lh_mean_f0_b1!F5</f>
        <v>0.16300000000000001</v>
      </c>
      <c r="F29" s="204">
        <f>[25]Mode_PA_lh_mean_f0_b1!G5</f>
        <v>6.1950000000000003</v>
      </c>
      <c r="G29" s="203">
        <f>[25]Mode_PA_lh_mean_f0_b1!H5</f>
        <v>598</v>
      </c>
      <c r="H29" s="205">
        <f>[25]Mode_PA_lh_mean_f0_b1!I5</f>
        <v>1.0999999999999999E-9</v>
      </c>
      <c r="I29" s="205">
        <f>[25]Mode_PA_lh_mean_f0_b1!J5</f>
        <v>4.2000000000000004E-9</v>
      </c>
      <c r="J29" s="206" t="str">
        <f>[25]Mode_PA_lh_mean_f0_b1!K5</f>
        <v>p&lt;0.0001</v>
      </c>
    </row>
    <row r="30" spans="1:10" x14ac:dyDescent="0.25">
      <c r="A30" s="207" t="s">
        <v>4</v>
      </c>
      <c r="B30" s="207">
        <f>[26]Mode_PA_l_t_b1!C5</f>
        <v>1.744</v>
      </c>
      <c r="C30" s="207">
        <f>[26]Mode_PA_l_t_b1!D5</f>
        <v>-2.5541235585089601</v>
      </c>
      <c r="D30" s="207">
        <f>[26]Mode_PA_l_t_b1!E5</f>
        <v>6.0413286631581498</v>
      </c>
      <c r="E30" s="203">
        <f>[26]Mode_PA_l_t_b1!F5</f>
        <v>2.1880000000000002</v>
      </c>
      <c r="F30" s="204">
        <f>[26]Mode_PA_l_t_b1!G5</f>
        <v>0.79700000000000004</v>
      </c>
      <c r="G30" s="203">
        <f>[26]Mode_PA_l_t_b1!H5</f>
        <v>605.33000000000004</v>
      </c>
      <c r="H30" s="205">
        <f>[26]Mode_PA_l_t_b1!I5</f>
        <v>0.42599999999999999</v>
      </c>
      <c r="I30" s="205">
        <f>[26]Mode_PA_l_t_b1!J5</f>
        <v>0.51</v>
      </c>
      <c r="J30" s="206">
        <f>[26]Mode_PA_l_t_b1!K5</f>
        <v>0</v>
      </c>
    </row>
    <row r="31" spans="1:10" ht="13.8" thickBot="1" x14ac:dyDescent="0.3">
      <c r="A31" s="207" t="s">
        <v>3</v>
      </c>
      <c r="B31" s="207">
        <f>[27]Mode_PA_h_t_b1!C5</f>
        <v>0.372</v>
      </c>
      <c r="C31" s="207">
        <f>[27]Mode_PA_h_t_b1!D5</f>
        <v>-5.99640455897738</v>
      </c>
      <c r="D31" s="207">
        <f>[27]Mode_PA_h_t_b1!E5</f>
        <v>6.7401184461608503</v>
      </c>
      <c r="E31" s="203">
        <f>[27]Mode_PA_h_t_b1!F5</f>
        <v>3.2429999999999999</v>
      </c>
      <c r="F31" s="204">
        <f>[27]Mode_PA_h_t_b1!G5</f>
        <v>0.115</v>
      </c>
      <c r="G31" s="203">
        <f>[27]Mode_PA_h_t_b1!H5</f>
        <v>608.4</v>
      </c>
      <c r="H31" s="205">
        <f>[27]Mode_PA_h_t_b1!I5</f>
        <v>0.90900000000000003</v>
      </c>
      <c r="I31" s="205">
        <f>[27]Mode_PA_h_t_b1!J5</f>
        <v>0.93100000000000005</v>
      </c>
      <c r="J31" s="206">
        <f>[27]Mode_PA_h_t_b1!K5</f>
        <v>0</v>
      </c>
    </row>
    <row r="32" spans="1:10" ht="13.8" hidden="1" thickBot="1" x14ac:dyDescent="0.3">
      <c r="A32" s="209" t="s">
        <v>26</v>
      </c>
      <c r="B32" s="210">
        <f>[28]Mode_PA_lh_slope_b1!C5</f>
        <v>-1.5049999999999999</v>
      </c>
      <c r="C32" s="210">
        <f>[28]Mode_PA_lh_slope_b1!D5</f>
        <v>-3.3968102622060701</v>
      </c>
      <c r="D32" s="210">
        <f>[28]Mode_PA_lh_slope_b1!E5</f>
        <v>0.38670682257675898</v>
      </c>
      <c r="E32" s="210">
        <f>[28]Mode_PA_lh_slope_b1!F5</f>
        <v>0.96299999999999997</v>
      </c>
      <c r="F32" s="210">
        <f>[28]Mode_PA_lh_slope_b1!G5</f>
        <v>-1.5620000000000001</v>
      </c>
      <c r="G32" s="209">
        <f>[28]Mode_PA_lh_slope_b1!H5</f>
        <v>604.65</v>
      </c>
      <c r="H32" s="211">
        <f>[28]Mode_PA_lh_slope_b1!I5</f>
        <v>0.11899999999999999</v>
      </c>
      <c r="I32" s="211">
        <f>[28]Mode_PA_lh_slope_b1!J5</f>
        <v>0.16400000000000001</v>
      </c>
      <c r="J32" s="212">
        <f>[28]Mode_PA_lh_slope_b1!K5</f>
        <v>0</v>
      </c>
    </row>
    <row r="33" spans="1:53" ht="14.4" thickTop="1" thickBot="1" x14ac:dyDescent="0.3">
      <c r="A33" s="195" t="s">
        <v>75</v>
      </c>
      <c r="B33" s="195" t="str">
        <f t="shared" ref="B33:H33" si="3">B1</f>
        <v>est.</v>
      </c>
      <c r="C33" s="195" t="str">
        <f t="shared" si="3"/>
        <v>2.5% CI</v>
      </c>
      <c r="D33" s="195" t="str">
        <f t="shared" si="3"/>
        <v>07.5% CI</v>
      </c>
      <c r="E33" s="195" t="str">
        <f t="shared" si="3"/>
        <v>std.error</v>
      </c>
      <c r="F33" s="195" t="str">
        <f t="shared" si="3"/>
        <v>t</v>
      </c>
      <c r="G33" s="220" t="str">
        <f t="shared" si="3"/>
        <v>df</v>
      </c>
      <c r="H33" s="196" t="str">
        <f t="shared" si="3"/>
        <v>p. val.</v>
      </c>
      <c r="I33" s="196" t="s">
        <v>77</v>
      </c>
      <c r="J33" s="196" t="str">
        <f>J1</f>
        <v>sig.</v>
      </c>
    </row>
    <row r="34" spans="1:53" ht="16.2" thickTop="1" x14ac:dyDescent="0.25">
      <c r="A34" s="198" t="s">
        <v>78</v>
      </c>
      <c r="B34" s="198">
        <f>[22]Mode_PA_l_f0_b1!C6</f>
        <v>0.95599999999999996</v>
      </c>
      <c r="C34" s="198">
        <f>[22]Mode_PA_l_f0_b1!D6</f>
        <v>0.54997486140528795</v>
      </c>
      <c r="D34" s="198">
        <f>[22]Mode_PA_l_f0_b1!E6</f>
        <v>1.36201922907551</v>
      </c>
      <c r="E34" s="199">
        <f>[22]Mode_PA_l_f0_b1!F6</f>
        <v>0.20699999999999999</v>
      </c>
      <c r="F34" s="199">
        <f>[22]Mode_PA_l_f0_b1!G6</f>
        <v>4.6239999999999997</v>
      </c>
      <c r="G34" s="198">
        <f>[22]Mode_PA_l_f0_b1!H6</f>
        <v>600.49</v>
      </c>
      <c r="H34" s="198">
        <f>[22]Mode_PA_l_f0_b1!I6</f>
        <v>4.6E-6</v>
      </c>
      <c r="I34" s="222">
        <f>[22]Mode_PA_l_f0_b1!J6</f>
        <v>1.2999999999999999E-5</v>
      </c>
      <c r="J34" s="201" t="str">
        <f>[22]Mode_PA_l_f0_b1!K6</f>
        <v>p&lt;0.0001</v>
      </c>
    </row>
    <row r="35" spans="1:53" ht="15.6" x14ac:dyDescent="0.25">
      <c r="A35" s="203" t="s">
        <v>79</v>
      </c>
      <c r="B35" s="203">
        <f>[23]Mode_PA_h_f0_b1!C6</f>
        <v>1.883</v>
      </c>
      <c r="C35" s="203">
        <f>[23]Mode_PA_h_f0_b1!D6</f>
        <v>1.3076358441581</v>
      </c>
      <c r="D35" s="203">
        <f>[23]Mode_PA_h_f0_b1!E6</f>
        <v>2.4573911118231799</v>
      </c>
      <c r="E35" s="204">
        <f>[23]Mode_PA_h_f0_b1!F6</f>
        <v>0.29299999999999998</v>
      </c>
      <c r="F35" s="204">
        <f>[23]Mode_PA_h_f0_b1!G6</f>
        <v>6.431</v>
      </c>
      <c r="G35" s="203">
        <f>[23]Mode_PA_h_f0_b1!H6</f>
        <v>611.84</v>
      </c>
      <c r="H35" s="203">
        <f>[23]Mode_PA_h_f0_b1!I6</f>
        <v>2.5999999999999998E-10</v>
      </c>
      <c r="I35" s="223">
        <f>[23]Mode_PA_h_f0_b1!J6</f>
        <v>1.0999999999999999E-9</v>
      </c>
      <c r="J35" s="206" t="str">
        <f>[23]Mode_PA_h_f0_b1!K6</f>
        <v>p&lt;0.0001</v>
      </c>
    </row>
    <row r="36" spans="1:53" hidden="1" x14ac:dyDescent="0.25">
      <c r="A36" s="203" t="s">
        <v>5</v>
      </c>
      <c r="B36" s="204">
        <f>[24]Mode_PA_f0_exc_b1!C6</f>
        <v>0.75800000000000001</v>
      </c>
      <c r="C36" s="204">
        <f>[24]Mode_PA_f0_exc_b1!D6</f>
        <v>0.334616627355586</v>
      </c>
      <c r="D36" s="204">
        <f>[24]Mode_PA_f0_exc_b1!E6</f>
        <v>1.18194911255576</v>
      </c>
      <c r="E36" s="204">
        <f>[24]Mode_PA_f0_exc_b1!F6</f>
        <v>0.216</v>
      </c>
      <c r="F36" s="204">
        <f>[24]Mode_PA_f0_exc_b1!G6</f>
        <v>3.5150000000000001</v>
      </c>
      <c r="G36" s="203">
        <f>[24]Mode_PA_f0_exc_b1!H6</f>
        <v>577.29999999999995</v>
      </c>
      <c r="H36" s="205">
        <f>[24]Mode_PA_f0_exc_b1!I6</f>
        <v>4.6999999999999999E-4</v>
      </c>
      <c r="I36" s="223">
        <f>[24]Mode_PA_f0_exc_b1!J6</f>
        <v>1E-3</v>
      </c>
      <c r="J36" s="206" t="str">
        <f>[24]Mode_PA_f0_exc_b1!K6</f>
        <v>p&lt;0.01</v>
      </c>
    </row>
    <row r="37" spans="1:53" ht="15.6" hidden="1" x14ac:dyDescent="0.25">
      <c r="A37" s="203" t="s">
        <v>80</v>
      </c>
      <c r="B37" s="204">
        <f>[25]Mode_PA_lh_mean_f0_b1!C6</f>
        <v>1.266</v>
      </c>
      <c r="C37" s="204">
        <f>[25]Mode_PA_lh_mean_f0_b1!D6</f>
        <v>0.82132041693241498</v>
      </c>
      <c r="D37" s="204">
        <f>[25]Mode_PA_lh_mean_f0_b1!E6</f>
        <v>1.7107818254062399</v>
      </c>
      <c r="E37" s="204">
        <f>[25]Mode_PA_lh_mean_f0_b1!F6</f>
        <v>0.22600000000000001</v>
      </c>
      <c r="F37" s="204">
        <f>[25]Mode_PA_lh_mean_f0_b1!G6</f>
        <v>5.5910000000000002</v>
      </c>
      <c r="G37" s="203">
        <f>[25]Mode_PA_lh_mean_f0_b1!H6</f>
        <v>599.52</v>
      </c>
      <c r="H37" s="205">
        <f>[25]Mode_PA_lh_mean_f0_b1!I6</f>
        <v>3.4E-8</v>
      </c>
      <c r="I37" s="223">
        <f>[25]Mode_PA_lh_mean_f0_b1!J6</f>
        <v>1.1999999999999999E-7</v>
      </c>
      <c r="J37" s="206" t="str">
        <f>[25]Mode_PA_lh_mean_f0_b1!K6</f>
        <v>p&lt;0.0001</v>
      </c>
    </row>
    <row r="38" spans="1:53" x14ac:dyDescent="0.25">
      <c r="A38" s="207" t="s">
        <v>4</v>
      </c>
      <c r="B38" s="207">
        <f>[26]Mode_PA_l_t_b1!C6</f>
        <v>-20.690999999999999</v>
      </c>
      <c r="C38" s="207">
        <f>[26]Mode_PA_l_t_b1!D6</f>
        <v>-26.419836528801198</v>
      </c>
      <c r="D38" s="204">
        <f>[26]Mode_PA_l_t_b1!E6</f>
        <v>-14.9620935641854</v>
      </c>
      <c r="E38" s="203">
        <f>[26]Mode_PA_l_t_b1!F6</f>
        <v>2.9169999999999998</v>
      </c>
      <c r="F38" s="204">
        <f>[26]Mode_PA_l_t_b1!G6</f>
        <v>-7.0940000000000003</v>
      </c>
      <c r="G38" s="203">
        <f>[26]Mode_PA_l_t_b1!H6</f>
        <v>568.01</v>
      </c>
      <c r="H38" s="205">
        <f>[26]Mode_PA_l_t_b1!I6</f>
        <v>3.8999999999999999E-12</v>
      </c>
      <c r="I38" s="223">
        <f>[26]Mode_PA_l_t_b1!J6</f>
        <v>1.9999999999999999E-11</v>
      </c>
      <c r="J38" s="206" t="str">
        <f>[26]Mode_PA_l_t_b1!K6</f>
        <v>p&lt;0.0001</v>
      </c>
    </row>
    <row r="39" spans="1:53" ht="13.8" thickBot="1" x14ac:dyDescent="0.3">
      <c r="A39" s="207" t="s">
        <v>3</v>
      </c>
      <c r="B39" s="207">
        <f>[27]Mode_PA_h_t_b1!C6</f>
        <v>-15.443</v>
      </c>
      <c r="C39" s="207">
        <f>[27]Mode_PA_h_t_b1!D6</f>
        <v>-24.026925119708402</v>
      </c>
      <c r="D39" s="204">
        <f>[27]Mode_PA_h_t_b1!E6</f>
        <v>-6.8588102465743397</v>
      </c>
      <c r="E39" s="203">
        <f>[27]Mode_PA_h_t_b1!F6</f>
        <v>4.3710000000000004</v>
      </c>
      <c r="F39" s="204">
        <f>[27]Mode_PA_h_t_b1!G6</f>
        <v>-3.5329999999999999</v>
      </c>
      <c r="G39" s="203">
        <f>[27]Mode_PA_h_t_b1!H6</f>
        <v>610.44000000000005</v>
      </c>
      <c r="H39" s="205">
        <f>[27]Mode_PA_h_t_b1!I6</f>
        <v>4.4000000000000002E-4</v>
      </c>
      <c r="I39" s="205">
        <f>[27]Mode_PA_h_t_b1!J6</f>
        <v>9.7000000000000005E-4</v>
      </c>
      <c r="J39" s="206" t="str">
        <f>[27]Mode_PA_h_t_b1!K6</f>
        <v>p&lt;0.001</v>
      </c>
    </row>
    <row r="40" spans="1:53" ht="13.8" hidden="1" thickBot="1" x14ac:dyDescent="0.3">
      <c r="A40" s="209" t="s">
        <v>26</v>
      </c>
      <c r="B40" s="210">
        <f>[28]Mode_PA_lh_slope_b1!C6</f>
        <v>3.4950000000000001</v>
      </c>
      <c r="C40" s="210">
        <f>[28]Mode_PA_lh_slope_b1!D6</f>
        <v>0.95469978089888397</v>
      </c>
      <c r="D40" s="210">
        <f>[28]Mode_PA_lh_slope_b1!E6</f>
        <v>6.0344084463225203</v>
      </c>
      <c r="E40" s="210">
        <f>[28]Mode_PA_lh_slope_b1!F6</f>
        <v>1.2929999999999999</v>
      </c>
      <c r="F40" s="210">
        <f>[28]Mode_PA_lh_slope_b1!G6</f>
        <v>2.7029999999999998</v>
      </c>
      <c r="G40" s="209">
        <f>[28]Mode_PA_lh_slope_b1!H6</f>
        <v>561</v>
      </c>
      <c r="H40" s="211">
        <f>[28]Mode_PA_lh_slope_b1!I6</f>
        <v>7.0000000000000001E-3</v>
      </c>
      <c r="I40" s="211">
        <f>[28]Mode_PA_lh_slope_b1!J6</f>
        <v>1.2E-2</v>
      </c>
      <c r="J40" s="212" t="str">
        <f>[28]Mode_PA_lh_slope_b1!K6</f>
        <v>p&lt;0.05</v>
      </c>
      <c r="L40" s="215"/>
      <c r="M40" s="215"/>
      <c r="N40" s="215"/>
      <c r="O40" s="214"/>
      <c r="P40" s="214"/>
      <c r="Q40" s="214"/>
      <c r="U40" s="215"/>
      <c r="V40" s="215"/>
      <c r="W40" s="215"/>
      <c r="X40" s="214"/>
      <c r="Y40" s="214"/>
      <c r="Z40" s="214"/>
      <c r="AD40" s="215"/>
      <c r="AE40" s="215"/>
      <c r="AF40" s="215"/>
      <c r="AG40" s="214"/>
      <c r="AH40" s="214"/>
      <c r="AI40" s="214"/>
      <c r="AM40" s="215"/>
      <c r="AN40" s="215"/>
      <c r="AO40" s="215"/>
      <c r="AP40" s="214"/>
      <c r="AQ40" s="214"/>
      <c r="AR40" s="214"/>
      <c r="AV40" s="215"/>
      <c r="AW40" s="215"/>
      <c r="AX40" s="215"/>
      <c r="AY40" s="214"/>
      <c r="AZ40" s="214"/>
      <c r="BA40" s="214"/>
    </row>
    <row r="41" spans="1:53" ht="14.4" thickTop="1" thickBot="1" x14ac:dyDescent="0.3">
      <c r="A41" s="195" t="s">
        <v>76</v>
      </c>
      <c r="B41" s="195" t="str">
        <f t="shared" ref="B41:H41" si="4">B1</f>
        <v>est.</v>
      </c>
      <c r="C41" s="195" t="str">
        <f t="shared" si="4"/>
        <v>2.5% CI</v>
      </c>
      <c r="D41" s="195" t="str">
        <f t="shared" si="4"/>
        <v>07.5% CI</v>
      </c>
      <c r="E41" s="195" t="str">
        <f t="shared" si="4"/>
        <v>std.error</v>
      </c>
      <c r="F41" s="195" t="str">
        <f t="shared" si="4"/>
        <v>t</v>
      </c>
      <c r="G41" s="220" t="str">
        <f t="shared" si="4"/>
        <v>df</v>
      </c>
      <c r="H41" s="196" t="str">
        <f t="shared" si="4"/>
        <v>p. val.</v>
      </c>
      <c r="I41" s="196" t="s">
        <v>77</v>
      </c>
      <c r="J41" s="216" t="str">
        <f>J9</f>
        <v>sig.</v>
      </c>
      <c r="L41" s="215"/>
      <c r="M41" s="215"/>
      <c r="N41" s="215"/>
      <c r="O41" s="214"/>
      <c r="P41" s="214"/>
      <c r="Q41" s="214"/>
      <c r="U41" s="215"/>
      <c r="V41" s="215"/>
      <c r="W41" s="215"/>
      <c r="X41" s="214"/>
      <c r="Y41" s="214"/>
      <c r="Z41" s="214"/>
      <c r="AD41" s="215"/>
      <c r="AE41" s="215"/>
      <c r="AF41" s="215"/>
      <c r="AG41" s="214"/>
      <c r="AH41" s="214"/>
      <c r="AI41" s="214"/>
      <c r="AM41" s="215"/>
      <c r="AN41" s="215"/>
      <c r="AO41" s="215"/>
      <c r="AP41" s="214"/>
      <c r="AQ41" s="214"/>
      <c r="AR41" s="214"/>
      <c r="AV41" s="215"/>
      <c r="AW41" s="215"/>
      <c r="AX41" s="215"/>
      <c r="AY41" s="214"/>
      <c r="AZ41" s="214"/>
      <c r="BA41" s="214"/>
    </row>
    <row r="42" spans="1:53" ht="16.2" thickTop="1" x14ac:dyDescent="0.25">
      <c r="A42" s="198" t="s">
        <v>78</v>
      </c>
      <c r="B42" s="198">
        <f>[22]Mode_PA_l_f0_b1!C7</f>
        <v>-0.14599999999999999</v>
      </c>
      <c r="C42" s="198">
        <f>[22]Mode_PA_l_f0_b1!D7</f>
        <v>-0.56249167780578202</v>
      </c>
      <c r="D42" s="198">
        <f>[22]Mode_PA_l_f0_b1!E7</f>
        <v>0.270458625601048</v>
      </c>
      <c r="E42" s="199">
        <f>[22]Mode_PA_l_f0_b1!F7</f>
        <v>0.21199999999999999</v>
      </c>
      <c r="F42" s="199">
        <f>[22]Mode_PA_l_f0_b1!G7</f>
        <v>-0.68899999999999995</v>
      </c>
      <c r="G42" s="198">
        <f>[22]Mode_PA_l_f0_b1!H7</f>
        <v>600.35</v>
      </c>
      <c r="H42" s="200">
        <f>[22]Mode_PA_l_f0_b1!I7</f>
        <v>0.49099999999999999</v>
      </c>
      <c r="I42" s="200">
        <f>[22]Mode_PA_l_f0_b1!J7</f>
        <v>0.57299999999999995</v>
      </c>
      <c r="J42" s="201">
        <f>[22]Mode_PA_l_f0_b1!K7</f>
        <v>0</v>
      </c>
      <c r="L42" s="215"/>
      <c r="M42" s="215"/>
      <c r="N42" s="215"/>
      <c r="O42" s="214"/>
      <c r="P42" s="214"/>
      <c r="Q42" s="214"/>
      <c r="U42" s="215"/>
      <c r="V42" s="215"/>
      <c r="W42" s="215"/>
      <c r="X42" s="214"/>
      <c r="Y42" s="214"/>
      <c r="Z42" s="214"/>
      <c r="AD42" s="215"/>
      <c r="AE42" s="215"/>
      <c r="AF42" s="215"/>
      <c r="AG42" s="214"/>
      <c r="AH42" s="214"/>
      <c r="AI42" s="214"/>
      <c r="AM42" s="215"/>
      <c r="AN42" s="215"/>
      <c r="AO42" s="215"/>
      <c r="AP42" s="214"/>
      <c r="AQ42" s="214"/>
      <c r="AR42" s="214"/>
      <c r="AV42" s="215"/>
      <c r="AW42" s="215"/>
      <c r="AX42" s="215"/>
      <c r="AY42" s="214"/>
      <c r="AZ42" s="214"/>
      <c r="BA42" s="214"/>
    </row>
    <row r="43" spans="1:53" ht="15.6" x14ac:dyDescent="0.25">
      <c r="A43" s="203" t="s">
        <v>79</v>
      </c>
      <c r="B43" s="203">
        <f>[23]Mode_PA_h_f0_b1!C7</f>
        <v>1.171</v>
      </c>
      <c r="C43" s="203">
        <f>[23]Mode_PA_h_f0_b1!D7</f>
        <v>0.57785820696894397</v>
      </c>
      <c r="D43" s="203">
        <f>[23]Mode_PA_h_f0_b1!E7</f>
        <v>1.7636781799102601</v>
      </c>
      <c r="E43" s="204">
        <f>[23]Mode_PA_h_f0_b1!F7</f>
        <v>0.30199999999999999</v>
      </c>
      <c r="F43" s="204">
        <f>[23]Mode_PA_h_f0_b1!G7</f>
        <v>3.8780000000000001</v>
      </c>
      <c r="G43" s="203">
        <f>[23]Mode_PA_h_f0_b1!H7</f>
        <v>611.64</v>
      </c>
      <c r="H43" s="205">
        <f>[23]Mode_PA_h_f0_b1!I7</f>
        <v>1.2E-4</v>
      </c>
      <c r="I43" s="205">
        <f>[23]Mode_PA_h_f0_b1!J7</f>
        <v>2.9999999999999997E-4</v>
      </c>
      <c r="J43" s="206" t="str">
        <f>[23]Mode_PA_h_f0_b1!K7</f>
        <v>p&lt;0.001</v>
      </c>
      <c r="L43" s="215"/>
      <c r="M43" s="215"/>
      <c r="N43" s="215"/>
      <c r="O43" s="214"/>
      <c r="P43" s="214"/>
      <c r="Q43" s="214"/>
      <c r="U43" s="215"/>
      <c r="V43" s="215"/>
      <c r="W43" s="215"/>
      <c r="X43" s="214"/>
      <c r="Y43" s="214"/>
      <c r="Z43" s="214"/>
      <c r="AD43" s="215"/>
      <c r="AE43" s="215"/>
      <c r="AF43" s="215"/>
      <c r="AG43" s="214"/>
      <c r="AH43" s="214"/>
      <c r="AI43" s="214"/>
      <c r="AM43" s="215"/>
      <c r="AN43" s="215"/>
      <c r="AO43" s="215"/>
      <c r="AP43" s="214"/>
      <c r="AQ43" s="214"/>
      <c r="AR43" s="214"/>
      <c r="AV43" s="215"/>
      <c r="AW43" s="215"/>
      <c r="AX43" s="215"/>
      <c r="AY43" s="214"/>
      <c r="AZ43" s="214"/>
      <c r="BA43" s="214"/>
    </row>
    <row r="44" spans="1:53" hidden="1" x14ac:dyDescent="0.25">
      <c r="A44" s="203" t="s">
        <v>5</v>
      </c>
      <c r="B44" s="204">
        <f>[24]Mode_PA_f0_exc_b1!C7</f>
        <v>1.056</v>
      </c>
      <c r="C44" s="204">
        <f>[24]Mode_PA_f0_exc_b1!D7</f>
        <v>0.61895505458744304</v>
      </c>
      <c r="D44" s="204">
        <f>[24]Mode_PA_f0_exc_b1!E7</f>
        <v>1.49291007764939</v>
      </c>
      <c r="E44" s="204">
        <f>[24]Mode_PA_f0_exc_b1!F7</f>
        <v>0.222</v>
      </c>
      <c r="F44" s="204">
        <f>[24]Mode_PA_f0_exc_b1!G7</f>
        <v>4.7460000000000004</v>
      </c>
      <c r="G44" s="203">
        <f>[24]Mode_PA_f0_exc_b1!H7</f>
        <v>584.46</v>
      </c>
      <c r="H44" s="204">
        <f>[24]Mode_PA_f0_exc_b1!I7</f>
        <v>2.6000000000000001E-6</v>
      </c>
      <c r="I44" s="204">
        <f>[24]Mode_PA_f0_exc_b1!J7</f>
        <v>7.9000000000000006E-6</v>
      </c>
      <c r="J44" s="206" t="str">
        <f>[24]Mode_PA_f0_exc_b1!K7</f>
        <v>p&lt;0.0001</v>
      </c>
      <c r="L44" s="215"/>
      <c r="M44" s="215"/>
      <c r="N44" s="215"/>
      <c r="O44" s="214"/>
      <c r="P44" s="214"/>
      <c r="Q44" s="214"/>
      <c r="U44" s="215"/>
      <c r="V44" s="215"/>
      <c r="W44" s="215"/>
      <c r="X44" s="214"/>
      <c r="Y44" s="214"/>
      <c r="Z44" s="214"/>
      <c r="AD44" s="215"/>
      <c r="AE44" s="215"/>
      <c r="AF44" s="215"/>
      <c r="AG44" s="214"/>
      <c r="AH44" s="214"/>
      <c r="AI44" s="214"/>
      <c r="AM44" s="215"/>
      <c r="AN44" s="215"/>
      <c r="AO44" s="215"/>
      <c r="AP44" s="214"/>
      <c r="AQ44" s="214"/>
      <c r="AR44" s="214"/>
      <c r="AV44" s="215"/>
      <c r="AW44" s="215"/>
      <c r="AX44" s="215"/>
      <c r="AY44" s="214"/>
      <c r="AZ44" s="214"/>
      <c r="BA44" s="214"/>
    </row>
    <row r="45" spans="1:53" ht="15.6" hidden="1" x14ac:dyDescent="0.25">
      <c r="A45" s="203" t="s">
        <v>80</v>
      </c>
      <c r="B45" s="204">
        <f>[25]Mode_PA_lh_mean_f0_b1!C7</f>
        <v>0.253</v>
      </c>
      <c r="C45" s="204">
        <f>[25]Mode_PA_lh_mean_f0_b1!D7</f>
        <v>-0.204393626527065</v>
      </c>
      <c r="D45" s="204">
        <f>[25]Mode_PA_lh_mean_f0_b1!E7</f>
        <v>0.71081667329294596</v>
      </c>
      <c r="E45" s="204">
        <f>[25]Mode_PA_lh_mean_f0_b1!F7</f>
        <v>0.23300000000000001</v>
      </c>
      <c r="F45" s="204">
        <f>[25]Mode_PA_lh_mean_f0_b1!G7</f>
        <v>1.087</v>
      </c>
      <c r="G45" s="203">
        <f>[25]Mode_PA_lh_mean_f0_b1!H7</f>
        <v>599.30999999999995</v>
      </c>
      <c r="H45" s="205">
        <f>[25]Mode_PA_lh_mean_f0_b1!I7</f>
        <v>0.27800000000000002</v>
      </c>
      <c r="I45" s="205">
        <f>[25]Mode_PA_lh_mean_f0_b1!J7</f>
        <v>0.34599999999999997</v>
      </c>
      <c r="J45" s="206">
        <f>[25]Mode_PA_lh_mean_f0_b1!K7</f>
        <v>0</v>
      </c>
      <c r="L45" s="215"/>
      <c r="M45" s="215"/>
      <c r="N45" s="215"/>
      <c r="O45" s="214"/>
      <c r="P45" s="214"/>
      <c r="Q45" s="214"/>
      <c r="U45" s="215"/>
      <c r="V45" s="215"/>
      <c r="W45" s="215"/>
      <c r="X45" s="214"/>
      <c r="Y45" s="214"/>
      <c r="Z45" s="214"/>
      <c r="AD45" s="215"/>
      <c r="AE45" s="215"/>
      <c r="AF45" s="215"/>
      <c r="AG45" s="214"/>
      <c r="AH45" s="214"/>
      <c r="AI45" s="214"/>
      <c r="AM45" s="215"/>
      <c r="AN45" s="215"/>
      <c r="AO45" s="215"/>
      <c r="AP45" s="214"/>
      <c r="AQ45" s="214"/>
      <c r="AR45" s="214"/>
      <c r="AV45" s="215"/>
      <c r="AW45" s="215"/>
      <c r="AX45" s="215"/>
      <c r="AY45" s="214"/>
      <c r="AZ45" s="214"/>
      <c r="BA45" s="214"/>
    </row>
    <row r="46" spans="1:53" x14ac:dyDescent="0.25">
      <c r="A46" s="207" t="s">
        <v>4</v>
      </c>
      <c r="B46" s="207">
        <f>[26]Mode_PA_l_t_b1!C7</f>
        <v>-22.434999999999999</v>
      </c>
      <c r="C46" s="207">
        <f>[26]Mode_PA_l_t_b1!D7</f>
        <v>-28.356812442248</v>
      </c>
      <c r="D46" s="207">
        <f>[26]Mode_PA_l_t_b1!E7</f>
        <v>-16.512322761843802</v>
      </c>
      <c r="E46" s="203">
        <f>[26]Mode_PA_l_t_b1!F7</f>
        <v>3.0150000000000001</v>
      </c>
      <c r="F46" s="204">
        <f>[26]Mode_PA_l_t_b1!G7</f>
        <v>-7.44</v>
      </c>
      <c r="G46" s="203">
        <f>[26]Mode_PA_l_t_b1!H7</f>
        <v>578.39</v>
      </c>
      <c r="H46" s="204">
        <f>[26]Mode_PA_l_t_b1!I7</f>
        <v>3.6999999999999999E-13</v>
      </c>
      <c r="I46" s="223">
        <f>[26]Mode_PA_l_t_b1!J7</f>
        <v>2E-12</v>
      </c>
      <c r="J46" s="206" t="str">
        <f>[26]Mode_PA_l_t_b1!K7</f>
        <v>p&lt;0.0001</v>
      </c>
      <c r="L46" s="215"/>
      <c r="M46" s="215"/>
      <c r="N46" s="215"/>
      <c r="O46" s="214"/>
      <c r="P46" s="214"/>
      <c r="Q46" s="214"/>
      <c r="U46" s="215"/>
      <c r="V46" s="215"/>
      <c r="W46" s="215"/>
      <c r="X46" s="214"/>
      <c r="Y46" s="214"/>
      <c r="Z46" s="214"/>
      <c r="AD46" s="215"/>
      <c r="AE46" s="215"/>
      <c r="AF46" s="215"/>
      <c r="AG46" s="214"/>
      <c r="AH46" s="214"/>
      <c r="AI46" s="214"/>
      <c r="AM46" s="215"/>
      <c r="AN46" s="215"/>
      <c r="AO46" s="215"/>
      <c r="AP46" s="214"/>
      <c r="AQ46" s="214"/>
      <c r="AR46" s="214"/>
      <c r="AV46" s="215"/>
      <c r="AW46" s="215"/>
      <c r="AX46" s="215"/>
      <c r="AY46" s="214"/>
      <c r="AZ46" s="214"/>
      <c r="BA46" s="214"/>
    </row>
    <row r="47" spans="1:53" x14ac:dyDescent="0.25">
      <c r="A47" s="207" t="s">
        <v>3</v>
      </c>
      <c r="B47" s="207">
        <f>[27]Mode_PA_h_t_b1!C7</f>
        <v>-15.815</v>
      </c>
      <c r="C47" s="207">
        <f>[27]Mode_PA_h_t_b1!D7</f>
        <v>-24.6670214009829</v>
      </c>
      <c r="D47" s="207">
        <f>[27]Mode_PA_h_t_b1!E7</f>
        <v>-6.96242784827054</v>
      </c>
      <c r="E47" s="203">
        <f>[27]Mode_PA_h_t_b1!F7</f>
        <v>4.508</v>
      </c>
      <c r="F47" s="204">
        <f>[27]Mode_PA_h_t_b1!G7</f>
        <v>-3.508</v>
      </c>
      <c r="G47" s="203">
        <f>[27]Mode_PA_h_t_b1!H7</f>
        <v>610.03</v>
      </c>
      <c r="H47" s="205">
        <f>[27]Mode_PA_h_t_b1!I7</f>
        <v>4.8000000000000001E-4</v>
      </c>
      <c r="I47" s="205">
        <f>[27]Mode_PA_h_t_b1!J7</f>
        <v>1E-3</v>
      </c>
      <c r="J47" s="206" t="str">
        <f>[27]Mode_PA_h_t_b1!K7</f>
        <v>p&lt;0.01</v>
      </c>
      <c r="L47" s="215"/>
      <c r="M47" s="215"/>
      <c r="N47" s="215"/>
      <c r="O47" s="214"/>
      <c r="P47" s="214"/>
      <c r="Q47" s="214"/>
      <c r="U47" s="215"/>
      <c r="V47" s="215"/>
      <c r="W47" s="215"/>
      <c r="X47" s="214"/>
      <c r="Y47" s="214"/>
      <c r="Z47" s="214"/>
      <c r="AD47" s="215"/>
      <c r="AE47" s="215"/>
      <c r="AF47" s="215"/>
      <c r="AG47" s="214"/>
      <c r="AH47" s="214"/>
      <c r="AI47" s="214"/>
      <c r="AM47" s="215"/>
      <c r="AN47" s="215"/>
      <c r="AO47" s="215"/>
      <c r="AP47" s="214"/>
      <c r="AQ47" s="214"/>
      <c r="AR47" s="214"/>
      <c r="AV47" s="215"/>
      <c r="AW47" s="215"/>
      <c r="AX47" s="215"/>
      <c r="AY47" s="214"/>
      <c r="AZ47" s="214"/>
      <c r="BA47" s="214"/>
    </row>
    <row r="48" spans="1:53" hidden="1" x14ac:dyDescent="0.25">
      <c r="A48" s="209" t="s">
        <v>26</v>
      </c>
      <c r="B48" s="210">
        <f>[28]Mode_PA_lh_slope_b1!C7</f>
        <v>5</v>
      </c>
      <c r="C48" s="210">
        <f>[28]Mode_PA_lh_slope_b1!D7</f>
        <v>2.3808364356331899</v>
      </c>
      <c r="D48" s="210">
        <f>[28]Mode_PA_lh_slope_b1!E7</f>
        <v>7.6183752312346096</v>
      </c>
      <c r="E48" s="210">
        <f>[28]Mode_PA_lh_slope_b1!F7</f>
        <v>1.333</v>
      </c>
      <c r="F48" s="210">
        <f>[28]Mode_PA_lh_slope_b1!G7</f>
        <v>3.75</v>
      </c>
      <c r="G48" s="209">
        <f>[28]Mode_PA_lh_slope_b1!H7</f>
        <v>570.86</v>
      </c>
      <c r="H48" s="211">
        <f>[28]Mode_PA_lh_slope_b1!I7</f>
        <v>2.0000000000000001E-4</v>
      </c>
      <c r="I48" s="211">
        <f>[28]Mode_PA_lh_slope_b1!J7</f>
        <v>4.8000000000000001E-4</v>
      </c>
      <c r="J48" s="212" t="str">
        <f>[28]Mode_PA_lh_slope_b1!K7</f>
        <v>p&lt;0.001</v>
      </c>
      <c r="L48" s="215"/>
      <c r="M48" s="215"/>
      <c r="N48" s="215"/>
      <c r="O48" s="214"/>
      <c r="P48" s="214"/>
      <c r="Q48" s="214"/>
      <c r="U48" s="215"/>
      <c r="V48" s="215"/>
      <c r="W48" s="215"/>
      <c r="X48" s="214"/>
      <c r="Y48" s="214"/>
      <c r="Z48" s="214"/>
      <c r="AD48" s="215"/>
      <c r="AE48" s="215"/>
      <c r="AF48" s="215"/>
      <c r="AG48" s="214"/>
      <c r="AH48" s="214"/>
      <c r="AI48" s="214"/>
      <c r="AM48" s="215"/>
      <c r="AN48" s="215"/>
      <c r="AO48" s="215"/>
      <c r="AP48" s="214"/>
      <c r="AQ48" s="214"/>
      <c r="AR48" s="214"/>
      <c r="AV48" s="215"/>
      <c r="AW48" s="215"/>
      <c r="AX48" s="215"/>
      <c r="AY48" s="214"/>
      <c r="AZ48" s="214"/>
      <c r="BA48" s="214"/>
    </row>
  </sheetData>
  <conditionalFormatting sqref="H6:I8 H2:I4 H46:I48 H42:I44 H38:I40 H34:I36 H30:I32 H26:I28 H22:I24 H18:I20 H14:I16 H10:I12">
    <cfRule type="cellIs" dxfId="220" priority="15" stopIfTrue="1" operator="lessThan">
      <formula>0.0001</formula>
    </cfRule>
    <cfRule type="cellIs" dxfId="219" priority="16" stopIfTrue="1" operator="lessThan">
      <formula>0.001</formula>
    </cfRule>
    <cfRule type="cellIs" dxfId="218" priority="17" stopIfTrue="1" operator="lessThan">
      <formula>0.05</formula>
    </cfRule>
    <cfRule type="cellIs" dxfId="217" priority="18" stopIfTrue="1" operator="lessThan">
      <formula>0.1</formula>
    </cfRule>
  </conditionalFormatting>
  <conditionalFormatting sqref="J46:J48 J42:J44 J34:J36 J38:J40 J30:J32 J26:J28 J22:J24 J18:J20 J14:J16 J10:J12 J6:J8 J2:J4">
    <cfRule type="containsText" dxfId="216" priority="10" stopIfTrue="1" operator="containsText" text="p&lt;0.0001">
      <formula>NOT(ISERROR(SEARCH("p&lt;0.0001",J2)))</formula>
    </cfRule>
    <cfRule type="containsText" dxfId="215" priority="11" stopIfTrue="1" operator="containsText" text="p&lt;0.001">
      <formula>NOT(ISERROR(SEARCH("p&lt;0.001",J2)))</formula>
    </cfRule>
    <cfRule type="containsText" dxfId="214" priority="12" stopIfTrue="1" operator="containsText" text="p&lt;0.01">
      <formula>NOT(ISERROR(SEARCH("p&lt;0.01",J2)))</formula>
    </cfRule>
    <cfRule type="containsText" dxfId="213" priority="13" stopIfTrue="1" operator="containsText" text="p&lt;0.05">
      <formula>NOT(ISERROR(SEARCH("p&lt;0.05",J2)))</formula>
    </cfRule>
    <cfRule type="containsText" dxfId="212" priority="14" stopIfTrue="1" operator="containsText" text="p&lt;0.1">
      <formula>NOT(ISERROR(SEARCH("p&lt;0.1",J2)))</formula>
    </cfRule>
  </conditionalFormatting>
  <conditionalFormatting sqref="H5:I5 H45:I45 H37:I37 H29:I29 H21:I21 H13:I13">
    <cfRule type="cellIs" dxfId="211" priority="6" stopIfTrue="1" operator="lessThan">
      <formula>0.0001</formula>
    </cfRule>
    <cfRule type="cellIs" dxfId="210" priority="7" stopIfTrue="1" operator="lessThan">
      <formula>0.001</formula>
    </cfRule>
    <cfRule type="cellIs" dxfId="209" priority="8" stopIfTrue="1" operator="lessThan">
      <formula>0.05</formula>
    </cfRule>
    <cfRule type="cellIs" dxfId="208" priority="9" stopIfTrue="1" operator="lessThan">
      <formula>0.1</formula>
    </cfRule>
  </conditionalFormatting>
  <conditionalFormatting sqref="J45 J37 J29 J21 J13 J5">
    <cfRule type="containsText" dxfId="207" priority="1" stopIfTrue="1" operator="containsText" text="p&lt;0.0001">
      <formula>NOT(ISERROR(SEARCH("p&lt;0.0001",J5)))</formula>
    </cfRule>
    <cfRule type="containsText" dxfId="206" priority="2" stopIfTrue="1" operator="containsText" text="p&lt;0.001">
      <formula>NOT(ISERROR(SEARCH("p&lt;0.001",J5)))</formula>
    </cfRule>
    <cfRule type="containsText" dxfId="205" priority="3" stopIfTrue="1" operator="containsText" text="p&lt;0.01">
      <formula>NOT(ISERROR(SEARCH("p&lt;0.01",J5)))</formula>
    </cfRule>
    <cfRule type="containsText" dxfId="204" priority="4" stopIfTrue="1" operator="containsText" text="p&lt;0.05">
      <formula>NOT(ISERROR(SEARCH("p&lt;0.05",J5)))</formula>
    </cfRule>
    <cfRule type="containsText" dxfId="203" priority="5" stopIfTrue="1" operator="containsText" text="p&lt;0.1">
      <formula>NOT(ISERROR(SEARCH("p&lt;0.1",J5)))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11"/>
  <sheetViews>
    <sheetView showGridLines="0" zoomScale="70" zoomScaleNormal="70" zoomScaleSheetLayoutView="47" workbookViewId="0">
      <selection activeCell="E8" sqref="E8"/>
    </sheetView>
  </sheetViews>
  <sheetFormatPr defaultColWidth="13.88671875" defaultRowHeight="13.8" x14ac:dyDescent="0.3"/>
  <cols>
    <col min="1" max="1" width="10.6640625" style="93" customWidth="1"/>
    <col min="2" max="3" width="7.6640625" style="90" customWidth="1"/>
    <col min="4" max="5" width="11.44140625" style="90" customWidth="1"/>
    <col min="6" max="7" width="8.6640625" style="90" customWidth="1"/>
    <col min="8" max="8" width="11.44140625" style="90" customWidth="1"/>
    <col min="9" max="9" width="11.109375" style="92" customWidth="1"/>
    <col min="10" max="10" width="11.44140625" style="92" customWidth="1"/>
    <col min="11" max="12" width="7.6640625" style="90" customWidth="1"/>
    <col min="13" max="14" width="11.44140625" style="90" customWidth="1"/>
    <col min="15" max="16" width="8.6640625" style="90" customWidth="1"/>
    <col min="17" max="17" width="11.44140625" style="90" customWidth="1"/>
    <col min="18" max="18" width="11.109375" style="91" customWidth="1"/>
    <col min="19" max="19" width="11.44140625" style="91" customWidth="1"/>
    <col min="20" max="21" width="7.6640625" style="90" customWidth="1"/>
    <col min="22" max="23" width="11.44140625" style="90" customWidth="1"/>
    <col min="24" max="25" width="8.6640625" style="90" customWidth="1"/>
    <col min="26" max="26" width="11.44140625" style="90" customWidth="1"/>
    <col min="27" max="27" width="11.109375" style="91" customWidth="1"/>
    <col min="28" max="28" width="11.44140625" style="91" customWidth="1"/>
    <col min="29" max="30" width="7.6640625" style="90" customWidth="1"/>
    <col min="31" max="32" width="11.44140625" style="90" customWidth="1"/>
    <col min="33" max="33" width="8.6640625" style="90" customWidth="1"/>
    <col min="34" max="35" width="11.44140625" style="90" customWidth="1"/>
    <col min="36" max="36" width="11.109375" style="91" customWidth="1"/>
    <col min="37" max="37" width="11.44140625" style="91" customWidth="1"/>
    <col min="38" max="39" width="11.44140625" style="90" customWidth="1"/>
    <col min="40" max="16384" width="13.88671875" style="89"/>
  </cols>
  <sheetData>
    <row r="1" spans="1:39" s="134" customFormat="1" ht="33.6" customHeight="1" thickBot="1" x14ac:dyDescent="0.35">
      <c r="A1" s="165" t="s">
        <v>37</v>
      </c>
      <c r="B1" s="329" t="s">
        <v>33</v>
      </c>
      <c r="C1" s="330"/>
      <c r="D1" s="330"/>
      <c r="E1" s="330"/>
      <c r="F1" s="330"/>
      <c r="G1" s="330"/>
      <c r="H1" s="330"/>
      <c r="I1" s="330"/>
      <c r="J1" s="331"/>
      <c r="K1" s="332" t="s">
        <v>34</v>
      </c>
      <c r="L1" s="330"/>
      <c r="M1" s="330"/>
      <c r="N1" s="330"/>
      <c r="O1" s="330"/>
      <c r="P1" s="330"/>
      <c r="Q1" s="330"/>
      <c r="R1" s="330"/>
      <c r="S1" s="333"/>
      <c r="T1" s="334" t="s">
        <v>35</v>
      </c>
      <c r="U1" s="335"/>
      <c r="V1" s="335"/>
      <c r="W1" s="335"/>
      <c r="X1" s="335"/>
      <c r="Y1" s="335"/>
      <c r="Z1" s="335"/>
      <c r="AA1" s="335"/>
      <c r="AB1" s="335"/>
      <c r="AC1" s="336" t="s">
        <v>36</v>
      </c>
      <c r="AD1" s="337"/>
      <c r="AE1" s="337"/>
      <c r="AF1" s="337"/>
      <c r="AG1" s="337"/>
      <c r="AH1" s="337"/>
      <c r="AI1" s="337"/>
      <c r="AJ1" s="337"/>
      <c r="AK1" s="337"/>
      <c r="AL1" s="338" t="s">
        <v>29</v>
      </c>
      <c r="AM1" s="339"/>
    </row>
    <row r="2" spans="1:39" s="135" customFormat="1" ht="33.6" customHeight="1" thickTop="1" thickBot="1" x14ac:dyDescent="0.35">
      <c r="A2" s="156" t="s">
        <v>28</v>
      </c>
      <c r="B2" s="164" t="s">
        <v>57</v>
      </c>
      <c r="C2" s="156" t="s">
        <v>2</v>
      </c>
      <c r="D2" s="156" t="s">
        <v>56</v>
      </c>
      <c r="E2" s="156" t="s">
        <v>11</v>
      </c>
      <c r="F2" s="156" t="s">
        <v>8</v>
      </c>
      <c r="G2" s="156" t="s">
        <v>12</v>
      </c>
      <c r="H2" s="159" t="s">
        <v>22</v>
      </c>
      <c r="I2" s="163" t="str">
        <f>[9]Mode_PA_l_f0_b0!I1</f>
        <v>p.adj (BH)</v>
      </c>
      <c r="J2" s="162" t="s">
        <v>27</v>
      </c>
      <c r="K2" s="161" t="str">
        <f t="shared" ref="K2:S2" si="0">B2</f>
        <v>β0</v>
      </c>
      <c r="L2" s="156" t="str">
        <f t="shared" si="0"/>
        <v xml:space="preserve">SE </v>
      </c>
      <c r="M2" s="156" t="str">
        <f t="shared" si="0"/>
        <v>2.5%  CI</v>
      </c>
      <c r="N2" s="156" t="str">
        <f t="shared" si="0"/>
        <v>97.5% CI</v>
      </c>
      <c r="O2" s="156" t="str">
        <f t="shared" si="0"/>
        <v>t</v>
      </c>
      <c r="P2" s="160" t="str">
        <f t="shared" si="0"/>
        <v>df</v>
      </c>
      <c r="Q2" s="159" t="str">
        <f t="shared" si="0"/>
        <v>p. val.</v>
      </c>
      <c r="R2" s="159" t="str">
        <f t="shared" si="0"/>
        <v>p.adj (BH)</v>
      </c>
      <c r="S2" s="158" t="str">
        <f t="shared" si="0"/>
        <v>sig.</v>
      </c>
      <c r="T2" s="157" t="str">
        <f t="shared" ref="T2:AB2" si="1">B2</f>
        <v>β0</v>
      </c>
      <c r="U2" s="156" t="str">
        <f t="shared" si="1"/>
        <v xml:space="preserve">SE </v>
      </c>
      <c r="V2" s="156" t="str">
        <f t="shared" si="1"/>
        <v>2.5%  CI</v>
      </c>
      <c r="W2" s="156" t="str">
        <f t="shared" si="1"/>
        <v>97.5% CI</v>
      </c>
      <c r="X2" s="156" t="str">
        <f t="shared" si="1"/>
        <v>t</v>
      </c>
      <c r="Y2" s="156" t="str">
        <f t="shared" si="1"/>
        <v>df</v>
      </c>
      <c r="Z2" s="159" t="str">
        <f t="shared" si="1"/>
        <v>p. val.</v>
      </c>
      <c r="AA2" s="159" t="str">
        <f t="shared" si="1"/>
        <v>p.adj (BH)</v>
      </c>
      <c r="AB2" s="158" t="str">
        <f t="shared" si="1"/>
        <v>sig.</v>
      </c>
      <c r="AC2" s="157" t="str">
        <f t="shared" ref="AC2:AK2" si="2">B2</f>
        <v>β0</v>
      </c>
      <c r="AD2" s="156" t="str">
        <f t="shared" si="2"/>
        <v xml:space="preserve">SE </v>
      </c>
      <c r="AE2" s="156" t="str">
        <f t="shared" si="2"/>
        <v>2.5%  CI</v>
      </c>
      <c r="AF2" s="156" t="str">
        <f t="shared" si="2"/>
        <v>97.5% CI</v>
      </c>
      <c r="AG2" s="156" t="str">
        <f t="shared" si="2"/>
        <v>t</v>
      </c>
      <c r="AH2" s="156" t="str">
        <f t="shared" si="2"/>
        <v>df</v>
      </c>
      <c r="AI2" s="159" t="str">
        <f t="shared" si="2"/>
        <v>p. val.</v>
      </c>
      <c r="AJ2" s="159" t="str">
        <f t="shared" si="2"/>
        <v>p.adj (BH)</v>
      </c>
      <c r="AK2" s="158" t="str">
        <f t="shared" si="2"/>
        <v>sig.</v>
      </c>
      <c r="AL2" s="157" t="s">
        <v>65</v>
      </c>
      <c r="AM2" s="156" t="s">
        <v>66</v>
      </c>
    </row>
    <row r="3" spans="1:39" s="140" customFormat="1" ht="33.6" customHeight="1" thickTop="1" thickBot="1" x14ac:dyDescent="0.35">
      <c r="A3" s="131" t="s">
        <v>23</v>
      </c>
      <c r="B3" s="155">
        <f>[9]Mode_PA_l_f0_b0!B6</f>
        <v>83.99</v>
      </c>
      <c r="C3" s="123">
        <f>[9]Mode_PA_l_f0_b0!C6</f>
        <v>80.453351074980304</v>
      </c>
      <c r="D3" s="123">
        <f>[9]Mode_PA_l_f0_b0!D6</f>
        <v>87.527230630068203</v>
      </c>
      <c r="E3" s="123">
        <f>[9]Mode_PA_l_f0_b0!E6</f>
        <v>1.623</v>
      </c>
      <c r="F3" s="123">
        <f>[9]Mode_PA_l_f0_b0!F6</f>
        <v>51.753</v>
      </c>
      <c r="G3" s="123">
        <f>[9]Mode_PA_l_f0_b0!G6</f>
        <v>11.97</v>
      </c>
      <c r="H3" s="128">
        <f>[9]Mode_PA_l_f0_b0!H6</f>
        <v>1.9000000000000001E-15</v>
      </c>
      <c r="I3" s="128">
        <f>[9]Mode_PA_l_f0_b0!I6</f>
        <v>7.6000000000000004E-15</v>
      </c>
      <c r="J3" s="154" t="str">
        <f>[9]Mode_PA_l_f0_b0!J6</f>
        <v>p&lt;0.0001</v>
      </c>
      <c r="K3" s="153">
        <f>[9]Mode_PA_l_f0_b0!B7</f>
        <v>86.87</v>
      </c>
      <c r="L3" s="123">
        <f>[9]Mode_PA_l_f0_b0!C7</f>
        <v>83.113022861423701</v>
      </c>
      <c r="M3" s="123">
        <f>[9]Mode_PA_l_f0_b0!D7</f>
        <v>90.627605751172297</v>
      </c>
      <c r="N3" s="123">
        <f>[9]Mode_PA_l_f0_b0!E7</f>
        <v>1.7849999999999999</v>
      </c>
      <c r="O3" s="123">
        <f>[9]Mode_PA_l_f0_b0!F7</f>
        <v>48.677999999999997</v>
      </c>
      <c r="P3" s="123">
        <f>[9]Mode_PA_l_f0_b0!G7</f>
        <v>17.48</v>
      </c>
      <c r="Q3" s="128">
        <f>[9]Mode_PA_l_f0_b0!H7</f>
        <v>4.1000000000000001E-20</v>
      </c>
      <c r="R3" s="128">
        <f>[9]Mode_PA_l_f0_b0!I7</f>
        <v>1.7E-18</v>
      </c>
      <c r="S3" s="151" t="str">
        <f>[9]Mode_PA_l_f0_b0!J7</f>
        <v>p&lt;0.0001</v>
      </c>
      <c r="T3" s="152">
        <f>[9]Mode_PA_l_f0_b0!B8</f>
        <v>84.706999999999994</v>
      </c>
      <c r="U3" s="123">
        <f>[9]Mode_PA_l_f0_b0!C8</f>
        <v>81.133638575482294</v>
      </c>
      <c r="V3" s="123">
        <f>[9]Mode_PA_l_f0_b0!D8</f>
        <v>88.279591427499099</v>
      </c>
      <c r="W3" s="123">
        <f>[9]Mode_PA_l_f0_b0!E8</f>
        <v>1.6519999999999999</v>
      </c>
      <c r="X3" s="123">
        <f>[9]Mode_PA_l_f0_b0!F8</f>
        <v>51.277000000000001</v>
      </c>
      <c r="Y3" s="123">
        <f>[9]Mode_PA_l_f0_b0!G8</f>
        <v>12.85</v>
      </c>
      <c r="Z3" s="126">
        <f>[9]Mode_PA_l_f0_b0!H8</f>
        <v>2.9999999999999999E-16</v>
      </c>
      <c r="AA3" s="126">
        <f>[9]Mode_PA_l_f0_b0!I8</f>
        <v>3.6000000000000001E-15</v>
      </c>
      <c r="AB3" s="151" t="str">
        <f>[9]Mode_PA_l_f0_b0!J8</f>
        <v>p&lt;0.0001</v>
      </c>
      <c r="AC3" s="124">
        <f>[9]Mode_PA_l_f0_b0!B9</f>
        <v>86.724000000000004</v>
      </c>
      <c r="AD3" s="123">
        <f>[9]Mode_PA_l_f0_b0!C9</f>
        <v>83.164863235291506</v>
      </c>
      <c r="AE3" s="123">
        <f>[9]Mode_PA_l_f0_b0!D9</f>
        <v>90.282187472808502</v>
      </c>
      <c r="AF3" s="123">
        <f>[9]Mode_PA_l_f0_b0!E9</f>
        <v>1.641</v>
      </c>
      <c r="AG3" s="123">
        <f>[9]Mode_PA_l_f0_b0!F9</f>
        <v>52.862000000000002</v>
      </c>
      <c r="AH3" s="123">
        <f>[9]Mode_PA_l_f0_b0!G9</f>
        <v>12.5</v>
      </c>
      <c r="AI3" s="126">
        <f>[9]Mode_PA_l_f0_b0!H9</f>
        <v>4.5000000000000002E-16</v>
      </c>
      <c r="AJ3" s="126">
        <f>[9]Mode_PA_l_f0_b0!I9</f>
        <v>4.1999999999999996E-15</v>
      </c>
      <c r="AK3" s="151" t="str">
        <f>[9]Mode_PA_l_f0_b0!J9</f>
        <v>p&lt;0.0001</v>
      </c>
      <c r="AL3" s="124">
        <v>0.59399956709452595</v>
      </c>
      <c r="AM3" s="123">
        <v>0.94023014769888502</v>
      </c>
    </row>
    <row r="4" spans="1:39" s="140" customFormat="1" ht="33.6" customHeight="1" thickBot="1" x14ac:dyDescent="0.35">
      <c r="A4" s="150" t="s">
        <v>24</v>
      </c>
      <c r="B4" s="149">
        <f>[11]Mode_PA_h_f0_b0!B6</f>
        <v>90.16</v>
      </c>
      <c r="C4" s="141">
        <f>[11]Mode_PA_h_f0_b0!C6</f>
        <v>86.123043762318801</v>
      </c>
      <c r="D4" s="141">
        <f>[11]Mode_PA_h_f0_b0!D6</f>
        <v>94.197953690226399</v>
      </c>
      <c r="E4" s="141">
        <f>[11]Mode_PA_h_f0_b0!E6</f>
        <v>1.8029999999999999</v>
      </c>
      <c r="F4" s="141">
        <f>[11]Mode_PA_h_f0_b0!F6</f>
        <v>50.005000000000003</v>
      </c>
      <c r="G4" s="141">
        <f>[11]Mode_PA_h_f0_b0!G6</f>
        <v>9.65</v>
      </c>
      <c r="H4" s="146">
        <f>[11]Mode_PA_h_f0_b0!H6</f>
        <v>5.6000000000000004E-13</v>
      </c>
      <c r="I4" s="146">
        <f>[11]Mode_PA_h_f0_b0!I6</f>
        <v>1.4000000000000001E-12</v>
      </c>
      <c r="J4" s="148" t="str">
        <f>[11]Mode_PA_h_f0_b0!J6</f>
        <v>p&lt;0.0001</v>
      </c>
      <c r="K4" s="147">
        <f>[11]Mode_PA_h_f0_b0!B7</f>
        <v>89.887</v>
      </c>
      <c r="L4" s="141">
        <f>[11]Mode_PA_h_f0_b0!C7</f>
        <v>85.459720294364303</v>
      </c>
      <c r="M4" s="141">
        <f>[11]Mode_PA_h_f0_b0!D7</f>
        <v>94.315126046853607</v>
      </c>
      <c r="N4" s="141">
        <f>[11]Mode_PA_h_f0_b0!E7</f>
        <v>2.1070000000000002</v>
      </c>
      <c r="O4" s="141">
        <f>[11]Mode_PA_h_f0_b0!F7</f>
        <v>42.664000000000001</v>
      </c>
      <c r="P4" s="141">
        <f>[11]Mode_PA_h_f0_b0!G7</f>
        <v>17.920000000000002</v>
      </c>
      <c r="Q4" s="146">
        <f>[11]Mode_PA_h_f0_b0!H7</f>
        <v>1.8000000000000001E-19</v>
      </c>
      <c r="R4" s="146">
        <f>[11]Mode_PA_h_f0_b0!I7</f>
        <v>5.0000000000000004E-18</v>
      </c>
      <c r="S4" s="143" t="str">
        <f>[11]Mode_PA_h_f0_b0!J7</f>
        <v>p&lt;0.0001</v>
      </c>
      <c r="T4" s="145">
        <f>[11]Mode_PA_h_f0_b0!B8</f>
        <v>93.736999999999995</v>
      </c>
      <c r="U4" s="141">
        <f>[11]Mode_PA_h_f0_b0!C8</f>
        <v>89.644799114240996</v>
      </c>
      <c r="V4" s="141">
        <f>[11]Mode_PA_h_f0_b0!D8</f>
        <v>97.829742285346597</v>
      </c>
      <c r="W4" s="141">
        <f>[11]Mode_PA_h_f0_b0!E8</f>
        <v>1.8560000000000001</v>
      </c>
      <c r="X4" s="141">
        <f>[11]Mode_PA_h_f0_b0!F8</f>
        <v>50.515000000000001</v>
      </c>
      <c r="Y4" s="141">
        <f>[11]Mode_PA_h_f0_b0!G8</f>
        <v>10.82</v>
      </c>
      <c r="Z4" s="144">
        <f>[11]Mode_PA_h_f0_b0!H8</f>
        <v>3.4E-14</v>
      </c>
      <c r="AA4" s="144">
        <f>[11]Mode_PA_h_f0_b0!I8</f>
        <v>1.1E-13</v>
      </c>
      <c r="AB4" s="143" t="str">
        <f>[11]Mode_PA_h_f0_b0!J8</f>
        <v>p&lt;0.0001</v>
      </c>
      <c r="AC4" s="142">
        <f>[11]Mode_PA_h_f0_b0!B9</f>
        <v>93.728999999999999</v>
      </c>
      <c r="AD4" s="141">
        <f>[11]Mode_PA_h_f0_b0!C9</f>
        <v>89.656987791724603</v>
      </c>
      <c r="AE4" s="141">
        <f>[11]Mode_PA_h_f0_b0!D9</f>
        <v>97.800438498133602</v>
      </c>
      <c r="AF4" s="141">
        <f>[11]Mode_PA_h_f0_b0!E9</f>
        <v>1.8360000000000001</v>
      </c>
      <c r="AG4" s="141">
        <f>[11]Mode_PA_h_f0_b0!F9</f>
        <v>51.037999999999997</v>
      </c>
      <c r="AH4" s="141">
        <f>[11]Mode_PA_h_f0_b0!G9</f>
        <v>10.38</v>
      </c>
      <c r="AI4" s="144">
        <f>[11]Mode_PA_h_f0_b0!H9</f>
        <v>8.3999999999999995E-14</v>
      </c>
      <c r="AJ4" s="144">
        <f>[11]Mode_PA_h_f0_b0!I9</f>
        <v>2.4999999999999999E-13</v>
      </c>
      <c r="AK4" s="143" t="str">
        <f>[11]Mode_PA_h_f0_b0!J9</f>
        <v>p&lt;0.0001</v>
      </c>
      <c r="AL4" s="142">
        <v>0.54939616986129103</v>
      </c>
      <c r="AM4" s="141">
        <v>0.90539546314142305</v>
      </c>
    </row>
    <row r="5" spans="1:39" s="135" customFormat="1" ht="33.6" customHeight="1" thickBot="1" x14ac:dyDescent="0.35">
      <c r="A5" s="120" t="s">
        <v>5</v>
      </c>
      <c r="B5" s="138">
        <f>[13]Mode_PA_f0_exc_b0!B6</f>
        <v>5.9409999999999998</v>
      </c>
      <c r="C5" s="120">
        <f>[13]Mode_PA_f0_exc_b0!C6</f>
        <v>4.9701290775966802</v>
      </c>
      <c r="D5" s="112">
        <f>[13]Mode_PA_f0_exc_b0!D6</f>
        <v>6.9117110854203503</v>
      </c>
      <c r="E5" s="112">
        <f>[13]Mode_PA_f0_exc_b0!E6</f>
        <v>0.434</v>
      </c>
      <c r="F5" s="112">
        <f>[13]Mode_PA_f0_exc_b0!F6</f>
        <v>13.682</v>
      </c>
      <c r="G5" s="112">
        <f>[13]Mode_PA_f0_exc_b0!G6</f>
        <v>9.75</v>
      </c>
      <c r="H5" s="117">
        <f>[13]Mode_PA_f0_exc_b0!H6</f>
        <v>1.1000000000000001E-7</v>
      </c>
      <c r="I5" s="117">
        <f>[13]Mode_PA_f0_exc_b0!I6</f>
        <v>2.1E-7</v>
      </c>
      <c r="J5" s="119" t="str">
        <f>[13]Mode_PA_f0_exc_b0!J6</f>
        <v>p&lt;0.0001</v>
      </c>
      <c r="K5" s="137">
        <f>[13]Mode_PA_f0_exc_b0!B7</f>
        <v>3.109</v>
      </c>
      <c r="L5" s="112">
        <f>[13]Mode_PA_f0_exc_b0!C7</f>
        <v>1.2990504532998901</v>
      </c>
      <c r="M5" s="112">
        <f>[13]Mode_PA_f0_exc_b0!D7</f>
        <v>4.9197334909255002</v>
      </c>
      <c r="N5" s="112">
        <f>[13]Mode_PA_f0_exc_b0!E7</f>
        <v>0.91600000000000004</v>
      </c>
      <c r="O5" s="112">
        <f>[13]Mode_PA_f0_exc_b0!F7</f>
        <v>3.3940000000000001</v>
      </c>
      <c r="P5" s="112">
        <f>[13]Mode_PA_f0_exc_b0!G7</f>
        <v>148.41999999999999</v>
      </c>
      <c r="Q5" s="117">
        <f>[13]Mode_PA_f0_exc_b0!H7</f>
        <v>8.8000000000000003E-4</v>
      </c>
      <c r="R5" s="117">
        <f>[13]Mode_PA_f0_exc_b0!I7</f>
        <v>1E-3</v>
      </c>
      <c r="S5" s="114" t="str">
        <f>[13]Mode_PA_f0_exc_b0!J7</f>
        <v>p&lt;0.01</v>
      </c>
      <c r="T5" s="136">
        <f>[13]Mode_PA_f0_exc_b0!B8</f>
        <v>9.5719999999999992</v>
      </c>
      <c r="U5" s="112">
        <f>[13]Mode_PA_f0_exc_b0!C8</f>
        <v>8.4512821469364905</v>
      </c>
      <c r="V5" s="112">
        <f>[13]Mode_PA_f0_exc_b0!D8</f>
        <v>10.6929057207031</v>
      </c>
      <c r="W5" s="112">
        <f>[13]Mode_PA_f0_exc_b0!E8</f>
        <v>0.54200000000000004</v>
      </c>
      <c r="X5" s="112">
        <f>[13]Mode_PA_f0_exc_b0!F8</f>
        <v>17.646000000000001</v>
      </c>
      <c r="Y5" s="112">
        <f>[13]Mode_PA_f0_exc_b0!G8</f>
        <v>23.5</v>
      </c>
      <c r="Z5" s="115">
        <f>[13]Mode_PA_f0_exc_b0!H8</f>
        <v>4.6999999999999999E-15</v>
      </c>
      <c r="AA5" s="115">
        <f>[13]Mode_PA_f0_exc_b0!I8</f>
        <v>1.7999999999999999E-14</v>
      </c>
      <c r="AB5" s="114" t="str">
        <f>[13]Mode_PA_f0_exc_b0!J8</f>
        <v>p&lt;0.0001</v>
      </c>
      <c r="AC5" s="113">
        <f>[13]Mode_PA_f0_exc_b0!B9</f>
        <v>7.1260000000000003</v>
      </c>
      <c r="AD5" s="112">
        <f>[13]Mode_PA_f0_exc_b0!C9</f>
        <v>6.06316911845225</v>
      </c>
      <c r="AE5" s="112">
        <f>[13]Mode_PA_f0_exc_b0!D9</f>
        <v>8.1884453102606294</v>
      </c>
      <c r="AF5" s="112">
        <f>[13]Mode_PA_f0_exc_b0!E9</f>
        <v>0.505</v>
      </c>
      <c r="AG5" s="112">
        <f>[13]Mode_PA_f0_exc_b0!F9</f>
        <v>14.122999999999999</v>
      </c>
      <c r="AH5" s="112">
        <f>[13]Mode_PA_f0_exc_b0!G9</f>
        <v>17.399999999999999</v>
      </c>
      <c r="AI5" s="115">
        <f>[13]Mode_PA_f0_exc_b0!H9</f>
        <v>5.8E-11</v>
      </c>
      <c r="AJ5" s="115">
        <f>[13]Mode_PA_f0_exc_b0!I9</f>
        <v>1.2999999999999999E-10</v>
      </c>
      <c r="AK5" s="114" t="str">
        <f>[13]Mode_PA_f0_exc_b0!J9</f>
        <v>p&lt;0.0001</v>
      </c>
      <c r="AL5" s="113">
        <v>0.1730903930522</v>
      </c>
      <c r="AM5" s="112">
        <v>0.69817606427779999</v>
      </c>
    </row>
    <row r="6" spans="1:39" s="135" customFormat="1" ht="33.6" customHeight="1" thickBot="1" x14ac:dyDescent="0.35">
      <c r="A6" s="139" t="s">
        <v>54</v>
      </c>
      <c r="B6" s="138">
        <f>[15]Mode_PA_lh_mean_f0_b0!B6</f>
        <v>86.733999999999995</v>
      </c>
      <c r="C6" s="120">
        <f>[15]Mode_PA_lh_mean_f0_b0!C6</f>
        <v>83.197141294763696</v>
      </c>
      <c r="D6" s="112">
        <f>[15]Mode_PA_lh_mean_f0_b0!D6</f>
        <v>90.271041269368197</v>
      </c>
      <c r="E6" s="112">
        <f>[15]Mode_PA_lh_mean_f0_b0!E6</f>
        <v>1.6220000000000001</v>
      </c>
      <c r="F6" s="112">
        <f>[15]Mode_PA_lh_mean_f0_b0!F6</f>
        <v>53.463999999999999</v>
      </c>
      <c r="G6" s="112">
        <f>[15]Mode_PA_lh_mean_f0_b0!G6</f>
        <v>11.93</v>
      </c>
      <c r="H6" s="117">
        <f>[15]Mode_PA_lh_mean_f0_b0!H6</f>
        <v>1.4000000000000001E-15</v>
      </c>
      <c r="I6" s="117">
        <f>[15]Mode_PA_lh_mean_f0_b0!I6</f>
        <v>7.0000000000000001E-15</v>
      </c>
      <c r="J6" s="119" t="str">
        <f>[15]Mode_PA_lh_mean_f0_b0!J6</f>
        <v>p&lt;0.0001</v>
      </c>
      <c r="K6" s="137">
        <f>[15]Mode_PA_lh_mean_f0_b0!B7</f>
        <v>87.731999999999999</v>
      </c>
      <c r="L6" s="112">
        <f>[15]Mode_PA_lh_mean_f0_b0!C7</f>
        <v>83.923166832717001</v>
      </c>
      <c r="M6" s="112">
        <f>[15]Mode_PA_lh_mean_f0_b0!D7</f>
        <v>91.541362826281002</v>
      </c>
      <c r="N6" s="112">
        <f>[15]Mode_PA_lh_mean_f0_b0!E7</f>
        <v>1.819</v>
      </c>
      <c r="O6" s="112">
        <f>[15]Mode_PA_lh_mean_f0_b0!F7</f>
        <v>48.241</v>
      </c>
      <c r="P6" s="112">
        <f>[15]Mode_PA_lh_mean_f0_b0!G7</f>
        <v>18.8</v>
      </c>
      <c r="Q6" s="117">
        <f>[15]Mode_PA_lh_mean_f0_b0!H7</f>
        <v>3.5999999999999999E-21</v>
      </c>
      <c r="R6" s="117">
        <f>[15]Mode_PA_lh_mean_f0_b0!I7</f>
        <v>2.9999999999999999E-19</v>
      </c>
      <c r="S6" s="114" t="str">
        <f>[15]Mode_PA_lh_mean_f0_b0!J7</f>
        <v>p&lt;0.0001</v>
      </c>
      <c r="T6" s="136">
        <f>[15]Mode_PA_lh_mean_f0_b0!B8</f>
        <v>88.947000000000003</v>
      </c>
      <c r="U6" s="112">
        <f>[15]Mode_PA_lh_mean_f0_b0!C8</f>
        <v>85.365027404622893</v>
      </c>
      <c r="V6" s="112">
        <f>[15]Mode_PA_lh_mean_f0_b0!D8</f>
        <v>92.528569885213599</v>
      </c>
      <c r="W6" s="112">
        <f>[15]Mode_PA_lh_mean_f0_b0!E8</f>
        <v>1.6579999999999999</v>
      </c>
      <c r="X6" s="112">
        <f>[15]Mode_PA_lh_mean_f0_b0!F8</f>
        <v>53.637999999999998</v>
      </c>
      <c r="Y6" s="112">
        <f>[15]Mode_PA_lh_mean_f0_b0!G8</f>
        <v>13.03</v>
      </c>
      <c r="Z6" s="115">
        <f>[15]Mode_PA_lh_mean_f0_b0!H8</f>
        <v>1.1E-16</v>
      </c>
      <c r="AA6" s="115">
        <f>[15]Mode_PA_lh_mean_f0_b0!I8</f>
        <v>2.3999999999999999E-15</v>
      </c>
      <c r="AB6" s="114" t="str">
        <f>[15]Mode_PA_lh_mean_f0_b0!J8</f>
        <v>p&lt;0.0001</v>
      </c>
      <c r="AC6" s="113">
        <f>[15]Mode_PA_lh_mean_f0_b0!B9</f>
        <v>89.912999999999997</v>
      </c>
      <c r="AD6" s="112">
        <f>[15]Mode_PA_lh_mean_f0_b0!C9</f>
        <v>86.349782420079507</v>
      </c>
      <c r="AE6" s="112">
        <f>[15]Mode_PA_lh_mean_f0_b0!D9</f>
        <v>93.476172760586294</v>
      </c>
      <c r="AF6" s="112">
        <f>[15]Mode_PA_lh_mean_f0_b0!E9</f>
        <v>1.6439999999999999</v>
      </c>
      <c r="AG6" s="112">
        <f>[15]Mode_PA_lh_mean_f0_b0!F9</f>
        <v>54.704999999999998</v>
      </c>
      <c r="AH6" s="112">
        <f>[15]Mode_PA_lh_mean_f0_b0!G9</f>
        <v>12.57</v>
      </c>
      <c r="AI6" s="115">
        <f>[15]Mode_PA_lh_mean_f0_b0!H9</f>
        <v>2.5000000000000002E-16</v>
      </c>
      <c r="AJ6" s="115">
        <f>[15]Mode_PA_lh_mean_f0_b0!I9</f>
        <v>3.5000000000000001E-15</v>
      </c>
      <c r="AK6" s="114" t="str">
        <f>[15]Mode_PA_lh_mean_f0_b0!J9</f>
        <v>p&lt;0.0001</v>
      </c>
      <c r="AL6" s="113">
        <f>[16]Mode_PA_lh_mean_f0_r2!$B$3</f>
        <v>8.4810456128037004E-2</v>
      </c>
      <c r="AM6" s="112">
        <f>[16]Mode_PA_lh_mean_f0_r2!$B$2</f>
        <v>0.93932332827405896</v>
      </c>
    </row>
    <row r="7" spans="1:39" s="134" customFormat="1" ht="33.6" customHeight="1" thickTop="1" thickBot="1" x14ac:dyDescent="0.35">
      <c r="A7" s="105" t="s">
        <v>6</v>
      </c>
      <c r="B7" s="111" t="str">
        <f t="shared" ref="B7:R7" si="3">B2</f>
        <v>β0</v>
      </c>
      <c r="C7" s="105" t="str">
        <f t="shared" si="3"/>
        <v xml:space="preserve">SE </v>
      </c>
      <c r="D7" s="105" t="str">
        <f t="shared" si="3"/>
        <v>2.5%  CI</v>
      </c>
      <c r="E7" s="105" t="str">
        <f t="shared" si="3"/>
        <v>97.5% CI</v>
      </c>
      <c r="F7" s="105" t="str">
        <f t="shared" si="3"/>
        <v>t</v>
      </c>
      <c r="G7" s="105" t="str">
        <f t="shared" si="3"/>
        <v>df</v>
      </c>
      <c r="H7" s="108" t="str">
        <f t="shared" si="3"/>
        <v>p. val.</v>
      </c>
      <c r="I7" s="108" t="str">
        <f t="shared" si="3"/>
        <v>p.adj (BH)</v>
      </c>
      <c r="J7" s="110" t="str">
        <f t="shared" si="3"/>
        <v>sig.</v>
      </c>
      <c r="K7" s="109" t="str">
        <f t="shared" si="3"/>
        <v>β0</v>
      </c>
      <c r="L7" s="105" t="str">
        <f t="shared" si="3"/>
        <v xml:space="preserve">SE </v>
      </c>
      <c r="M7" s="105" t="str">
        <f t="shared" si="3"/>
        <v>2.5%  CI</v>
      </c>
      <c r="N7" s="105" t="str">
        <f t="shared" si="3"/>
        <v>97.5% CI</v>
      </c>
      <c r="O7" s="105" t="str">
        <f t="shared" si="3"/>
        <v>t</v>
      </c>
      <c r="P7" s="105" t="str">
        <f t="shared" si="3"/>
        <v>df</v>
      </c>
      <c r="Q7" s="108" t="str">
        <f t="shared" si="3"/>
        <v>p. val.</v>
      </c>
      <c r="R7" s="108" t="str">
        <f t="shared" si="3"/>
        <v>p.adj (BH)</v>
      </c>
      <c r="S7" s="107" t="str">
        <f>J2</f>
        <v>sig.</v>
      </c>
      <c r="T7" s="106" t="str">
        <f t="shared" ref="T7:AA7" si="4">T2</f>
        <v>β0</v>
      </c>
      <c r="U7" s="105" t="str">
        <f t="shared" si="4"/>
        <v xml:space="preserve">SE </v>
      </c>
      <c r="V7" s="105" t="str">
        <f t="shared" si="4"/>
        <v>2.5%  CI</v>
      </c>
      <c r="W7" s="105" t="str">
        <f t="shared" si="4"/>
        <v>97.5% CI</v>
      </c>
      <c r="X7" s="105" t="str">
        <f t="shared" si="4"/>
        <v>t</v>
      </c>
      <c r="Y7" s="105" t="str">
        <f t="shared" si="4"/>
        <v>df</v>
      </c>
      <c r="Z7" s="108" t="str">
        <f t="shared" si="4"/>
        <v>p. val.</v>
      </c>
      <c r="AA7" s="108" t="str">
        <f t="shared" si="4"/>
        <v>p.adj (BH)</v>
      </c>
      <c r="AB7" s="107" t="str">
        <f>J2</f>
        <v>sig.</v>
      </c>
      <c r="AC7" s="106" t="str">
        <f t="shared" ref="AC7:AK7" si="5">AC2</f>
        <v>β0</v>
      </c>
      <c r="AD7" s="105" t="str">
        <f t="shared" si="5"/>
        <v xml:space="preserve">SE </v>
      </c>
      <c r="AE7" s="105" t="str">
        <f t="shared" si="5"/>
        <v>2.5%  CI</v>
      </c>
      <c r="AF7" s="105" t="str">
        <f t="shared" si="5"/>
        <v>97.5% CI</v>
      </c>
      <c r="AG7" s="105" t="str">
        <f t="shared" si="5"/>
        <v>t</v>
      </c>
      <c r="AH7" s="105" t="str">
        <f t="shared" si="5"/>
        <v>df</v>
      </c>
      <c r="AI7" s="108" t="str">
        <f t="shared" si="5"/>
        <v>p. val.</v>
      </c>
      <c r="AJ7" s="108" t="str">
        <f t="shared" si="5"/>
        <v>p.adj (BH)</v>
      </c>
      <c r="AK7" s="107" t="str">
        <f t="shared" si="5"/>
        <v>sig.</v>
      </c>
      <c r="AL7" s="106" t="s">
        <v>65</v>
      </c>
      <c r="AM7" s="105" t="s">
        <v>66</v>
      </c>
    </row>
    <row r="8" spans="1:39" ht="33.6" customHeight="1" thickTop="1" thickBot="1" x14ac:dyDescent="0.35">
      <c r="A8" s="133" t="s">
        <v>4</v>
      </c>
      <c r="B8" s="132">
        <f>[17]Mode_PA_l_t_b0!B6</f>
        <v>67.408000000000001</v>
      </c>
      <c r="C8" s="131">
        <f>[17]Mode_PA_l_t_b0!C6</f>
        <v>45.906075043170702</v>
      </c>
      <c r="D8" s="131">
        <f>[17]Mode_PA_l_t_b0!D6</f>
        <v>88.909427524989596</v>
      </c>
      <c r="E8" s="131">
        <f>[17]Mode_PA_l_t_b0!E6</f>
        <v>9.8879999999999999</v>
      </c>
      <c r="F8" s="123">
        <f>[17]Mode_PA_l_t_b0!F6</f>
        <v>6.8170000000000002</v>
      </c>
      <c r="G8" s="123">
        <f>[17]Mode_PA_l_t_b0!G6</f>
        <v>12.22</v>
      </c>
      <c r="H8" s="128">
        <f>[17]Mode_PA_l_t_b0!H6</f>
        <v>1.7E-5</v>
      </c>
      <c r="I8" s="128">
        <f>[17]Mode_PA_l_t_b0!I6</f>
        <v>2.9E-5</v>
      </c>
      <c r="J8" s="130" t="str">
        <f>[17]Mode_PA_l_t_b0!J6</f>
        <v>p&lt;0.0001</v>
      </c>
      <c r="K8" s="129">
        <f>[17]Mode_PA_l_t_b0!B7</f>
        <v>81.248999999999995</v>
      </c>
      <c r="L8" s="123">
        <f>[17]Mode_PA_l_t_b0!C7</f>
        <v>51.745674146421401</v>
      </c>
      <c r="M8" s="123">
        <f>[17]Mode_PA_l_t_b0!D7</f>
        <v>110.7528902249</v>
      </c>
      <c r="N8" s="123">
        <f>[17]Mode_PA_l_t_b0!E7</f>
        <v>14.737</v>
      </c>
      <c r="O8" s="123">
        <f>[17]Mode_PA_l_t_b0!F7</f>
        <v>5.5129999999999999</v>
      </c>
      <c r="P8" s="123">
        <f>[17]Mode_PA_l_t_b0!G7</f>
        <v>57.6</v>
      </c>
      <c r="Q8" s="128">
        <f>[17]Mode_PA_l_t_b0!H7</f>
        <v>8.7000000000000003E-7</v>
      </c>
      <c r="R8" s="128">
        <f>[17]Mode_PA_l_t_b0!I7</f>
        <v>1.7E-6</v>
      </c>
      <c r="S8" s="125" t="str">
        <f>[17]Mode_PA_l_t_b0!J7</f>
        <v>p&lt;0.0001</v>
      </c>
      <c r="T8" s="127">
        <f>[17]Mode_PA_l_t_b0!B8</f>
        <v>63.344000000000001</v>
      </c>
      <c r="U8" s="123">
        <f>[17]Mode_PA_l_t_b0!C8</f>
        <v>40.548764552006098</v>
      </c>
      <c r="V8" s="123">
        <f>[17]Mode_PA_l_t_b0!D8</f>
        <v>86.140197086469001</v>
      </c>
      <c r="W8" s="123">
        <f>[17]Mode_PA_l_t_b0!E8</f>
        <v>10.831</v>
      </c>
      <c r="X8" s="123">
        <f>[17]Mode_PA_l_t_b0!F8</f>
        <v>5.8490000000000002</v>
      </c>
      <c r="Y8" s="123">
        <f>[17]Mode_PA_l_t_b0!G8</f>
        <v>17.55</v>
      </c>
      <c r="Z8" s="126">
        <f>[17]Mode_PA_l_t_b0!H8</f>
        <v>1.7E-5</v>
      </c>
      <c r="AA8" s="126">
        <f>[17]Mode_PA_l_t_b0!I8</f>
        <v>2.9E-5</v>
      </c>
      <c r="AB8" s="125" t="str">
        <f>[17]Mode_PA_l_t_b0!J8</f>
        <v>p&lt;0.0001</v>
      </c>
      <c r="AC8" s="124">
        <f>[17]Mode_PA_l_t_b0!B9</f>
        <v>65.388999999999996</v>
      </c>
      <c r="AD8" s="123">
        <f>[17]Mode_PA_l_t_b0!C9</f>
        <v>43.096406186970398</v>
      </c>
      <c r="AE8" s="123">
        <f>[17]Mode_PA_l_t_b0!D9</f>
        <v>87.6806831178435</v>
      </c>
      <c r="AF8" s="123">
        <f>[17]Mode_PA_l_t_b0!E9</f>
        <v>10.481</v>
      </c>
      <c r="AG8" s="123">
        <f>[17]Mode_PA_l_t_b0!F9</f>
        <v>6.2389999999999999</v>
      </c>
      <c r="AH8" s="123">
        <f>[17]Mode_PA_l_t_b0!G9</f>
        <v>15.37</v>
      </c>
      <c r="AI8" s="126">
        <f>[17]Mode_PA_l_t_b0!H9</f>
        <v>1.4E-5</v>
      </c>
      <c r="AJ8" s="126">
        <f>[17]Mode_PA_l_t_b0!I9</f>
        <v>2.5999999999999998E-5</v>
      </c>
      <c r="AK8" s="125" t="str">
        <f>[17]Mode_PA_l_t_b0!J9</f>
        <v>p&lt;0.0001</v>
      </c>
      <c r="AL8" s="124">
        <v>0.60768973596170595</v>
      </c>
      <c r="AM8" s="123">
        <v>0.76784989368498202</v>
      </c>
    </row>
    <row r="9" spans="1:39" ht="33.6" customHeight="1" thickBot="1" x14ac:dyDescent="0.35">
      <c r="A9" s="122" t="s">
        <v>3</v>
      </c>
      <c r="B9" s="121">
        <f>[19]Mode_PA_h_t_b0!B6</f>
        <v>268.214</v>
      </c>
      <c r="C9" s="120">
        <f>[19]Mode_PA_h_t_b0!C6</f>
        <v>187.77360112485999</v>
      </c>
      <c r="D9" s="120">
        <f>[19]Mode_PA_h_t_b0!D6</f>
        <v>348.655341966148</v>
      </c>
      <c r="E9" s="120">
        <f>[19]Mode_PA_h_t_b0!E6</f>
        <v>30.707999999999998</v>
      </c>
      <c r="F9" s="112">
        <f>[19]Mode_PA_h_t_b0!F6</f>
        <v>8.734</v>
      </c>
      <c r="G9" s="112">
        <f>[19]Mode_PA_h_t_b0!G6</f>
        <v>4.71</v>
      </c>
      <c r="H9" s="117">
        <f>[19]Mode_PA_h_t_b0!H6</f>
        <v>4.4000000000000002E-4</v>
      </c>
      <c r="I9" s="117">
        <f>[19]Mode_PA_h_t_b0!I6</f>
        <v>5.5999999999999995E-4</v>
      </c>
      <c r="J9" s="119" t="str">
        <f>[19]Mode_PA_h_t_b0!J6</f>
        <v>p&lt;0.001</v>
      </c>
      <c r="K9" s="118">
        <f>[19]Mode_PA_h_t_b0!B7</f>
        <v>218.333</v>
      </c>
      <c r="L9" s="112">
        <f>[19]Mode_PA_h_t_b0!C7</f>
        <v>137.65678545155001</v>
      </c>
      <c r="M9" s="112">
        <f>[19]Mode_PA_h_t_b0!D7</f>
        <v>299.00823125467798</v>
      </c>
      <c r="N9" s="112">
        <f>[19]Mode_PA_h_t_b0!E7</f>
        <v>34.774000000000001</v>
      </c>
      <c r="O9" s="112">
        <f>[19]Mode_PA_h_t_b0!F7</f>
        <v>6.2789999999999999</v>
      </c>
      <c r="P9" s="112">
        <f>[19]Mode_PA_h_t_b0!G7</f>
        <v>7.73</v>
      </c>
      <c r="Q9" s="117">
        <f>[19]Mode_PA_h_t_b0!H7</f>
        <v>2.7E-4</v>
      </c>
      <c r="R9" s="117">
        <f>[19]Mode_PA_h_t_b0!I7</f>
        <v>4.2000000000000002E-4</v>
      </c>
      <c r="S9" s="114" t="str">
        <f>[19]Mode_PA_h_t_b0!J7</f>
        <v>p&lt;0.001</v>
      </c>
      <c r="T9" s="116">
        <f>[19]Mode_PA_h_t_b0!B8</f>
        <v>267.35399999999998</v>
      </c>
      <c r="U9" s="112">
        <f>[19]Mode_PA_h_t_b0!C8</f>
        <v>187.31944529171901</v>
      </c>
      <c r="V9" s="112">
        <f>[19]Mode_PA_h_t_b0!D8</f>
        <v>347.38760276514603</v>
      </c>
      <c r="W9" s="112">
        <f>[19]Mode_PA_h_t_b0!E8</f>
        <v>31.405000000000001</v>
      </c>
      <c r="X9" s="112">
        <f>[19]Mode_PA_h_t_b0!F8</f>
        <v>8.5129999999999999</v>
      </c>
      <c r="Y9" s="112">
        <f>[19]Mode_PA_h_t_b0!G8</f>
        <v>5.15</v>
      </c>
      <c r="Z9" s="115">
        <f>[19]Mode_PA_h_t_b0!H8</f>
        <v>3.2000000000000003E-4</v>
      </c>
      <c r="AA9" s="115">
        <f>[19]Mode_PA_h_t_b0!I8</f>
        <v>4.8000000000000001E-4</v>
      </c>
      <c r="AB9" s="114" t="str">
        <f>[19]Mode_PA_h_t_b0!J8</f>
        <v>p&lt;0.001</v>
      </c>
      <c r="AC9" s="113">
        <f>[19]Mode_PA_h_t_b0!B9</f>
        <v>267.60899999999998</v>
      </c>
      <c r="AD9" s="112">
        <f>[19]Mode_PA_h_t_b0!C9</f>
        <v>187.45073539710501</v>
      </c>
      <c r="AE9" s="112">
        <f>[19]Mode_PA_h_t_b0!D9</f>
        <v>347.76631975450999</v>
      </c>
      <c r="AF9" s="112">
        <f>[19]Mode_PA_h_t_b0!E9</f>
        <v>31.145</v>
      </c>
      <c r="AG9" s="112">
        <f>[19]Mode_PA_h_t_b0!F9</f>
        <v>8.5920000000000005</v>
      </c>
      <c r="AH9" s="112">
        <f>[19]Mode_PA_h_t_b0!G9</f>
        <v>4.9800000000000004</v>
      </c>
      <c r="AI9" s="115">
        <f>[19]Mode_PA_h_t_b0!H9</f>
        <v>3.6000000000000002E-4</v>
      </c>
      <c r="AJ9" s="115">
        <f>[19]Mode_PA_h_t_b0!I9</f>
        <v>5.2999999999999998E-4</v>
      </c>
      <c r="AK9" s="114" t="str">
        <f>[19]Mode_PA_h_t_b0!J9</f>
        <v>p&lt;0.001</v>
      </c>
      <c r="AL9" s="113">
        <v>0.30551322079765297</v>
      </c>
      <c r="AM9" s="112">
        <v>0.84349336767445005</v>
      </c>
    </row>
    <row r="10" spans="1:39" ht="33.6" customHeight="1" thickTop="1" thickBot="1" x14ac:dyDescent="0.35">
      <c r="A10" s="105" t="s">
        <v>55</v>
      </c>
      <c r="B10" s="111" t="str">
        <f t="shared" ref="B10:R10" si="6">B2</f>
        <v>β0</v>
      </c>
      <c r="C10" s="105" t="str">
        <f t="shared" si="6"/>
        <v xml:space="preserve">SE </v>
      </c>
      <c r="D10" s="105" t="str">
        <f t="shared" si="6"/>
        <v>2.5%  CI</v>
      </c>
      <c r="E10" s="105" t="str">
        <f t="shared" si="6"/>
        <v>97.5% CI</v>
      </c>
      <c r="F10" s="105" t="str">
        <f t="shared" si="6"/>
        <v>t</v>
      </c>
      <c r="G10" s="105" t="str">
        <f t="shared" si="6"/>
        <v>df</v>
      </c>
      <c r="H10" s="108" t="str">
        <f t="shared" si="6"/>
        <v>p. val.</v>
      </c>
      <c r="I10" s="108" t="str">
        <f t="shared" si="6"/>
        <v>p.adj (BH)</v>
      </c>
      <c r="J10" s="110" t="str">
        <f t="shared" si="6"/>
        <v>sig.</v>
      </c>
      <c r="K10" s="109" t="str">
        <f t="shared" si="6"/>
        <v>β0</v>
      </c>
      <c r="L10" s="105" t="str">
        <f t="shared" si="6"/>
        <v xml:space="preserve">SE </v>
      </c>
      <c r="M10" s="105" t="str">
        <f t="shared" si="6"/>
        <v>2.5%  CI</v>
      </c>
      <c r="N10" s="105" t="str">
        <f t="shared" si="6"/>
        <v>97.5% CI</v>
      </c>
      <c r="O10" s="105" t="str">
        <f t="shared" si="6"/>
        <v>t</v>
      </c>
      <c r="P10" s="105" t="str">
        <f t="shared" si="6"/>
        <v>df</v>
      </c>
      <c r="Q10" s="108" t="str">
        <f t="shared" si="6"/>
        <v>p. val.</v>
      </c>
      <c r="R10" s="108" t="str">
        <f t="shared" si="6"/>
        <v>p.adj (BH)</v>
      </c>
      <c r="S10" s="107" t="str">
        <f>J2</f>
        <v>sig.</v>
      </c>
      <c r="T10" s="106" t="str">
        <f t="shared" ref="T10:AA10" si="7">T2</f>
        <v>β0</v>
      </c>
      <c r="U10" s="105" t="str">
        <f t="shared" si="7"/>
        <v xml:space="preserve">SE </v>
      </c>
      <c r="V10" s="105" t="str">
        <f t="shared" si="7"/>
        <v>2.5%  CI</v>
      </c>
      <c r="W10" s="105" t="str">
        <f t="shared" si="7"/>
        <v>97.5% CI</v>
      </c>
      <c r="X10" s="105" t="str">
        <f t="shared" si="7"/>
        <v>t</v>
      </c>
      <c r="Y10" s="105" t="str">
        <f t="shared" si="7"/>
        <v>df</v>
      </c>
      <c r="Z10" s="108" t="str">
        <f t="shared" si="7"/>
        <v>p. val.</v>
      </c>
      <c r="AA10" s="108" t="str">
        <f t="shared" si="7"/>
        <v>p.adj (BH)</v>
      </c>
      <c r="AB10" s="107" t="str">
        <f>J2</f>
        <v>sig.</v>
      </c>
      <c r="AC10" s="106" t="str">
        <f t="shared" ref="AC10:AK10" si="8">AC2</f>
        <v>β0</v>
      </c>
      <c r="AD10" s="105" t="str">
        <f t="shared" si="8"/>
        <v xml:space="preserve">SE </v>
      </c>
      <c r="AE10" s="105" t="str">
        <f t="shared" si="8"/>
        <v>2.5%  CI</v>
      </c>
      <c r="AF10" s="105" t="str">
        <f t="shared" si="8"/>
        <v>97.5% CI</v>
      </c>
      <c r="AG10" s="105" t="str">
        <f t="shared" si="8"/>
        <v>t</v>
      </c>
      <c r="AH10" s="105" t="str">
        <f t="shared" si="8"/>
        <v>df</v>
      </c>
      <c r="AI10" s="108" t="str">
        <f t="shared" si="8"/>
        <v>p. val.</v>
      </c>
      <c r="AJ10" s="108" t="str">
        <f t="shared" si="8"/>
        <v>p.adj (BH)</v>
      </c>
      <c r="AK10" s="107" t="str">
        <f t="shared" si="8"/>
        <v>sig.</v>
      </c>
      <c r="AL10" s="106" t="s">
        <v>65</v>
      </c>
      <c r="AM10" s="105" t="s">
        <v>66</v>
      </c>
    </row>
    <row r="11" spans="1:39" ht="33.6" customHeight="1" thickTop="1" x14ac:dyDescent="0.3">
      <c r="A11" s="103" t="s">
        <v>26</v>
      </c>
      <c r="B11" s="104">
        <f>[21]Mode_PA_lh_slope_b0!B6</f>
        <v>34.866999999999997</v>
      </c>
      <c r="C11" s="102">
        <f>[21]Mode_PA_lh_slope_b0!C6</f>
        <v>19.4382826262501</v>
      </c>
      <c r="D11" s="103">
        <f>[21]Mode_PA_lh_slope_b0!D6</f>
        <v>50.295027165882203</v>
      </c>
      <c r="E11" s="103">
        <f>[21]Mode_PA_lh_slope_b0!E6</f>
        <v>5.1239999999999997</v>
      </c>
      <c r="F11" s="102">
        <f>[21]Mode_PA_lh_slope_b0!F6</f>
        <v>6.8049999999999997</v>
      </c>
      <c r="G11" s="102">
        <f>[21]Mode_PA_lh_slope_b0!G6</f>
        <v>3.33</v>
      </c>
      <c r="H11" s="101">
        <f>[21]Mode_PA_lh_slope_b0!H6</f>
        <v>5.0000000000000001E-3</v>
      </c>
      <c r="I11" s="101">
        <f>[21]Mode_PA_lh_slope_b0!I6</f>
        <v>5.0000000000000001E-3</v>
      </c>
      <c r="J11" s="100" t="str">
        <f>[21]Mode_PA_lh_slope_b0!J6</f>
        <v>p&lt;0.01</v>
      </c>
      <c r="K11" s="99">
        <f>[21]Mode_PA_lh_slope_b0!B7</f>
        <v>22.114999999999998</v>
      </c>
      <c r="L11" s="94">
        <f>[21]Mode_PA_lh_slope_b0!C7</f>
        <v>6.7480699939542497</v>
      </c>
      <c r="M11" s="94">
        <f>[21]Mode_PA_lh_slope_b0!D7</f>
        <v>37.482070493688099</v>
      </c>
      <c r="N11" s="94">
        <f>[21]Mode_PA_lh_slope_b0!E7</f>
        <v>7.0389999999999997</v>
      </c>
      <c r="O11" s="94">
        <f>[21]Mode_PA_lh_slope_b0!F7</f>
        <v>3.1419999999999999</v>
      </c>
      <c r="P11" s="94">
        <f>[21]Mode_PA_lh_slope_b0!G7</f>
        <v>11.79</v>
      </c>
      <c r="Q11" s="98">
        <f>[21]Mode_PA_lh_slope_b0!H7</f>
        <v>8.9999999999999993E-3</v>
      </c>
      <c r="R11" s="98">
        <f>[21]Mode_PA_lh_slope_b0!I7</f>
        <v>8.9999999999999993E-3</v>
      </c>
      <c r="S11" s="96" t="str">
        <f>[21]Mode_PA_lh_slope_b0!J7</f>
        <v>p&lt;0.01</v>
      </c>
      <c r="T11" s="95">
        <f>[21]Mode_PA_lh_slope_b0!B8</f>
        <v>53.122999999999998</v>
      </c>
      <c r="U11" s="94">
        <f>[21]Mode_PA_lh_slope_b0!C8</f>
        <v>38.391215705540098</v>
      </c>
      <c r="V11" s="94">
        <f>[21]Mode_PA_lh_slope_b0!D8</f>
        <v>67.855146691603295</v>
      </c>
      <c r="W11" s="94">
        <f>[21]Mode_PA_lh_slope_b0!E8</f>
        <v>5.484</v>
      </c>
      <c r="X11" s="94">
        <f>[21]Mode_PA_lh_slope_b0!F8</f>
        <v>9.6869999999999994</v>
      </c>
      <c r="Y11" s="94">
        <f>[21]Mode_PA_lh_slope_b0!G8</f>
        <v>4.37</v>
      </c>
      <c r="Z11" s="97">
        <f>[21]Mode_PA_lh_slope_b0!H8</f>
        <v>4.0999999999999999E-4</v>
      </c>
      <c r="AA11" s="97">
        <f>[21]Mode_PA_lh_slope_b0!I8</f>
        <v>5.5999999999999995E-4</v>
      </c>
      <c r="AB11" s="96" t="str">
        <f>[21]Mode_PA_lh_slope_b0!J8</f>
        <v>p&lt;0.001</v>
      </c>
      <c r="AC11" s="95">
        <f>[21]Mode_PA_lh_slope_b0!B9</f>
        <v>39.985999999999997</v>
      </c>
      <c r="AD11" s="94">
        <f>[21]Mode_PA_lh_slope_b0!C9</f>
        <v>25.0674426434616</v>
      </c>
      <c r="AE11" s="94">
        <f>[21]Mode_PA_lh_slope_b0!D9</f>
        <v>54.905062194502001</v>
      </c>
      <c r="AF11" s="94">
        <f>[21]Mode_PA_lh_slope_b0!E9</f>
        <v>5.3490000000000002</v>
      </c>
      <c r="AG11" s="94">
        <f>[21]Mode_PA_lh_slope_b0!F9</f>
        <v>7.4749999999999996</v>
      </c>
      <c r="AH11" s="94">
        <f>[21]Mode_PA_lh_slope_b0!G9</f>
        <v>3.96</v>
      </c>
      <c r="AI11" s="97">
        <f>[21]Mode_PA_lh_slope_b0!H9</f>
        <v>2E-3</v>
      </c>
      <c r="AJ11" s="97">
        <f>[21]Mode_PA_lh_slope_b0!I9</f>
        <v>2E-3</v>
      </c>
      <c r="AK11" s="96" t="str">
        <f>[21]Mode_PA_lh_slope_b0!J9</f>
        <v>p&lt;0.01</v>
      </c>
      <c r="AL11" s="95">
        <v>0.1730903930522</v>
      </c>
      <c r="AM11" s="94"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11:I11 Q3:R5 Q11:R11 Z3:AA5 Z11:AA11 AI3:AJ5 AI11:AJ11 H1:I1 Q1:R1 Z1:AA1 AI1:AJ1 AI7:AJ9 Z7:AA9 Q7:R8 H7:I9">
    <cfRule type="cellIs" dxfId="202" priority="15" stopIfTrue="1" operator="lessThan">
      <formula>0.0001</formula>
    </cfRule>
    <cfRule type="cellIs" dxfId="201" priority="16" stopIfTrue="1" operator="lessThan">
      <formula>0.001</formula>
    </cfRule>
    <cfRule type="cellIs" dxfId="200" priority="17" stopIfTrue="1" operator="lessThan">
      <formula>0.05</formula>
    </cfRule>
    <cfRule type="cellIs" dxfId="199" priority="18" stopIfTrue="1" operator="lessThan">
      <formula>0.1</formula>
    </cfRule>
  </conditionalFormatting>
  <conditionalFormatting sqref="J3:J5 J11 S3:S5 S11 AB3:AB5 AB11 AK3:AK5 AK11 J1 S1 AB1 AK1 AK7:AK9 AB7:AB9 S7:S9 J7:J9">
    <cfRule type="containsText" dxfId="198" priority="10" stopIfTrue="1" operator="containsText" text="p&lt;0.0001">
      <formula>NOT(ISERROR(SEARCH("p&lt;0.0001",J1)))</formula>
    </cfRule>
    <cfRule type="containsText" dxfId="197" priority="11" stopIfTrue="1" operator="containsText" text="p&lt;0.001">
      <formula>NOT(ISERROR(SEARCH("p&lt;0.001",J1)))</formula>
    </cfRule>
    <cfRule type="containsText" dxfId="196" priority="12" stopIfTrue="1" operator="containsText" text="p&lt;0.01">
      <formula>NOT(ISERROR(SEARCH("p&lt;0.01",J1)))</formula>
    </cfRule>
    <cfRule type="containsText" dxfId="195" priority="13" stopIfTrue="1" operator="containsText" text="p&lt;0.05">
      <formula>NOT(ISERROR(SEARCH("p&lt;0.05",J1)))</formula>
    </cfRule>
    <cfRule type="containsText" dxfId="194" priority="14" stopIfTrue="1" operator="containsText" text="p&lt;0.1">
      <formula>NOT(ISERROR(SEARCH("p&lt;0.1",J1)))</formula>
    </cfRule>
  </conditionalFormatting>
  <conditionalFormatting sqref="H6:I6 Q6:R6 Z6:AA6 AI6:AJ6">
    <cfRule type="cellIs" dxfId="193" priority="6" stopIfTrue="1" operator="lessThan">
      <formula>0.0001</formula>
    </cfRule>
    <cfRule type="cellIs" dxfId="192" priority="7" stopIfTrue="1" operator="lessThan">
      <formula>0.001</formula>
    </cfRule>
    <cfRule type="cellIs" dxfId="191" priority="8" stopIfTrue="1" operator="lessThan">
      <formula>0.05</formula>
    </cfRule>
    <cfRule type="cellIs" dxfId="190" priority="9" stopIfTrue="1" operator="lessThan">
      <formula>0.1</formula>
    </cfRule>
  </conditionalFormatting>
  <conditionalFormatting sqref="J6 S6 AB6 AK6">
    <cfRule type="containsText" dxfId="189" priority="1" stopIfTrue="1" operator="containsText" text="p&lt;0.0001">
      <formula>NOT(ISERROR(SEARCH("p&lt;0.0001",J6)))</formula>
    </cfRule>
    <cfRule type="containsText" dxfId="188" priority="2" stopIfTrue="1" operator="containsText" text="p&lt;0.001">
      <formula>NOT(ISERROR(SEARCH("p&lt;0.001",J6)))</formula>
    </cfRule>
    <cfRule type="containsText" dxfId="187" priority="3" stopIfTrue="1" operator="containsText" text="p&lt;0.01">
      <formula>NOT(ISERROR(SEARCH("p&lt;0.01",J6)))</formula>
    </cfRule>
    <cfRule type="containsText" dxfId="186" priority="4" stopIfTrue="1" operator="containsText" text="p&lt;0.05">
      <formula>NOT(ISERROR(SEARCH("p&lt;0.05",J6)))</formula>
    </cfRule>
    <cfRule type="containsText" dxfId="18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16" customWidth="1"/>
    <col min="4" max="5" width="7.6640625" style="15" customWidth="1"/>
    <col min="6" max="7" width="11.44140625" style="15" customWidth="1"/>
    <col min="8" max="9" width="8.6640625" style="15" customWidth="1"/>
    <col min="10" max="10" width="11.44140625" style="15" customWidth="1"/>
    <col min="11" max="11" width="9.6640625" style="17" customWidth="1"/>
    <col min="12" max="12" width="11.44140625" style="17" customWidth="1"/>
    <col min="13" max="14" width="7.6640625" style="15" customWidth="1"/>
    <col min="15" max="16" width="11.44140625" style="15" customWidth="1"/>
    <col min="17" max="18" width="8.6640625" style="15" customWidth="1"/>
    <col min="19" max="19" width="11.44140625" style="18" customWidth="1"/>
    <col min="20" max="20" width="9.6640625" style="18" customWidth="1"/>
    <col min="21" max="21" width="11.44140625" style="18" customWidth="1"/>
    <col min="22" max="23" width="7.6640625" style="15" customWidth="1"/>
    <col min="24" max="25" width="11.44140625" style="15" customWidth="1"/>
    <col min="26" max="27" width="8.6640625" style="15" customWidth="1"/>
    <col min="28" max="28" width="11.44140625" style="18" customWidth="1"/>
    <col min="29" max="29" width="9.6640625" style="18" customWidth="1"/>
    <col min="30" max="30" width="11.44140625" style="18" customWidth="1"/>
    <col min="31" max="32" width="7.6640625" style="15" customWidth="1"/>
    <col min="33" max="34" width="11.44140625" style="15" customWidth="1"/>
    <col min="35" max="36" width="8.6640625" style="15" customWidth="1"/>
    <col min="37" max="37" width="11.44140625" style="18" customWidth="1"/>
    <col min="38" max="38" width="9.6640625" style="18" customWidth="1"/>
    <col min="39" max="39" width="11.44140625" style="18" customWidth="1"/>
    <col min="40" max="41" width="7.6640625" style="15" customWidth="1"/>
    <col min="42" max="43" width="11.44140625" style="15" customWidth="1"/>
    <col min="44" max="45" width="8.6640625" style="15" customWidth="1"/>
    <col min="46" max="46" width="11.44140625" style="18" customWidth="1"/>
    <col min="47" max="47" width="9.6640625" style="18" customWidth="1"/>
    <col min="48" max="48" width="11.44140625" style="18" customWidth="1"/>
    <col min="49" max="50" width="7.6640625" style="15" customWidth="1"/>
    <col min="51" max="52" width="11.44140625" style="15" customWidth="1"/>
    <col min="53" max="54" width="8.6640625" style="15" customWidth="1"/>
    <col min="55" max="55" width="11.44140625" style="18" customWidth="1"/>
    <col min="56" max="56" width="9.6640625" style="18" customWidth="1"/>
    <col min="57" max="57" width="11.44140625" style="18" customWidth="1"/>
    <col min="58" max="59" width="11.44140625" style="15" customWidth="1"/>
    <col min="60" max="16384" width="13.88671875" style="15"/>
  </cols>
  <sheetData>
    <row r="1" spans="1:57" ht="20.399999999999999" customHeight="1" x14ac:dyDescent="0.25">
      <c r="A1" s="342" t="s">
        <v>50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57" ht="13.2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57" ht="13.2" customHeight="1" x14ac:dyDescent="0.25">
      <c r="A3" s="86" t="s">
        <v>45</v>
      </c>
      <c r="B3" s="79"/>
      <c r="C3" s="79"/>
      <c r="D3" s="80"/>
      <c r="E3" s="80"/>
      <c r="F3" s="80"/>
      <c r="G3" s="80"/>
      <c r="H3" s="80"/>
      <c r="I3" s="80"/>
      <c r="J3" s="80"/>
      <c r="K3" s="81"/>
      <c r="L3" s="81"/>
    </row>
    <row r="4" spans="1:57" s="14" customFormat="1" ht="33.6" customHeight="1" thickBot="1" x14ac:dyDescent="0.35">
      <c r="A4" s="45" t="s">
        <v>37</v>
      </c>
      <c r="B4" s="341" t="s">
        <v>38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 t="s">
        <v>39</v>
      </c>
      <c r="N4" s="341"/>
      <c r="O4" s="341"/>
      <c r="P4" s="341"/>
      <c r="Q4" s="341"/>
      <c r="R4" s="341"/>
      <c r="S4" s="341"/>
      <c r="T4" s="341"/>
      <c r="U4" s="341"/>
      <c r="V4" s="340" t="s">
        <v>40</v>
      </c>
      <c r="W4" s="341"/>
      <c r="X4" s="341"/>
      <c r="Y4" s="341"/>
      <c r="Z4" s="341"/>
      <c r="AA4" s="341"/>
      <c r="AB4" s="341"/>
      <c r="AC4" s="341"/>
      <c r="AD4" s="341"/>
      <c r="AE4" s="340" t="s">
        <v>41</v>
      </c>
      <c r="AF4" s="341"/>
      <c r="AG4" s="341"/>
      <c r="AH4" s="341"/>
      <c r="AI4" s="341"/>
      <c r="AJ4" s="341"/>
      <c r="AK4" s="341"/>
      <c r="AL4" s="341"/>
      <c r="AM4" s="341"/>
      <c r="AN4" s="340" t="s">
        <v>42</v>
      </c>
      <c r="AO4" s="341"/>
      <c r="AP4" s="341"/>
      <c r="AQ4" s="341"/>
      <c r="AR4" s="341"/>
      <c r="AS4" s="341"/>
      <c r="AT4" s="341"/>
      <c r="AU4" s="341"/>
      <c r="AV4" s="341"/>
      <c r="AW4" s="340" t="s">
        <v>43</v>
      </c>
      <c r="AX4" s="341"/>
      <c r="AY4" s="341"/>
      <c r="AZ4" s="341"/>
      <c r="BA4" s="341"/>
      <c r="BB4" s="341"/>
      <c r="BC4" s="341"/>
      <c r="BD4" s="341"/>
      <c r="BE4" s="341"/>
    </row>
    <row r="5" spans="1:57" s="41" customFormat="1" ht="33.6" customHeight="1" thickTop="1" thickBot="1" x14ac:dyDescent="0.3">
      <c r="A5" s="35" t="s">
        <v>28</v>
      </c>
      <c r="B5" s="35" t="s">
        <v>52</v>
      </c>
      <c r="C5" s="35" t="s">
        <v>53</v>
      </c>
      <c r="D5" s="35" t="s">
        <v>31</v>
      </c>
      <c r="E5" s="35" t="s">
        <v>2</v>
      </c>
      <c r="F5" s="35" t="s">
        <v>10</v>
      </c>
      <c r="G5" s="35" t="s">
        <v>11</v>
      </c>
      <c r="H5" s="35" t="s">
        <v>8</v>
      </c>
      <c r="I5" s="35" t="s">
        <v>12</v>
      </c>
      <c r="J5" s="35" t="s">
        <v>22</v>
      </c>
      <c r="K5" s="36" t="str">
        <f>[27]Mode_PA_h_t_b1!J1</f>
        <v>p.adj (BH)</v>
      </c>
      <c r="L5" s="36" t="s">
        <v>27</v>
      </c>
      <c r="M5" s="35" t="str">
        <f t="shared" ref="M5:U5" si="0">D5</f>
        <v>β1</v>
      </c>
      <c r="N5" s="35" t="str">
        <f t="shared" si="0"/>
        <v xml:space="preserve">SE </v>
      </c>
      <c r="O5" s="35" t="str">
        <f t="shared" si="0"/>
        <v>2.5% CI</v>
      </c>
      <c r="P5" s="35" t="str">
        <f t="shared" si="0"/>
        <v>97.5% CI</v>
      </c>
      <c r="Q5" s="35" t="str">
        <f t="shared" si="0"/>
        <v>t</v>
      </c>
      <c r="R5" s="35" t="str">
        <f t="shared" si="0"/>
        <v>df</v>
      </c>
      <c r="S5" s="38" t="str">
        <f t="shared" si="0"/>
        <v>p. val.</v>
      </c>
      <c r="T5" s="38" t="str">
        <f t="shared" si="0"/>
        <v>p.adj (BH)</v>
      </c>
      <c r="U5" s="39" t="str">
        <f t="shared" si="0"/>
        <v>sig.</v>
      </c>
      <c r="V5" s="37" t="str">
        <f t="shared" ref="V5:AD5" si="1">D5</f>
        <v>β1</v>
      </c>
      <c r="W5" s="35" t="str">
        <f t="shared" si="1"/>
        <v xml:space="preserve">SE </v>
      </c>
      <c r="X5" s="35" t="str">
        <f t="shared" si="1"/>
        <v>2.5% CI</v>
      </c>
      <c r="Y5" s="35" t="str">
        <f t="shared" si="1"/>
        <v>97.5% CI</v>
      </c>
      <c r="Z5" s="35" t="str">
        <f t="shared" si="1"/>
        <v>t</v>
      </c>
      <c r="AA5" s="35" t="str">
        <f t="shared" si="1"/>
        <v>df</v>
      </c>
      <c r="AB5" s="38" t="str">
        <f t="shared" si="1"/>
        <v>p. val.</v>
      </c>
      <c r="AC5" s="38" t="str">
        <f t="shared" si="1"/>
        <v>p.adj (BH)</v>
      </c>
      <c r="AD5" s="39" t="str">
        <f t="shared" si="1"/>
        <v>sig.</v>
      </c>
      <c r="AE5" s="35" t="str">
        <f t="shared" ref="AE5:AM5" si="2">D5</f>
        <v>β1</v>
      </c>
      <c r="AF5" s="35" t="str">
        <f t="shared" si="2"/>
        <v xml:space="preserve">SE </v>
      </c>
      <c r="AG5" s="35" t="str">
        <f t="shared" si="2"/>
        <v>2.5% CI</v>
      </c>
      <c r="AH5" s="35" t="str">
        <f t="shared" si="2"/>
        <v>97.5% CI</v>
      </c>
      <c r="AI5" s="35" t="str">
        <f t="shared" si="2"/>
        <v>t</v>
      </c>
      <c r="AJ5" s="35" t="str">
        <f t="shared" si="2"/>
        <v>df</v>
      </c>
      <c r="AK5" s="38" t="str">
        <f t="shared" si="2"/>
        <v>p. val.</v>
      </c>
      <c r="AL5" s="38" t="str">
        <f t="shared" si="2"/>
        <v>p.adj (BH)</v>
      </c>
      <c r="AM5" s="39" t="str">
        <f t="shared" si="2"/>
        <v>sig.</v>
      </c>
      <c r="AN5" s="37" t="str">
        <f t="shared" ref="AN5:AV5" si="3">D5</f>
        <v>β1</v>
      </c>
      <c r="AO5" s="35" t="str">
        <f t="shared" si="3"/>
        <v xml:space="preserve">SE </v>
      </c>
      <c r="AP5" s="35" t="str">
        <f t="shared" si="3"/>
        <v>2.5% CI</v>
      </c>
      <c r="AQ5" s="35" t="str">
        <f t="shared" si="3"/>
        <v>97.5% CI</v>
      </c>
      <c r="AR5" s="35" t="str">
        <f t="shared" si="3"/>
        <v>t</v>
      </c>
      <c r="AS5" s="35" t="str">
        <f t="shared" si="3"/>
        <v>df</v>
      </c>
      <c r="AT5" s="38" t="str">
        <f t="shared" si="3"/>
        <v>p. val.</v>
      </c>
      <c r="AU5" s="38" t="str">
        <f t="shared" si="3"/>
        <v>p.adj (BH)</v>
      </c>
      <c r="AV5" s="39" t="str">
        <f t="shared" si="3"/>
        <v>sig.</v>
      </c>
      <c r="AW5" s="37" t="str">
        <f t="shared" ref="AW5:BD5" si="4">D5</f>
        <v>β1</v>
      </c>
      <c r="AX5" s="35" t="str">
        <f t="shared" si="4"/>
        <v xml:space="preserve">SE </v>
      </c>
      <c r="AY5" s="35" t="str">
        <f t="shared" si="4"/>
        <v>2.5% CI</v>
      </c>
      <c r="AZ5" s="35" t="str">
        <f t="shared" si="4"/>
        <v>97.5% CI</v>
      </c>
      <c r="BA5" s="35" t="str">
        <f t="shared" si="4"/>
        <v>t</v>
      </c>
      <c r="BB5" s="35" t="str">
        <f t="shared" si="4"/>
        <v>df</v>
      </c>
      <c r="BC5" s="38" t="str">
        <f t="shared" si="4"/>
        <v>p. val.</v>
      </c>
      <c r="BD5" s="38" t="str">
        <f t="shared" si="4"/>
        <v>p.adj (BH)</v>
      </c>
      <c r="BE5" s="40" t="str">
        <f>U5</f>
        <v>sig.</v>
      </c>
    </row>
    <row r="6" spans="1:57" s="41" customFormat="1" ht="33.6" customHeight="1" thickTop="1" thickBot="1" x14ac:dyDescent="0.3">
      <c r="A6" s="20" t="s">
        <v>23</v>
      </c>
      <c r="B6" s="21" t="e">
        <f>#REF!</f>
        <v>#REF!</v>
      </c>
      <c r="C6" s="21" t="e">
        <f>#REF!</f>
        <v>#REF!</v>
      </c>
      <c r="D6" s="21">
        <f>[22]Mode_PA_l_f0_b1!C8</f>
        <v>2.88</v>
      </c>
      <c r="E6" s="21">
        <f>[22]Mode_PA_l_f0_b1!D8</f>
        <v>1.4143519263022799</v>
      </c>
      <c r="F6" s="21">
        <f>[22]Mode_PA_l_f0_b1!E8</f>
        <v>4.3456949573352404</v>
      </c>
      <c r="G6" s="21">
        <f>[22]Mode_PA_l_f0_b1!F8</f>
        <v>0.746</v>
      </c>
      <c r="H6" s="21">
        <f>[22]Mode_PA_l_f0_b1!G8</f>
        <v>3.859</v>
      </c>
      <c r="I6" s="21">
        <f>[22]Mode_PA_l_f0_b1!H8</f>
        <v>600</v>
      </c>
      <c r="J6" s="43">
        <f>[22]Mode_PA_l_f0_b1!I8</f>
        <v>1.2999999999999999E-4</v>
      </c>
      <c r="K6" s="43">
        <f>[22]Mode_PA_l_f0_b1!J8</f>
        <v>3.2000000000000003E-4</v>
      </c>
      <c r="L6" s="82" t="str">
        <f>[22]Mode_PA_l_f0_b1!K8</f>
        <v>p&lt;0.001</v>
      </c>
      <c r="M6" s="21">
        <f>[22]Mode_PA_l_f0_b1!C9</f>
        <v>0.71599999999999997</v>
      </c>
      <c r="N6" s="21">
        <f>[22]Mode_PA_l_f0_b1!D9</f>
        <v>0.109810559163631</v>
      </c>
      <c r="O6" s="21">
        <f>[22]Mode_PA_l_f0_b1!E9</f>
        <v>1.3228377311159101</v>
      </c>
      <c r="P6" s="21">
        <f>[22]Mode_PA_l_f0_b1!F9</f>
        <v>0.309</v>
      </c>
      <c r="Q6" s="21">
        <f>[22]Mode_PA_l_f0_b1!G9</f>
        <v>2.3199999999999998</v>
      </c>
      <c r="R6" s="21">
        <f>[22]Mode_PA_l_f0_b1!H9</f>
        <v>599.23</v>
      </c>
      <c r="S6" s="43">
        <f>[22]Mode_PA_l_f0_b1!I9</f>
        <v>2.1000000000000001E-2</v>
      </c>
      <c r="T6" s="43">
        <f>[22]Mode_PA_l_f0_b1!J9</f>
        <v>3.2000000000000001E-2</v>
      </c>
      <c r="U6" s="34" t="str">
        <f>[22]Mode_PA_l_f0_b1!K9</f>
        <v>p&lt;0.05</v>
      </c>
      <c r="V6" s="22">
        <f>[22]Mode_PA_l_f0_b1!C10</f>
        <v>2.7330000000000001</v>
      </c>
      <c r="W6" s="21">
        <f>[22]Mode_PA_l_f0_b1!D10</f>
        <v>2.2651751197030698</v>
      </c>
      <c r="X6" s="21">
        <f>[22]Mode_PA_l_f0_b1!E10</f>
        <v>3.20129385599936</v>
      </c>
      <c r="Y6" s="21">
        <f>[22]Mode_PA_l_f0_b1!F10</f>
        <v>0.23799999999999999</v>
      </c>
      <c r="Z6" s="21">
        <f>[22]Mode_PA_l_f0_b1!G10</f>
        <v>11.468</v>
      </c>
      <c r="AA6" s="21">
        <f>[22]Mode_PA_l_f0_b1!H10</f>
        <v>599.17999999999995</v>
      </c>
      <c r="AB6" s="43">
        <f>[22]Mode_PA_l_f0_b1!I10</f>
        <v>1.2E-27</v>
      </c>
      <c r="AC6" s="43">
        <f>[22]Mode_PA_l_f0_b1!J10</f>
        <v>2.1000000000000001E-26</v>
      </c>
      <c r="AD6" s="34" t="str">
        <f>[22]Mode_PA_l_f0_b1!K10</f>
        <v>p&lt;0.0001</v>
      </c>
      <c r="AE6" s="21">
        <f>[22]Mode_PA_l_f0_b1!C11</f>
        <v>-2.1640000000000001</v>
      </c>
      <c r="AF6" s="21">
        <f>[22]Mode_PA_l_f0_b1!D11</f>
        <v>-3.6806370499734702</v>
      </c>
      <c r="AG6" s="21">
        <f>[22]Mode_PA_l_f0_b1!E11</f>
        <v>-0.64676155498061305</v>
      </c>
      <c r="AH6" s="21">
        <f>[22]Mode_PA_l_f0_b1!F11</f>
        <v>0.77200000000000002</v>
      </c>
      <c r="AI6" s="21">
        <f>[22]Mode_PA_l_f0_b1!G11</f>
        <v>-2.8010000000000002</v>
      </c>
      <c r="AJ6" s="21">
        <f>[22]Mode_PA_l_f0_b1!H11</f>
        <v>600.20000000000005</v>
      </c>
      <c r="AK6" s="43">
        <f>[22]Mode_PA_l_f0_b1!I11</f>
        <v>5.0000000000000001E-3</v>
      </c>
      <c r="AL6" s="43">
        <f>[22]Mode_PA_l_f0_b1!J11</f>
        <v>8.9999999999999993E-3</v>
      </c>
      <c r="AM6" s="34" t="str">
        <f>[22]Mode_PA_l_f0_b1!K11</f>
        <v>p&lt;0.01</v>
      </c>
      <c r="AN6" s="22">
        <f>[22]Mode_PA_l_f0_b1!C12</f>
        <v>-0.14699999999999999</v>
      </c>
      <c r="AO6" s="21">
        <f>[22]Mode_PA_l_f0_b1!D12</f>
        <v>-1.5892615115800499</v>
      </c>
      <c r="AP6" s="21">
        <f>[22]Mode_PA_l_f0_b1!E12</f>
        <v>1.2956835949843299</v>
      </c>
      <c r="AQ6" s="21">
        <f>[22]Mode_PA_l_f0_b1!F12</f>
        <v>0.73399999999999999</v>
      </c>
      <c r="AR6" s="21">
        <f>[22]Mode_PA_l_f0_b1!G12</f>
        <v>-0.2</v>
      </c>
      <c r="AS6" s="21">
        <f>[22]Mode_PA_l_f0_b1!H12</f>
        <v>599.91</v>
      </c>
      <c r="AT6" s="43">
        <f>[22]Mode_PA_l_f0_b1!I12</f>
        <v>0.84199999999999997</v>
      </c>
      <c r="AU6" s="43">
        <f>[22]Mode_PA_l_f0_b1!J12</f>
        <v>0.90600000000000003</v>
      </c>
      <c r="AV6" s="34">
        <f>[22]Mode_PA_l_f0_b1!K12</f>
        <v>0</v>
      </c>
      <c r="AW6" s="22">
        <f>[22]Mode_PA_l_f0_b1!C13</f>
        <v>2.0169999999999999</v>
      </c>
      <c r="AX6" s="21">
        <f>[22]Mode_PA_l_f0_b1!D13</f>
        <v>1.43143752895072</v>
      </c>
      <c r="AY6" s="21">
        <f>[22]Mode_PA_l_f0_b1!E13</f>
        <v>2.6023831583079602</v>
      </c>
      <c r="AZ6" s="21">
        <f>[22]Mode_PA_l_f0_b1!F13</f>
        <v>0.29799999999999999</v>
      </c>
      <c r="BA6" s="21">
        <f>[22]Mode_PA_l_f0_b1!G13</f>
        <v>6.766</v>
      </c>
      <c r="BB6" s="21">
        <f>[22]Mode_PA_l_f0_b1!H13</f>
        <v>599.44000000000005</v>
      </c>
      <c r="BC6" s="43">
        <f>[22]Mode_PA_l_f0_b1!I13</f>
        <v>3.1999999999999999E-11</v>
      </c>
      <c r="BD6" s="43">
        <f>[22]Mode_PA_l_f0_b1!J13</f>
        <v>1.4000000000000001E-10</v>
      </c>
      <c r="BE6" s="34" t="str">
        <f>[22]Mode_PA_l_f0_b1!K13</f>
        <v>p&lt;0.0001</v>
      </c>
    </row>
    <row r="7" spans="1:57" s="42" customFormat="1" ht="33.6" customHeight="1" thickBot="1" x14ac:dyDescent="0.3">
      <c r="A7" s="23" t="s">
        <v>24</v>
      </c>
      <c r="B7" s="19" t="e">
        <f>#REF!</f>
        <v>#REF!</v>
      </c>
      <c r="C7" s="19" t="e">
        <f>#REF!</f>
        <v>#REF!</v>
      </c>
      <c r="D7" s="19">
        <f>[23]Mode_PA_h_f0_b1!C8</f>
        <v>-0.27300000000000002</v>
      </c>
      <c r="E7" s="19">
        <f>[23]Mode_PA_h_f0_b1!D8</f>
        <v>-2.4228532078011602</v>
      </c>
      <c r="F7" s="19">
        <f>[23]Mode_PA_h_f0_b1!E8</f>
        <v>1.87670209698594</v>
      </c>
      <c r="G7" s="19">
        <f>[23]Mode_PA_h_f0_b1!F8</f>
        <v>1.095</v>
      </c>
      <c r="H7" s="19">
        <f>[23]Mode_PA_h_f0_b1!G8</f>
        <v>-0.249</v>
      </c>
      <c r="I7" s="19">
        <f>[23]Mode_PA_h_f0_b1!H8</f>
        <v>610.98</v>
      </c>
      <c r="J7" s="43">
        <f>[23]Mode_PA_h_f0_b1!I8</f>
        <v>0.80300000000000005</v>
      </c>
      <c r="K7" s="43">
        <f>[23]Mode_PA_h_f0_b1!J8</f>
        <v>0.879</v>
      </c>
      <c r="L7" s="82">
        <f>[23]Mode_PA_h_f0_b1!K8</f>
        <v>0</v>
      </c>
      <c r="M7" s="19">
        <f>[23]Mode_PA_h_f0_b1!C9</f>
        <v>3.577</v>
      </c>
      <c r="N7" s="19">
        <f>[23]Mode_PA_h_f0_b1!D9</f>
        <v>2.7248136399718699</v>
      </c>
      <c r="O7" s="19">
        <f>[23]Mode_PA_h_f0_b1!E9</f>
        <v>4.4287303056152298</v>
      </c>
      <c r="P7" s="19">
        <f>[23]Mode_PA_h_f0_b1!F9</f>
        <v>0.434</v>
      </c>
      <c r="Q7" s="19">
        <f>[23]Mode_PA_h_f0_b1!G9</f>
        <v>8.2449999999999992</v>
      </c>
      <c r="R7" s="19">
        <f>[23]Mode_PA_h_f0_b1!H9</f>
        <v>610.16999999999996</v>
      </c>
      <c r="S7" s="43">
        <f>[23]Mode_PA_h_f0_b1!I9</f>
        <v>1.0000000000000001E-15</v>
      </c>
      <c r="T7" s="43">
        <f>[23]Mode_PA_h_f0_b1!J9</f>
        <v>8.0999999999999999E-15</v>
      </c>
      <c r="U7" s="34" t="str">
        <f>[23]Mode_PA_h_f0_b1!K9</f>
        <v>p&lt;0.0001</v>
      </c>
      <c r="V7" s="24">
        <f>[23]Mode_PA_h_f0_b1!C10</f>
        <v>3.5680000000000001</v>
      </c>
      <c r="W7" s="19">
        <f>[23]Mode_PA_h_f0_b1!D10</f>
        <v>2.9027965666353199</v>
      </c>
      <c r="X7" s="19">
        <f>[23]Mode_PA_h_f0_b1!E10</f>
        <v>4.2336322711520298</v>
      </c>
      <c r="Y7" s="19">
        <f>[23]Mode_PA_h_f0_b1!F10</f>
        <v>0.33900000000000002</v>
      </c>
      <c r="Z7" s="19">
        <f>[23]Mode_PA_h_f0_b1!G10</f>
        <v>10.531000000000001</v>
      </c>
      <c r="AA7" s="19">
        <f>[23]Mode_PA_h_f0_b1!H10</f>
        <v>610.69000000000005</v>
      </c>
      <c r="AB7" s="43">
        <f>[23]Mode_PA_h_f0_b1!I10</f>
        <v>6.1000000000000004E-24</v>
      </c>
      <c r="AC7" s="43">
        <f>[23]Mode_PA_h_f0_b1!J10</f>
        <v>8.6E-23</v>
      </c>
      <c r="AD7" s="34" t="str">
        <f>[23]Mode_PA_h_f0_b1!K10</f>
        <v>p&lt;0.0001</v>
      </c>
      <c r="AE7" s="19">
        <f>[23]Mode_PA_h_f0_b1!C11</f>
        <v>3.85</v>
      </c>
      <c r="AF7" s="19">
        <f>[23]Mode_PA_h_f0_b1!D11</f>
        <v>1.6272669506864601</v>
      </c>
      <c r="AG7" s="19">
        <f>[23]Mode_PA_h_f0_b1!E11</f>
        <v>6.0724281061155496</v>
      </c>
      <c r="AH7" s="19">
        <f>[23]Mode_PA_h_f0_b1!F11</f>
        <v>1.1319999999999999</v>
      </c>
      <c r="AI7" s="19">
        <f>[23]Mode_PA_h_f0_b1!G11</f>
        <v>3.4020000000000001</v>
      </c>
      <c r="AJ7" s="19">
        <f>[23]Mode_PA_h_f0_b1!H11</f>
        <v>611</v>
      </c>
      <c r="AK7" s="43">
        <f>[23]Mode_PA_h_f0_b1!I11</f>
        <v>7.1000000000000002E-4</v>
      </c>
      <c r="AL7" s="43">
        <f>[23]Mode_PA_h_f0_b1!J11</f>
        <v>1E-3</v>
      </c>
      <c r="AM7" s="34" t="str">
        <f>[23]Mode_PA_h_f0_b1!K11</f>
        <v>p&lt;0.01</v>
      </c>
      <c r="AN7" s="24">
        <f>[23]Mode_PA_h_f0_b1!C12</f>
        <v>3.8410000000000002</v>
      </c>
      <c r="AO7" s="19">
        <f>[23]Mode_PA_h_f0_b1!D12</f>
        <v>1.7225676834208301</v>
      </c>
      <c r="AP7" s="19">
        <f>[23]Mode_PA_h_f0_b1!E12</f>
        <v>5.9600122655439902</v>
      </c>
      <c r="AQ7" s="19">
        <f>[23]Mode_PA_h_f0_b1!F12</f>
        <v>1.079</v>
      </c>
      <c r="AR7" s="19">
        <f>[23]Mode_PA_h_f0_b1!G12</f>
        <v>3.5609999999999999</v>
      </c>
      <c r="AS7" s="19">
        <f>[23]Mode_PA_h_f0_b1!H12</f>
        <v>610.77</v>
      </c>
      <c r="AT7" s="43">
        <f>[23]Mode_PA_h_f0_b1!I12</f>
        <v>4.0000000000000002E-4</v>
      </c>
      <c r="AU7" s="43">
        <f>[23]Mode_PA_h_f0_b1!J12</f>
        <v>8.9999999999999998E-4</v>
      </c>
      <c r="AV7" s="34" t="str">
        <f>[23]Mode_PA_h_f0_b1!K12</f>
        <v>p&lt;0.001</v>
      </c>
      <c r="AW7" s="24">
        <f>[23]Mode_PA_h_f0_b1!C13</f>
        <v>-8.9999999999999993E-3</v>
      </c>
      <c r="AX7" s="19">
        <f>[23]Mode_PA_h_f0_b1!D13</f>
        <v>-0.85602072995003098</v>
      </c>
      <c r="AY7" s="19">
        <f>[23]Mode_PA_h_f0_b1!E13</f>
        <v>0.83890562248414102</v>
      </c>
      <c r="AZ7" s="19">
        <f>[23]Mode_PA_h_f0_b1!F13</f>
        <v>0.432</v>
      </c>
      <c r="BA7" s="19">
        <f>[23]Mode_PA_h_f0_b1!G13</f>
        <v>-0.02</v>
      </c>
      <c r="BB7" s="19">
        <f>[23]Mode_PA_h_f0_b1!H13</f>
        <v>610.48</v>
      </c>
      <c r="BC7" s="43">
        <f>[23]Mode_PA_h_f0_b1!I13</f>
        <v>0.98399999999999999</v>
      </c>
      <c r="BD7" s="43">
        <f>[23]Mode_PA_h_f0_b1!J13</f>
        <v>0.98399999999999999</v>
      </c>
      <c r="BE7" s="34">
        <f>[23]Mode_PA_h_f0_b1!K13</f>
        <v>0</v>
      </c>
    </row>
    <row r="8" spans="1:57" ht="33.6" customHeight="1" thickBot="1" x14ac:dyDescent="0.3">
      <c r="A8" s="25" t="s">
        <v>5</v>
      </c>
      <c r="B8" s="26" t="e">
        <f>#REF!</f>
        <v>#REF!</v>
      </c>
      <c r="C8" s="26" t="e">
        <f>#REF!</f>
        <v>#REF!</v>
      </c>
      <c r="D8" s="26">
        <f>[24]Mode_PA_f0_exc_b1!C8</f>
        <v>-2.8319999999999999</v>
      </c>
      <c r="E8" s="26">
        <f>[24]Mode_PA_f0_exc_b1!D8</f>
        <v>-4.4241599908335303</v>
      </c>
      <c r="F8" s="26">
        <f>[24]Mode_PA_f0_exc_b1!E8</f>
        <v>-1.2388962281909199</v>
      </c>
      <c r="G8" s="26">
        <f>[24]Mode_PA_f0_exc_b1!F8</f>
        <v>0.81100000000000005</v>
      </c>
      <c r="H8" s="26">
        <f>[24]Mode_PA_f0_exc_b1!G8</f>
        <v>-3.492</v>
      </c>
      <c r="I8" s="26">
        <f>[24]Mode_PA_f0_exc_b1!H8</f>
        <v>609.54</v>
      </c>
      <c r="J8" s="43">
        <f>[24]Mode_PA_f0_exc_b1!I8</f>
        <v>5.1000000000000004E-4</v>
      </c>
      <c r="K8" s="43">
        <f>[24]Mode_PA_f0_exc_b1!J8</f>
        <v>1E-3</v>
      </c>
      <c r="L8" s="82" t="str">
        <f>[24]Mode_PA_f0_exc_b1!K8</f>
        <v>p&lt;0.01</v>
      </c>
      <c r="M8" s="26">
        <f>[24]Mode_PA_f0_exc_b1!C9</f>
        <v>3.6309999999999998</v>
      </c>
      <c r="N8" s="26">
        <f>[24]Mode_PA_f0_exc_b1!D9</f>
        <v>2.99901827025539</v>
      </c>
      <c r="O8" s="26">
        <f>[24]Mode_PA_f0_exc_b1!E9</f>
        <v>4.2633294345496902</v>
      </c>
      <c r="P8" s="26">
        <f>[24]Mode_PA_f0_exc_b1!F9</f>
        <v>0.32200000000000001</v>
      </c>
      <c r="Q8" s="26">
        <f>[24]Mode_PA_f0_exc_b1!G9</f>
        <v>11.281000000000001</v>
      </c>
      <c r="R8" s="26">
        <f>[24]Mode_PA_f0_exc_b1!H9</f>
        <v>608.72</v>
      </c>
      <c r="S8" s="43">
        <f>[24]Mode_PA_f0_exc_b1!I9</f>
        <v>6.1999999999999997E-27</v>
      </c>
      <c r="T8" s="43">
        <f>[24]Mode_PA_f0_exc_b1!J9</f>
        <v>9.8999999999999995E-26</v>
      </c>
      <c r="U8" s="34" t="str">
        <f>[24]Mode_PA_f0_exc_b1!K9</f>
        <v>p&lt;0.0001</v>
      </c>
      <c r="V8" s="27">
        <f>[24]Mode_PA_f0_exc_b1!C10</f>
        <v>1.1850000000000001</v>
      </c>
      <c r="W8" s="26">
        <f>[24]Mode_PA_f0_exc_b1!D10</f>
        <v>0.69191196706534797</v>
      </c>
      <c r="X8" s="26">
        <f>[24]Mode_PA_f0_exc_b1!E10</f>
        <v>1.67786229883583</v>
      </c>
      <c r="Y8" s="26">
        <f>[24]Mode_PA_f0_exc_b1!F10</f>
        <v>0.251</v>
      </c>
      <c r="Z8" s="26">
        <f>[24]Mode_PA_f0_exc_b1!G10</f>
        <v>4.72</v>
      </c>
      <c r="AA8" s="26">
        <f>[24]Mode_PA_f0_exc_b1!H10</f>
        <v>612.25</v>
      </c>
      <c r="AB8" s="43">
        <f>[24]Mode_PA_f0_exc_b1!I10</f>
        <v>2.9000000000000002E-6</v>
      </c>
      <c r="AC8" s="43">
        <f>[24]Mode_PA_f0_exc_b1!J10</f>
        <v>8.6000000000000007E-6</v>
      </c>
      <c r="AD8" s="34" t="str">
        <f>[24]Mode_PA_f0_exc_b1!K10</f>
        <v>p&lt;0.0001</v>
      </c>
      <c r="AE8" s="26">
        <f>[24]Mode_PA_f0_exc_b1!C11</f>
        <v>6.4630000000000001</v>
      </c>
      <c r="AF8" s="26">
        <f>[24]Mode_PA_f0_exc_b1!D11</f>
        <v>4.8163044103559001</v>
      </c>
      <c r="AG8" s="26">
        <f>[24]Mode_PA_f0_exc_b1!E11</f>
        <v>8.1090995131965293</v>
      </c>
      <c r="AH8" s="26">
        <f>[24]Mode_PA_f0_exc_b1!F11</f>
        <v>0.83799999999999997</v>
      </c>
      <c r="AI8" s="26">
        <f>[24]Mode_PA_f0_exc_b1!G11</f>
        <v>7.7089999999999996</v>
      </c>
      <c r="AJ8" s="26">
        <f>[24]Mode_PA_f0_exc_b1!H11</f>
        <v>609.54</v>
      </c>
      <c r="AK8" s="43">
        <f>[24]Mode_PA_f0_exc_b1!I11</f>
        <v>5.1999999999999999E-14</v>
      </c>
      <c r="AL8" s="43">
        <f>[24]Mode_PA_f0_exc_b1!J11</f>
        <v>3.0999999999999999E-13</v>
      </c>
      <c r="AM8" s="34" t="str">
        <f>[24]Mode_PA_f0_exc_b1!K11</f>
        <v>p&lt;0.0001</v>
      </c>
      <c r="AN8" s="27">
        <f>[24]Mode_PA_f0_exc_b1!C12</f>
        <v>4.016</v>
      </c>
      <c r="AO8" s="26">
        <f>[24]Mode_PA_f0_exc_b1!D12</f>
        <v>2.4460282843314398</v>
      </c>
      <c r="AP8" s="26">
        <f>[24]Mode_PA_f0_exc_b1!E12</f>
        <v>5.5868022003215403</v>
      </c>
      <c r="AQ8" s="26">
        <f>[24]Mode_PA_f0_exc_b1!F12</f>
        <v>0.8</v>
      </c>
      <c r="AR8" s="26">
        <f>[24]Mode_PA_f0_exc_b1!G12</f>
        <v>5.0229999999999997</v>
      </c>
      <c r="AS8" s="26">
        <f>[24]Mode_PA_f0_exc_b1!H12</f>
        <v>610.63</v>
      </c>
      <c r="AT8" s="43">
        <f>[24]Mode_PA_f0_exc_b1!I12</f>
        <v>6.7000000000000004E-7</v>
      </c>
      <c r="AU8" s="43">
        <f>[24]Mode_PA_f0_exc_b1!J12</f>
        <v>2.0999999999999998E-6</v>
      </c>
      <c r="AV8" s="34" t="str">
        <f>[24]Mode_PA_f0_exc_b1!K12</f>
        <v>p&lt;0.0001</v>
      </c>
      <c r="AW8" s="27">
        <f>[24]Mode_PA_f0_exc_b1!C13</f>
        <v>-2.4460000000000002</v>
      </c>
      <c r="AX8" s="26">
        <f>[24]Mode_PA_f0_exc_b1!D13</f>
        <v>-3.0745931630236298</v>
      </c>
      <c r="AY8" s="26">
        <f>[24]Mode_PA_f0_exc_b1!E13</f>
        <v>-1.8179802760174999</v>
      </c>
      <c r="AZ8" s="26">
        <f>[24]Mode_PA_f0_exc_b1!F13</f>
        <v>0.32</v>
      </c>
      <c r="BA8" s="26">
        <f>[24]Mode_PA_f0_exc_b1!G13</f>
        <v>-7.6459999999999999</v>
      </c>
      <c r="BB8" s="26">
        <f>[24]Mode_PA_f0_exc_b1!H13</f>
        <v>611.05999999999995</v>
      </c>
      <c r="BC8" s="43">
        <f>[24]Mode_PA_f0_exc_b1!I13</f>
        <v>8.0999999999999996E-14</v>
      </c>
      <c r="BD8" s="43">
        <f>[24]Mode_PA_f0_exc_b1!J13</f>
        <v>4.7000000000000002E-13</v>
      </c>
      <c r="BE8" s="34" t="str">
        <f>[24]Mode_PA_f0_exc_b1!K13</f>
        <v>p&lt;0.0001</v>
      </c>
    </row>
    <row r="9" spans="1:57" ht="33.6" customHeight="1" thickBot="1" x14ac:dyDescent="0.3">
      <c r="A9" s="30" t="s">
        <v>54</v>
      </c>
      <c r="B9" s="26" t="e">
        <f>#REF!</f>
        <v>#REF!</v>
      </c>
      <c r="C9" s="26" t="e">
        <f>#REF!</f>
        <v>#REF!</v>
      </c>
      <c r="D9" s="25">
        <f>[25]Mode_PA_lh_mean_f0_b1!C8</f>
        <v>0.998</v>
      </c>
      <c r="E9" s="25">
        <f>[25]Mode_PA_lh_mean_f0_b1!D8</f>
        <v>-0.62461948199060102</v>
      </c>
      <c r="F9" s="25">
        <f>[25]Mode_PA_lh_mean_f0_b1!E8</f>
        <v>2.6209665747120798</v>
      </c>
      <c r="G9" s="25">
        <f>[25]Mode_PA_lh_mean_f0_b1!F8</f>
        <v>0.82599999999999996</v>
      </c>
      <c r="H9" s="26">
        <f>[25]Mode_PA_lh_mean_f0_b1!G8</f>
        <v>1.208</v>
      </c>
      <c r="I9" s="26">
        <f>[25]Mode_PA_lh_mean_f0_b1!H8</f>
        <v>600.28</v>
      </c>
      <c r="J9" s="43">
        <f>[25]Mode_PA_lh_mean_f0_b1!I8</f>
        <v>0.22800000000000001</v>
      </c>
      <c r="K9" s="43">
        <f>[25]Mode_PA_lh_mean_f0_b1!J8</f>
        <v>0.28899999999999998</v>
      </c>
      <c r="L9" s="82">
        <f>[25]Mode_PA_lh_mean_f0_b1!K8</f>
        <v>0</v>
      </c>
      <c r="M9" s="25">
        <f>[25]Mode_PA_lh_mean_f0_b1!C9</f>
        <v>2.2130000000000001</v>
      </c>
      <c r="N9" s="26">
        <f>[25]Mode_PA_lh_mean_f0_b1!D9</f>
        <v>1.5338105597015399</v>
      </c>
      <c r="O9" s="26">
        <f>[25]Mode_PA_lh_mean_f0_b1!E9</f>
        <v>2.8916041651295799</v>
      </c>
      <c r="P9" s="26">
        <f>[25]Mode_PA_lh_mean_f0_b1!F9</f>
        <v>0.34599999999999997</v>
      </c>
      <c r="Q9" s="26">
        <f>[25]Mode_PA_lh_mean_f0_b1!G9</f>
        <v>6.4009999999999998</v>
      </c>
      <c r="R9" s="26">
        <f>[25]Mode_PA_lh_mean_f0_b1!H9</f>
        <v>599.23</v>
      </c>
      <c r="S9" s="43">
        <f>[25]Mode_PA_lh_mean_f0_b1!I9</f>
        <v>3.1000000000000002E-10</v>
      </c>
      <c r="T9" s="43">
        <f>[25]Mode_PA_lh_mean_f0_b1!J9</f>
        <v>1.3000000000000001E-9</v>
      </c>
      <c r="U9" s="34" t="str">
        <f>[25]Mode_PA_lh_mean_f0_b1!K9</f>
        <v>p&lt;0.0001</v>
      </c>
      <c r="V9" s="31">
        <f>[25]Mode_PA_lh_mean_f0_b1!C10</f>
        <v>3.1789999999999998</v>
      </c>
      <c r="W9" s="26">
        <f>[25]Mode_PA_lh_mean_f0_b1!D10</f>
        <v>2.6624850022811799</v>
      </c>
      <c r="X9" s="26">
        <f>[25]Mode_PA_lh_mean_f0_b1!E10</f>
        <v>3.6952876131989698</v>
      </c>
      <c r="Y9" s="26">
        <f>[25]Mode_PA_lh_mean_f0_b1!F10</f>
        <v>0.26300000000000001</v>
      </c>
      <c r="Z9" s="26">
        <f>[25]Mode_PA_lh_mean_f0_b1!G10</f>
        <v>12.09</v>
      </c>
      <c r="AA9" s="26">
        <f>[25]Mode_PA_lh_mean_f0_b1!H10</f>
        <v>598.59</v>
      </c>
      <c r="AB9" s="43">
        <f>[25]Mode_PA_lh_mean_f0_b1!I10</f>
        <v>2.8999999999999999E-30</v>
      </c>
      <c r="AC9" s="43">
        <f>[25]Mode_PA_lh_mean_f0_b1!J10</f>
        <v>7.3999999999999995E-29</v>
      </c>
      <c r="AD9" s="34" t="str">
        <f>[25]Mode_PA_lh_mean_f0_b1!K10</f>
        <v>p&lt;0.0001</v>
      </c>
      <c r="AE9" s="25">
        <f>[25]Mode_PA_lh_mean_f0_b1!C11</f>
        <v>1.2150000000000001</v>
      </c>
      <c r="AF9" s="26">
        <f>[25]Mode_PA_lh_mean_f0_b1!D11</f>
        <v>-0.46674811825404999</v>
      </c>
      <c r="AG9" s="26">
        <f>[25]Mode_PA_lh_mean_f0_b1!E11</f>
        <v>2.89581574910373</v>
      </c>
      <c r="AH9" s="26">
        <f>[25]Mode_PA_lh_mean_f0_b1!F11</f>
        <v>0.85599999999999998</v>
      </c>
      <c r="AI9" s="26">
        <f>[25]Mode_PA_lh_mean_f0_b1!G11</f>
        <v>1.419</v>
      </c>
      <c r="AJ9" s="26">
        <f>[25]Mode_PA_lh_mean_f0_b1!H11</f>
        <v>599.72</v>
      </c>
      <c r="AK9" s="43">
        <f>[25]Mode_PA_lh_mean_f0_b1!I11</f>
        <v>0.157</v>
      </c>
      <c r="AL9" s="43">
        <f>[25]Mode_PA_lh_mean_f0_b1!J11</f>
        <v>0.20899999999999999</v>
      </c>
      <c r="AM9" s="34">
        <f>[25]Mode_PA_lh_mean_f0_b1!K11</f>
        <v>0</v>
      </c>
      <c r="AN9" s="31">
        <f>[25]Mode_PA_lh_mean_f0_b1!C12</f>
        <v>2.181</v>
      </c>
      <c r="AO9" s="26">
        <f>[25]Mode_PA_lh_mean_f0_b1!D12</f>
        <v>0.58259054137577504</v>
      </c>
      <c r="AP9" s="26">
        <f>[25]Mode_PA_lh_mean_f0_b1!E12</f>
        <v>3.7788349802785799</v>
      </c>
      <c r="AQ9" s="26">
        <f>[25]Mode_PA_lh_mean_f0_b1!F12</f>
        <v>0.81399999999999995</v>
      </c>
      <c r="AR9" s="26">
        <f>[25]Mode_PA_lh_mean_f0_b1!G12</f>
        <v>2.68</v>
      </c>
      <c r="AS9" s="26">
        <f>[25]Mode_PA_lh_mean_f0_b1!H12</f>
        <v>600.34</v>
      </c>
      <c r="AT9" s="43">
        <f>[25]Mode_PA_lh_mean_f0_b1!I12</f>
        <v>8.0000000000000002E-3</v>
      </c>
      <c r="AU9" s="43">
        <f>[25]Mode_PA_lh_mean_f0_b1!J12</f>
        <v>1.2E-2</v>
      </c>
      <c r="AV9" s="34" t="str">
        <f>[25]Mode_PA_lh_mean_f0_b1!K12</f>
        <v>p&lt;0.05</v>
      </c>
      <c r="AW9" s="31">
        <f>[25]Mode_PA_lh_mean_f0_b1!C13</f>
        <v>0.96599999999999997</v>
      </c>
      <c r="AX9" s="26">
        <f>[25]Mode_PA_lh_mean_f0_b1!D13</f>
        <v>0.30459327404834602</v>
      </c>
      <c r="AY9" s="26">
        <f>[25]Mode_PA_lh_mean_f0_b1!E13</f>
        <v>1.62776461647215</v>
      </c>
      <c r="AZ9" s="26">
        <f>[25]Mode_PA_lh_mean_f0_b1!F13</f>
        <v>0.33700000000000002</v>
      </c>
      <c r="BA9" s="26">
        <f>[25]Mode_PA_lh_mean_f0_b1!G13</f>
        <v>2.8679999999999999</v>
      </c>
      <c r="BB9" s="26">
        <f>[25]Mode_PA_lh_mean_f0_b1!H13</f>
        <v>599.89</v>
      </c>
      <c r="BC9" s="43">
        <f>[25]Mode_PA_lh_mean_f0_b1!I13</f>
        <v>4.0000000000000001E-3</v>
      </c>
      <c r="BD9" s="43">
        <f>[25]Mode_PA_lh_mean_f0_b1!J13</f>
        <v>7.0000000000000001E-3</v>
      </c>
      <c r="BE9" s="34" t="str">
        <f>[25]Mode_PA_lh_mean_f0_b1!K13</f>
        <v>p&lt;0.01</v>
      </c>
    </row>
    <row r="10" spans="1:57" ht="33.6" customHeight="1" thickTop="1" thickBot="1" x14ac:dyDescent="0.3">
      <c r="A10" s="35" t="s">
        <v>6</v>
      </c>
      <c r="B10" s="35" t="s">
        <v>52</v>
      </c>
      <c r="C10" s="35" t="s">
        <v>53</v>
      </c>
      <c r="D10" s="35" t="s">
        <v>31</v>
      </c>
      <c r="E10" s="35" t="str">
        <f t="shared" ref="E10:BE10" si="5">E5</f>
        <v xml:space="preserve">SE </v>
      </c>
      <c r="F10" s="35" t="str">
        <f t="shared" si="5"/>
        <v>2.5% CI</v>
      </c>
      <c r="G10" s="35" t="str">
        <f t="shared" si="5"/>
        <v>97.5% CI</v>
      </c>
      <c r="H10" s="35" t="str">
        <f t="shared" si="5"/>
        <v>t</v>
      </c>
      <c r="I10" s="35" t="str">
        <f t="shared" si="5"/>
        <v>df</v>
      </c>
      <c r="J10" s="35" t="str">
        <f t="shared" si="5"/>
        <v>p. val.</v>
      </c>
      <c r="K10" s="36" t="str">
        <f t="shared" si="5"/>
        <v>p.adj (BH)</v>
      </c>
      <c r="L10" s="36" t="str">
        <f t="shared" si="5"/>
        <v>sig.</v>
      </c>
      <c r="M10" s="35" t="str">
        <f t="shared" si="5"/>
        <v>β1</v>
      </c>
      <c r="N10" s="35" t="str">
        <f t="shared" si="5"/>
        <v xml:space="preserve">SE </v>
      </c>
      <c r="O10" s="35" t="str">
        <f t="shared" si="5"/>
        <v>2.5% CI</v>
      </c>
      <c r="P10" s="35" t="str">
        <f t="shared" si="5"/>
        <v>97.5% CI</v>
      </c>
      <c r="Q10" s="35" t="str">
        <f t="shared" si="5"/>
        <v>t</v>
      </c>
      <c r="R10" s="35" t="str">
        <f t="shared" si="5"/>
        <v>df</v>
      </c>
      <c r="S10" s="38" t="str">
        <f t="shared" si="5"/>
        <v>p. val.</v>
      </c>
      <c r="T10" s="38" t="str">
        <f t="shared" si="5"/>
        <v>p.adj (BH)</v>
      </c>
      <c r="U10" s="39" t="str">
        <f t="shared" si="5"/>
        <v>sig.</v>
      </c>
      <c r="V10" s="37" t="str">
        <f t="shared" si="5"/>
        <v>β1</v>
      </c>
      <c r="W10" s="35" t="str">
        <f t="shared" si="5"/>
        <v xml:space="preserve">SE </v>
      </c>
      <c r="X10" s="35" t="str">
        <f t="shared" si="5"/>
        <v>2.5% CI</v>
      </c>
      <c r="Y10" s="35" t="str">
        <f t="shared" si="5"/>
        <v>97.5% CI</v>
      </c>
      <c r="Z10" s="35" t="str">
        <f t="shared" si="5"/>
        <v>t</v>
      </c>
      <c r="AA10" s="35" t="str">
        <f t="shared" si="5"/>
        <v>df</v>
      </c>
      <c r="AB10" s="38" t="str">
        <f t="shared" si="5"/>
        <v>p. val.</v>
      </c>
      <c r="AC10" s="38" t="str">
        <f t="shared" si="5"/>
        <v>p.adj (BH)</v>
      </c>
      <c r="AD10" s="39" t="str">
        <f t="shared" si="5"/>
        <v>sig.</v>
      </c>
      <c r="AE10" s="35" t="str">
        <f t="shared" si="5"/>
        <v>β1</v>
      </c>
      <c r="AF10" s="35" t="str">
        <f t="shared" si="5"/>
        <v xml:space="preserve">SE </v>
      </c>
      <c r="AG10" s="35" t="str">
        <f t="shared" si="5"/>
        <v>2.5% CI</v>
      </c>
      <c r="AH10" s="35" t="str">
        <f t="shared" si="5"/>
        <v>97.5% CI</v>
      </c>
      <c r="AI10" s="35" t="str">
        <f t="shared" si="5"/>
        <v>t</v>
      </c>
      <c r="AJ10" s="35" t="str">
        <f t="shared" si="5"/>
        <v>df</v>
      </c>
      <c r="AK10" s="38" t="str">
        <f t="shared" si="5"/>
        <v>p. val.</v>
      </c>
      <c r="AL10" s="38" t="str">
        <f t="shared" si="5"/>
        <v>p.adj (BH)</v>
      </c>
      <c r="AM10" s="39" t="str">
        <f t="shared" si="5"/>
        <v>sig.</v>
      </c>
      <c r="AN10" s="37" t="str">
        <f t="shared" si="5"/>
        <v>β1</v>
      </c>
      <c r="AO10" s="35" t="str">
        <f t="shared" si="5"/>
        <v xml:space="preserve">SE </v>
      </c>
      <c r="AP10" s="35" t="str">
        <f t="shared" si="5"/>
        <v>2.5% CI</v>
      </c>
      <c r="AQ10" s="35" t="str">
        <f t="shared" si="5"/>
        <v>97.5% CI</v>
      </c>
      <c r="AR10" s="35" t="str">
        <f t="shared" si="5"/>
        <v>t</v>
      </c>
      <c r="AS10" s="35" t="str">
        <f t="shared" si="5"/>
        <v>df</v>
      </c>
      <c r="AT10" s="38" t="str">
        <f t="shared" si="5"/>
        <v>p. val.</v>
      </c>
      <c r="AU10" s="38" t="str">
        <f t="shared" si="5"/>
        <v>p.adj (BH)</v>
      </c>
      <c r="AV10" s="39" t="str">
        <f t="shared" si="5"/>
        <v>sig.</v>
      </c>
      <c r="AW10" s="37" t="str">
        <f t="shared" si="5"/>
        <v>β1</v>
      </c>
      <c r="AX10" s="35" t="str">
        <f t="shared" si="5"/>
        <v xml:space="preserve">SE </v>
      </c>
      <c r="AY10" s="35" t="str">
        <f t="shared" si="5"/>
        <v>2.5% CI</v>
      </c>
      <c r="AZ10" s="35" t="str">
        <f t="shared" si="5"/>
        <v>97.5% CI</v>
      </c>
      <c r="BA10" s="35" t="str">
        <f t="shared" si="5"/>
        <v>t</v>
      </c>
      <c r="BB10" s="35" t="str">
        <f t="shared" si="5"/>
        <v>df</v>
      </c>
      <c r="BC10" s="38" t="str">
        <f t="shared" si="5"/>
        <v>p. val.</v>
      </c>
      <c r="BD10" s="38" t="str">
        <f t="shared" si="5"/>
        <v>p.adj (BH)</v>
      </c>
      <c r="BE10" s="40" t="str">
        <f t="shared" si="5"/>
        <v>sig.</v>
      </c>
    </row>
    <row r="11" spans="1:57" ht="33.6" customHeight="1" thickTop="1" thickBot="1" x14ac:dyDescent="0.3">
      <c r="A11" s="28" t="s">
        <v>4</v>
      </c>
      <c r="B11" s="21" t="e">
        <f>#REF!</f>
        <v>#REF!</v>
      </c>
      <c r="C11" s="21" t="e">
        <f>#REF!</f>
        <v>#REF!</v>
      </c>
      <c r="D11" s="20">
        <f>[26]Mode_PA_l_t_b1!C8</f>
        <v>13.842000000000001</v>
      </c>
      <c r="E11" s="20">
        <f>[26]Mode_PA_l_t_b1!D8</f>
        <v>-7.7286761016436296</v>
      </c>
      <c r="F11" s="20">
        <f>[26]Mode_PA_l_t_b1!E8</f>
        <v>35.411761488235797</v>
      </c>
      <c r="G11" s="20">
        <f>[26]Mode_PA_l_t_b1!F8</f>
        <v>10.983000000000001</v>
      </c>
      <c r="H11" s="21">
        <f>[26]Mode_PA_l_t_b1!G8</f>
        <v>1.26</v>
      </c>
      <c r="I11" s="21">
        <f>[26]Mode_PA_l_t_b1!H8</f>
        <v>606.73</v>
      </c>
      <c r="J11" s="43">
        <f>[26]Mode_PA_l_t_b1!I8</f>
        <v>0.20799999999999999</v>
      </c>
      <c r="K11" s="43">
        <f>[26]Mode_PA_l_t_b1!J8</f>
        <v>0.26700000000000002</v>
      </c>
      <c r="L11" s="82">
        <f>[26]Mode_PA_l_t_b1!K8</f>
        <v>0</v>
      </c>
      <c r="M11" s="20">
        <f>[26]Mode_PA_l_t_b1!C9</f>
        <v>-4.0629999999999997</v>
      </c>
      <c r="N11" s="21">
        <f>[26]Mode_PA_l_t_b1!D9</f>
        <v>-12.6427494005663</v>
      </c>
      <c r="O11" s="21">
        <f>[26]Mode_PA_l_t_b1!E9</f>
        <v>4.5162345382764499</v>
      </c>
      <c r="P11" s="21">
        <f>[26]Mode_PA_l_t_b1!F9</f>
        <v>4.3689999999999998</v>
      </c>
      <c r="Q11" s="21">
        <f>[26]Mode_PA_l_t_b1!G9</f>
        <v>-0.93</v>
      </c>
      <c r="R11" s="21">
        <f>[26]Mode_PA_l_t_b1!H9</f>
        <v>607.47</v>
      </c>
      <c r="S11" s="43">
        <f>[26]Mode_PA_l_t_b1!I9</f>
        <v>0.35299999999999998</v>
      </c>
      <c r="T11" s="43">
        <f>[26]Mode_PA_l_t_b1!J9</f>
        <v>0.43099999999999999</v>
      </c>
      <c r="U11" s="34">
        <f>[26]Mode_PA_l_t_b1!K9</f>
        <v>0</v>
      </c>
      <c r="V11" s="29">
        <f>[26]Mode_PA_l_t_b1!C10</f>
        <v>-2.0190000000000001</v>
      </c>
      <c r="W11" s="21">
        <f>[26]Mode_PA_l_t_b1!D10</f>
        <v>-8.6991730733742596</v>
      </c>
      <c r="X11" s="21">
        <f>[26]Mode_PA_l_t_b1!E10</f>
        <v>4.6607931810943404</v>
      </c>
      <c r="Y11" s="21">
        <f>[26]Mode_PA_l_t_b1!F10</f>
        <v>3.4009999999999998</v>
      </c>
      <c r="Z11" s="21">
        <f>[26]Mode_PA_l_t_b1!G10</f>
        <v>-0.59399999999999997</v>
      </c>
      <c r="AA11" s="21">
        <f>[26]Mode_PA_l_t_b1!H10</f>
        <v>608.59</v>
      </c>
      <c r="AB11" s="43">
        <f>[26]Mode_PA_l_t_b1!I10</f>
        <v>0.55300000000000005</v>
      </c>
      <c r="AC11" s="43">
        <f>[26]Mode_PA_l_t_b1!J10</f>
        <v>0.627</v>
      </c>
      <c r="AD11" s="34">
        <f>[26]Mode_PA_l_t_b1!K10</f>
        <v>0</v>
      </c>
      <c r="AE11" s="20">
        <f>[26]Mode_PA_l_t_b1!C11</f>
        <v>-17.905000000000001</v>
      </c>
      <c r="AF11" s="21">
        <f>[26]Mode_PA_l_t_b1!D11</f>
        <v>-40.173241334541203</v>
      </c>
      <c r="AG11" s="21">
        <f>[26]Mode_PA_l_t_b1!E11</f>
        <v>4.3636491167081601</v>
      </c>
      <c r="AH11" s="21">
        <f>[26]Mode_PA_l_t_b1!F11</f>
        <v>11.339</v>
      </c>
      <c r="AI11" s="21">
        <f>[26]Mode_PA_l_t_b1!G11</f>
        <v>-1.579</v>
      </c>
      <c r="AJ11" s="21">
        <f>[26]Mode_PA_l_t_b1!H11</f>
        <v>605.26</v>
      </c>
      <c r="AK11" s="43">
        <f>[26]Mode_PA_l_t_b1!I11</f>
        <v>0.115</v>
      </c>
      <c r="AL11" s="43">
        <f>[26]Mode_PA_l_t_b1!J11</f>
        <v>0.16</v>
      </c>
      <c r="AM11" s="34">
        <f>[26]Mode_PA_l_t_b1!K11</f>
        <v>0</v>
      </c>
      <c r="AN11" s="29">
        <f>[26]Mode_PA_l_t_b1!C12</f>
        <v>-15.861000000000001</v>
      </c>
      <c r="AO11" s="21">
        <f>[26]Mode_PA_l_t_b1!D12</f>
        <v>-37.137151826048502</v>
      </c>
      <c r="AP11" s="21">
        <f>[26]Mode_PA_l_t_b1!E12</f>
        <v>5.41569007626219</v>
      </c>
      <c r="AQ11" s="21">
        <f>[26]Mode_PA_l_t_b1!F12</f>
        <v>10.834</v>
      </c>
      <c r="AR11" s="21">
        <f>[26]Mode_PA_l_t_b1!G12</f>
        <v>-1.464</v>
      </c>
      <c r="AS11" s="21">
        <f>[26]Mode_PA_l_t_b1!H12</f>
        <v>608.38</v>
      </c>
      <c r="AT11" s="43">
        <f>[26]Mode_PA_l_t_b1!I12</f>
        <v>0.14399999999999999</v>
      </c>
      <c r="AU11" s="43">
        <f>[26]Mode_PA_l_t_b1!J12</f>
        <v>0.19400000000000001</v>
      </c>
      <c r="AV11" s="34">
        <f>[26]Mode_PA_l_t_b1!K12</f>
        <v>0</v>
      </c>
      <c r="AW11" s="29">
        <f>[26]Mode_PA_l_t_b1!C13</f>
        <v>2.044</v>
      </c>
      <c r="AX11" s="21">
        <f>[26]Mode_PA_l_t_b1!D13</f>
        <v>-6.4797959443461899</v>
      </c>
      <c r="AY11" s="21">
        <f>[26]Mode_PA_l_t_b1!E13</f>
        <v>10.5679236230505</v>
      </c>
      <c r="AZ11" s="21">
        <f>[26]Mode_PA_l_t_b1!F13</f>
        <v>4.34</v>
      </c>
      <c r="BA11" s="21">
        <f>[26]Mode_PA_l_t_b1!G13</f>
        <v>0.47099999999999997</v>
      </c>
      <c r="BB11" s="21">
        <f>[26]Mode_PA_l_t_b1!H13</f>
        <v>609.01</v>
      </c>
      <c r="BC11" s="43">
        <f>[26]Mode_PA_l_t_b1!I13</f>
        <v>0.63800000000000001</v>
      </c>
      <c r="BD11" s="43">
        <f>[26]Mode_PA_l_t_b1!J13</f>
        <v>0.71699999999999997</v>
      </c>
      <c r="BE11" s="34">
        <f>[26]Mode_PA_l_t_b1!K13</f>
        <v>0</v>
      </c>
    </row>
    <row r="12" spans="1:57" ht="33.6" customHeight="1" thickBot="1" x14ac:dyDescent="0.3">
      <c r="A12" s="30" t="s">
        <v>3</v>
      </c>
      <c r="B12" s="26" t="e">
        <f>#REF!</f>
        <v>#REF!</v>
      </c>
      <c r="C12" s="26" t="e">
        <f>#REF!</f>
        <v>#REF!</v>
      </c>
      <c r="D12" s="25">
        <f>[27]Mode_PA_h_t_b1!C8</f>
        <v>-49.881999999999998</v>
      </c>
      <c r="E12" s="25">
        <f>[27]Mode_PA_h_t_b1!D8</f>
        <v>-82.044816438502707</v>
      </c>
      <c r="F12" s="25">
        <f>[27]Mode_PA_h_t_b1!E8</f>
        <v>-17.7191099339265</v>
      </c>
      <c r="G12" s="25">
        <f>[27]Mode_PA_h_t_b1!F8</f>
        <v>16.376999999999999</v>
      </c>
      <c r="H12" s="26">
        <f>[27]Mode_PA_h_t_b1!G8</f>
        <v>-3.0459999999999998</v>
      </c>
      <c r="I12" s="26">
        <f>[27]Mode_PA_h_t_b1!H8</f>
        <v>609.57000000000005</v>
      </c>
      <c r="J12" s="43">
        <f>[27]Mode_PA_h_t_b1!I8</f>
        <v>2E-3</v>
      </c>
      <c r="K12" s="43">
        <f>[27]Mode_PA_h_t_b1!J8</f>
        <v>4.0000000000000001E-3</v>
      </c>
      <c r="L12" s="82" t="str">
        <f>[27]Mode_PA_h_t_b1!K8</f>
        <v>p&lt;0.01</v>
      </c>
      <c r="M12" s="25">
        <f>[27]Mode_PA_h_t_b1!C9</f>
        <v>-0.86099999999999999</v>
      </c>
      <c r="N12" s="26">
        <f>[27]Mode_PA_h_t_b1!D9</f>
        <v>-13.6202478931702</v>
      </c>
      <c r="O12" s="26">
        <f>[27]Mode_PA_h_t_b1!E9</f>
        <v>11.8983528620118</v>
      </c>
      <c r="P12" s="26">
        <f>[27]Mode_PA_h_t_b1!F9</f>
        <v>6.4969999999999999</v>
      </c>
      <c r="Q12" s="26">
        <f>[27]Mode_PA_h_t_b1!G9</f>
        <v>-0.13300000000000001</v>
      </c>
      <c r="R12" s="26">
        <f>[27]Mode_PA_h_t_b1!H9</f>
        <v>608.66999999999996</v>
      </c>
      <c r="S12" s="43">
        <f>[27]Mode_PA_h_t_b1!I9</f>
        <v>0.89500000000000002</v>
      </c>
      <c r="T12" s="43">
        <f>[27]Mode_PA_h_t_b1!J9</f>
        <v>0.93100000000000005</v>
      </c>
      <c r="U12" s="34">
        <f>[27]Mode_PA_h_t_b1!K9</f>
        <v>0</v>
      </c>
      <c r="V12" s="31">
        <f>[27]Mode_PA_h_t_b1!C10</f>
        <v>-0.60599999999999998</v>
      </c>
      <c r="W12" s="26">
        <f>[27]Mode_PA_h_t_b1!D10</f>
        <v>-10.544624522024501</v>
      </c>
      <c r="X12" s="26">
        <f>[27]Mode_PA_h_t_b1!E10</f>
        <v>9.3327365828932507</v>
      </c>
      <c r="Y12" s="26">
        <f>[27]Mode_PA_h_t_b1!F10</f>
        <v>5.0609999999999999</v>
      </c>
      <c r="Z12" s="26">
        <f>[27]Mode_PA_h_t_b1!G10</f>
        <v>-0.12</v>
      </c>
      <c r="AA12" s="26">
        <f>[27]Mode_PA_h_t_b1!H10</f>
        <v>609.58000000000004</v>
      </c>
      <c r="AB12" s="43">
        <f>[27]Mode_PA_h_t_b1!I10</f>
        <v>0.90500000000000003</v>
      </c>
      <c r="AC12" s="43">
        <f>[27]Mode_PA_h_t_b1!J10</f>
        <v>0.93100000000000005</v>
      </c>
      <c r="AD12" s="34">
        <f>[27]Mode_PA_h_t_b1!K10</f>
        <v>0</v>
      </c>
      <c r="AE12" s="25">
        <f>[27]Mode_PA_h_t_b1!C11</f>
        <v>49.021000000000001</v>
      </c>
      <c r="AF12" s="26">
        <f>[27]Mode_PA_h_t_b1!D11</f>
        <v>15.837034689771899</v>
      </c>
      <c r="AG12" s="26">
        <f>[27]Mode_PA_h_t_b1!E11</f>
        <v>82.204996663470496</v>
      </c>
      <c r="AH12" s="26">
        <f>[27]Mode_PA_h_t_b1!F11</f>
        <v>16.896999999999998</v>
      </c>
      <c r="AI12" s="26">
        <f>[27]Mode_PA_h_t_b1!G11</f>
        <v>2.9009999999999998</v>
      </c>
      <c r="AJ12" s="26">
        <f>[27]Mode_PA_h_t_b1!H11</f>
        <v>609.64</v>
      </c>
      <c r="AK12" s="43">
        <f>[27]Mode_PA_h_t_b1!I11</f>
        <v>4.0000000000000001E-3</v>
      </c>
      <c r="AL12" s="43">
        <f>[27]Mode_PA_h_t_b1!J11</f>
        <v>7.0000000000000001E-3</v>
      </c>
      <c r="AM12" s="34" t="str">
        <f>[27]Mode_PA_h_t_b1!K11</f>
        <v>p&lt;0.01</v>
      </c>
      <c r="AN12" s="31">
        <f>[27]Mode_PA_h_t_b1!C12</f>
        <v>49.276000000000003</v>
      </c>
      <c r="AO12" s="26">
        <f>[27]Mode_PA_h_t_b1!D12</f>
        <v>17.576636459691901</v>
      </c>
      <c r="AP12" s="26">
        <f>[27]Mode_PA_h_t_b1!E12</f>
        <v>80.975401982322097</v>
      </c>
      <c r="AQ12" s="26">
        <f>[27]Mode_PA_h_t_b1!F12</f>
        <v>16.140999999999998</v>
      </c>
      <c r="AR12" s="26">
        <f>[27]Mode_PA_h_t_b1!G12</f>
        <v>3.0529999999999999</v>
      </c>
      <c r="AS12" s="26">
        <f>[27]Mode_PA_h_t_b1!H12</f>
        <v>609.27</v>
      </c>
      <c r="AT12" s="43">
        <f>[27]Mode_PA_h_t_b1!I12</f>
        <v>2E-3</v>
      </c>
      <c r="AU12" s="43">
        <f>[27]Mode_PA_h_t_b1!J12</f>
        <v>4.0000000000000001E-3</v>
      </c>
      <c r="AV12" s="34" t="str">
        <f>[27]Mode_PA_h_t_b1!K12</f>
        <v>p&lt;0.01</v>
      </c>
      <c r="AW12" s="31">
        <f>[27]Mode_PA_h_t_b1!C13</f>
        <v>0.255</v>
      </c>
      <c r="AX12" s="26">
        <f>[27]Mode_PA_h_t_b1!D13</f>
        <v>-12.4304474503218</v>
      </c>
      <c r="AY12" s="26">
        <f>[27]Mode_PA_h_t_b1!E13</f>
        <v>12.940454542958699</v>
      </c>
      <c r="AZ12" s="26">
        <f>[27]Mode_PA_h_t_b1!F13</f>
        <v>6.4589999999999996</v>
      </c>
      <c r="BA12" s="26">
        <f>[27]Mode_PA_h_t_b1!G13</f>
        <v>3.9E-2</v>
      </c>
      <c r="BB12" s="26">
        <f>[27]Mode_PA_h_t_b1!H13</f>
        <v>609.22</v>
      </c>
      <c r="BC12" s="43">
        <f>[27]Mode_PA_h_t_b1!I13</f>
        <v>0.96899999999999997</v>
      </c>
      <c r="BD12" s="43">
        <f>[27]Mode_PA_h_t_b1!J13</f>
        <v>0.98399999999999999</v>
      </c>
      <c r="BE12" s="34">
        <f>[27]Mode_PA_h_t_b1!K13</f>
        <v>0</v>
      </c>
    </row>
    <row r="13" spans="1:57" ht="33.6" customHeight="1" thickTop="1" thickBot="1" x14ac:dyDescent="0.3">
      <c r="A13" s="35" t="s">
        <v>30</v>
      </c>
      <c r="B13" s="35" t="s">
        <v>52</v>
      </c>
      <c r="C13" s="35" t="s">
        <v>53</v>
      </c>
      <c r="D13" s="35" t="s">
        <v>31</v>
      </c>
      <c r="E13" s="35" t="str">
        <f t="shared" ref="E13:BE13" si="6">E5</f>
        <v xml:space="preserve">SE </v>
      </c>
      <c r="F13" s="35" t="str">
        <f t="shared" si="6"/>
        <v>2.5% CI</v>
      </c>
      <c r="G13" s="35" t="str">
        <f t="shared" si="6"/>
        <v>97.5% CI</v>
      </c>
      <c r="H13" s="35" t="str">
        <f t="shared" si="6"/>
        <v>t</v>
      </c>
      <c r="I13" s="35" t="str">
        <f t="shared" si="6"/>
        <v>df</v>
      </c>
      <c r="J13" s="35" t="str">
        <f t="shared" si="6"/>
        <v>p. val.</v>
      </c>
      <c r="K13" s="36" t="str">
        <f t="shared" si="6"/>
        <v>p.adj (BH)</v>
      </c>
      <c r="L13" s="36" t="str">
        <f t="shared" si="6"/>
        <v>sig.</v>
      </c>
      <c r="M13" s="35" t="str">
        <f t="shared" si="6"/>
        <v>β1</v>
      </c>
      <c r="N13" s="35" t="str">
        <f t="shared" si="6"/>
        <v xml:space="preserve">SE </v>
      </c>
      <c r="O13" s="35" t="str">
        <f t="shared" si="6"/>
        <v>2.5% CI</v>
      </c>
      <c r="P13" s="35" t="str">
        <f t="shared" si="6"/>
        <v>97.5% CI</v>
      </c>
      <c r="Q13" s="35" t="str">
        <f t="shared" si="6"/>
        <v>t</v>
      </c>
      <c r="R13" s="35" t="str">
        <f t="shared" si="6"/>
        <v>df</v>
      </c>
      <c r="S13" s="38" t="str">
        <f t="shared" si="6"/>
        <v>p. val.</v>
      </c>
      <c r="T13" s="38" t="str">
        <f t="shared" si="6"/>
        <v>p.adj (BH)</v>
      </c>
      <c r="U13" s="39" t="str">
        <f t="shared" si="6"/>
        <v>sig.</v>
      </c>
      <c r="V13" s="37" t="str">
        <f t="shared" si="6"/>
        <v>β1</v>
      </c>
      <c r="W13" s="35" t="str">
        <f t="shared" si="6"/>
        <v xml:space="preserve">SE </v>
      </c>
      <c r="X13" s="35" t="str">
        <f t="shared" si="6"/>
        <v>2.5% CI</v>
      </c>
      <c r="Y13" s="35" t="str">
        <f t="shared" si="6"/>
        <v>97.5% CI</v>
      </c>
      <c r="Z13" s="35" t="str">
        <f t="shared" si="6"/>
        <v>t</v>
      </c>
      <c r="AA13" s="35" t="str">
        <f t="shared" si="6"/>
        <v>df</v>
      </c>
      <c r="AB13" s="38" t="str">
        <f t="shared" si="6"/>
        <v>p. val.</v>
      </c>
      <c r="AC13" s="38" t="str">
        <f t="shared" si="6"/>
        <v>p.adj (BH)</v>
      </c>
      <c r="AD13" s="39" t="str">
        <f t="shared" si="6"/>
        <v>sig.</v>
      </c>
      <c r="AE13" s="35" t="str">
        <f t="shared" si="6"/>
        <v>β1</v>
      </c>
      <c r="AF13" s="35" t="str">
        <f t="shared" si="6"/>
        <v xml:space="preserve">SE </v>
      </c>
      <c r="AG13" s="35" t="str">
        <f t="shared" si="6"/>
        <v>2.5% CI</v>
      </c>
      <c r="AH13" s="35" t="str">
        <f t="shared" si="6"/>
        <v>97.5% CI</v>
      </c>
      <c r="AI13" s="35" t="str">
        <f t="shared" si="6"/>
        <v>t</v>
      </c>
      <c r="AJ13" s="35" t="str">
        <f t="shared" si="6"/>
        <v>df</v>
      </c>
      <c r="AK13" s="38" t="str">
        <f t="shared" si="6"/>
        <v>p. val.</v>
      </c>
      <c r="AL13" s="38" t="str">
        <f t="shared" si="6"/>
        <v>p.adj (BH)</v>
      </c>
      <c r="AM13" s="39" t="str">
        <f t="shared" si="6"/>
        <v>sig.</v>
      </c>
      <c r="AN13" s="37" t="str">
        <f t="shared" si="6"/>
        <v>β1</v>
      </c>
      <c r="AO13" s="35" t="str">
        <f t="shared" si="6"/>
        <v xml:space="preserve">SE </v>
      </c>
      <c r="AP13" s="35" t="str">
        <f t="shared" si="6"/>
        <v>2.5% CI</v>
      </c>
      <c r="AQ13" s="35" t="str">
        <f t="shared" si="6"/>
        <v>97.5% CI</v>
      </c>
      <c r="AR13" s="35" t="str">
        <f t="shared" si="6"/>
        <v>t</v>
      </c>
      <c r="AS13" s="35" t="str">
        <f t="shared" si="6"/>
        <v>df</v>
      </c>
      <c r="AT13" s="38" t="str">
        <f t="shared" si="6"/>
        <v>p. val.</v>
      </c>
      <c r="AU13" s="38" t="str">
        <f t="shared" si="6"/>
        <v>p.adj (BH)</v>
      </c>
      <c r="AV13" s="39" t="str">
        <f t="shared" si="6"/>
        <v>sig.</v>
      </c>
      <c r="AW13" s="37" t="str">
        <f t="shared" si="6"/>
        <v>β1</v>
      </c>
      <c r="AX13" s="35" t="str">
        <f t="shared" si="6"/>
        <v xml:space="preserve">SE </v>
      </c>
      <c r="AY13" s="35" t="str">
        <f t="shared" si="6"/>
        <v>2.5% CI</v>
      </c>
      <c r="AZ13" s="35" t="str">
        <f t="shared" si="6"/>
        <v>97.5% CI</v>
      </c>
      <c r="BA13" s="35" t="str">
        <f t="shared" si="6"/>
        <v>t</v>
      </c>
      <c r="BB13" s="35" t="str">
        <f t="shared" si="6"/>
        <v>df</v>
      </c>
      <c r="BC13" s="38" t="str">
        <f t="shared" si="6"/>
        <v>p. val.</v>
      </c>
      <c r="BD13" s="38" t="str">
        <f t="shared" si="6"/>
        <v>p.adj (BH)</v>
      </c>
      <c r="BE13" s="40" t="str">
        <f t="shared" si="6"/>
        <v>sig.</v>
      </c>
    </row>
    <row r="14" spans="1:57" ht="33.6" customHeight="1" thickTop="1" x14ac:dyDescent="0.25">
      <c r="A14" s="13" t="s">
        <v>26</v>
      </c>
      <c r="B14" s="12" t="e">
        <f>#REF!</f>
        <v>#REF!</v>
      </c>
      <c r="C14" s="12" t="e">
        <f>#REF!</f>
        <v>#REF!</v>
      </c>
      <c r="D14" s="12">
        <f>[28]Mode_PA_lh_slope_b1!C8</f>
        <v>-12.752000000000001</v>
      </c>
      <c r="E14" s="13">
        <f>[28]Mode_PA_lh_slope_b1!D8</f>
        <v>-22.272931559968001</v>
      </c>
      <c r="F14" s="13">
        <f>[28]Mode_PA_lh_slope_b1!E8</f>
        <v>-3.2302377475442099</v>
      </c>
      <c r="G14" s="13">
        <f>[28]Mode_PA_lh_slope_b1!F8</f>
        <v>4.8479999999999999</v>
      </c>
      <c r="H14" s="12">
        <f>[28]Mode_PA_lh_slope_b1!G8</f>
        <v>-2.63</v>
      </c>
      <c r="I14" s="12">
        <f>[28]Mode_PA_lh_slope_b1!H8</f>
        <v>604.75</v>
      </c>
      <c r="J14" s="33">
        <f>[28]Mode_PA_lh_slope_b1!I8</f>
        <v>8.9999999999999993E-3</v>
      </c>
      <c r="K14" s="33">
        <f>[28]Mode_PA_lh_slope_b1!J8</f>
        <v>1.4E-2</v>
      </c>
      <c r="L14" s="78" t="str">
        <f>[28]Mode_PA_lh_slope_b1!K8</f>
        <v>p&lt;0.05</v>
      </c>
      <c r="M14" s="12">
        <f>[28]Mode_PA_lh_slope_b1!C9</f>
        <v>18.257000000000001</v>
      </c>
      <c r="N14" s="12">
        <f>[28]Mode_PA_lh_slope_b1!D9</f>
        <v>14.4605581076028</v>
      </c>
      <c r="O14" s="12">
        <f>[28]Mode_PA_lh_slope_b1!E9</f>
        <v>22.052494506531001</v>
      </c>
      <c r="P14" s="12">
        <f>[28]Mode_PA_lh_slope_b1!F9</f>
        <v>1.9330000000000001</v>
      </c>
      <c r="Q14" s="12">
        <f>[28]Mode_PA_lh_slope_b1!G9</f>
        <v>9.4450000000000003</v>
      </c>
      <c r="R14" s="12">
        <f>[28]Mode_PA_lh_slope_b1!H9</f>
        <v>605.59</v>
      </c>
      <c r="S14" s="33">
        <f>[28]Mode_PA_lh_slope_b1!I9</f>
        <v>7.5999999999999995E-20</v>
      </c>
      <c r="T14" s="33">
        <f>[28]Mode_PA_lh_slope_b1!J9</f>
        <v>7.2999999999999997E-19</v>
      </c>
      <c r="U14" s="44" t="str">
        <f>[28]Mode_PA_lh_slope_b1!K9</f>
        <v>p&lt;0.0001</v>
      </c>
      <c r="V14" s="32">
        <f>[28]Mode_PA_lh_slope_b1!C10</f>
        <v>5.12</v>
      </c>
      <c r="W14" s="12">
        <f>[28]Mode_PA_lh_slope_b1!D10</f>
        <v>2.1647025898302799</v>
      </c>
      <c r="X14" s="12">
        <f>[28]Mode_PA_lh_slope_b1!E10</f>
        <v>8.0744924661761406</v>
      </c>
      <c r="Y14" s="12">
        <f>[28]Mode_PA_lh_slope_b1!F10</f>
        <v>1.5049999999999999</v>
      </c>
      <c r="Z14" s="12">
        <f>[28]Mode_PA_lh_slope_b1!G10</f>
        <v>3.403</v>
      </c>
      <c r="AA14" s="12">
        <f>[28]Mode_PA_lh_slope_b1!H10</f>
        <v>608.32000000000005</v>
      </c>
      <c r="AB14" s="33">
        <f>[28]Mode_PA_lh_slope_b1!I10</f>
        <v>7.1000000000000002E-4</v>
      </c>
      <c r="AC14" s="33">
        <f>[28]Mode_PA_lh_slope_b1!J10</f>
        <v>1E-3</v>
      </c>
      <c r="AD14" s="44" t="str">
        <f>[28]Mode_PA_lh_slope_b1!K10</f>
        <v>p&lt;0.01</v>
      </c>
      <c r="AE14" s="12">
        <f>[28]Mode_PA_lh_slope_b1!C11</f>
        <v>31.007999999999999</v>
      </c>
      <c r="AF14" s="12">
        <f>[28]Mode_PA_lh_slope_b1!D11</f>
        <v>21.187648843967501</v>
      </c>
      <c r="AG14" s="12">
        <f>[28]Mode_PA_lh_slope_b1!E11</f>
        <v>40.8285730661418</v>
      </c>
      <c r="AH14" s="12">
        <f>[28]Mode_PA_lh_slope_b1!F11</f>
        <v>5</v>
      </c>
      <c r="AI14" s="12">
        <f>[28]Mode_PA_lh_slope_b1!G11</f>
        <v>6.2009999999999996</v>
      </c>
      <c r="AJ14" s="12">
        <f>[28]Mode_PA_lh_slope_b1!H11</f>
        <v>604.32000000000005</v>
      </c>
      <c r="AK14" s="33">
        <f>[28]Mode_PA_lh_slope_b1!I11</f>
        <v>1.0000000000000001E-9</v>
      </c>
      <c r="AL14" s="33">
        <f>[28]Mode_PA_lh_slope_b1!J11</f>
        <v>4.1000000000000003E-9</v>
      </c>
      <c r="AM14" s="44" t="str">
        <f>[28]Mode_PA_lh_slope_b1!K11</f>
        <v>p&lt;0.0001</v>
      </c>
      <c r="AN14" s="32">
        <f>[28]Mode_PA_lh_slope_b1!C12</f>
        <v>17.870999999999999</v>
      </c>
      <c r="AO14" s="12">
        <f>[28]Mode_PA_lh_slope_b1!D12</f>
        <v>8.48309953830924</v>
      </c>
      <c r="AP14" s="12">
        <f>[28]Mode_PA_lh_slope_b1!E12</f>
        <v>27.259264812096799</v>
      </c>
      <c r="AQ14" s="12">
        <f>[28]Mode_PA_lh_slope_b1!F12</f>
        <v>4.78</v>
      </c>
      <c r="AR14" s="12">
        <f>[28]Mode_PA_lh_slope_b1!G12</f>
        <v>3.738</v>
      </c>
      <c r="AS14" s="12">
        <f>[28]Mode_PA_lh_slope_b1!H12</f>
        <v>606.32000000000005</v>
      </c>
      <c r="AT14" s="33">
        <f>[28]Mode_PA_lh_slope_b1!I12</f>
        <v>2.0000000000000001E-4</v>
      </c>
      <c r="AU14" s="33">
        <f>[28]Mode_PA_lh_slope_b1!J12</f>
        <v>4.8999999999999998E-4</v>
      </c>
      <c r="AV14" s="44" t="str">
        <f>[28]Mode_PA_lh_slope_b1!K12</f>
        <v>p&lt;0.001</v>
      </c>
      <c r="AW14" s="32">
        <f>[28]Mode_PA_lh_slope_b1!C13</f>
        <v>-13.137</v>
      </c>
      <c r="AX14" s="12">
        <f>[28]Mode_PA_lh_slope_b1!D13</f>
        <v>-16.898377372688699</v>
      </c>
      <c r="AY14" s="12">
        <f>[28]Mode_PA_lh_slope_b1!E13</f>
        <v>-9.3754801866966293</v>
      </c>
      <c r="AZ14" s="12">
        <f>[28]Mode_PA_lh_slope_b1!F13</f>
        <v>1.915</v>
      </c>
      <c r="BA14" s="12">
        <f>[28]Mode_PA_lh_slope_b1!G13</f>
        <v>-6.859</v>
      </c>
      <c r="BB14" s="12">
        <f>[28]Mode_PA_lh_slope_b1!H13</f>
        <v>607.63</v>
      </c>
      <c r="BC14" s="33">
        <f>[28]Mode_PA_lh_slope_b1!I13</f>
        <v>1.6999999999999999E-11</v>
      </c>
      <c r="BD14" s="33">
        <f>[28]Mode_PA_lh_slope_b1!J13</f>
        <v>7.8000000000000002E-11</v>
      </c>
      <c r="BE14" s="44" t="str">
        <f>[28]Mode_PA_lh_slope_b1!K13</f>
        <v>p&lt;0.0001</v>
      </c>
    </row>
    <row r="15" spans="1:57" ht="13.2" customHeight="1" x14ac:dyDescent="0.25">
      <c r="A15" s="13"/>
      <c r="B15" s="12"/>
      <c r="C15" s="12"/>
      <c r="D15" s="12"/>
      <c r="E15" s="13"/>
      <c r="F15" s="13"/>
      <c r="G15" s="13"/>
      <c r="H15" s="12"/>
      <c r="I15" s="12"/>
      <c r="J15" s="33"/>
      <c r="K15" s="33"/>
      <c r="L15" s="78"/>
      <c r="M15" s="12"/>
      <c r="N15" s="12"/>
      <c r="O15" s="12"/>
      <c r="P15" s="12"/>
      <c r="Q15" s="12"/>
      <c r="R15" s="12"/>
      <c r="S15" s="33"/>
      <c r="T15" s="33"/>
      <c r="U15" s="78"/>
      <c r="V15" s="12"/>
      <c r="W15" s="12"/>
      <c r="X15" s="12"/>
      <c r="Y15" s="12"/>
      <c r="Z15" s="12"/>
      <c r="AA15" s="12"/>
      <c r="AB15" s="33"/>
      <c r="AC15" s="33"/>
      <c r="AD15" s="78"/>
      <c r="AE15" s="12"/>
      <c r="AF15" s="12"/>
      <c r="AG15" s="12"/>
      <c r="AH15" s="12"/>
      <c r="AI15" s="12"/>
      <c r="AJ15" s="12"/>
      <c r="AK15" s="33"/>
      <c r="AL15" s="33"/>
      <c r="AM15" s="78"/>
      <c r="AN15" s="12"/>
      <c r="AO15" s="12"/>
      <c r="AP15" s="12"/>
      <c r="AQ15" s="12"/>
      <c r="AR15" s="12"/>
      <c r="AS15" s="12"/>
      <c r="AT15" s="33"/>
      <c r="AU15" s="33"/>
      <c r="AV15" s="78"/>
      <c r="AW15" s="12"/>
      <c r="AX15" s="12"/>
      <c r="AY15" s="12"/>
      <c r="AZ15" s="12"/>
      <c r="BA15" s="12"/>
      <c r="BB15" s="12"/>
      <c r="BC15" s="33"/>
      <c r="BD15" s="33"/>
      <c r="BE15" s="78"/>
    </row>
    <row r="16" spans="1:57" ht="13.2" customHeight="1" x14ac:dyDescent="0.25">
      <c r="A16" s="86" t="s">
        <v>46</v>
      </c>
      <c r="B16" s="79"/>
      <c r="C16" s="79"/>
      <c r="D16" s="80"/>
      <c r="E16" s="80"/>
      <c r="F16" s="80"/>
      <c r="G16" s="80"/>
      <c r="H16" s="80"/>
      <c r="I16" s="80"/>
      <c r="J16" s="80"/>
      <c r="K16" s="81"/>
      <c r="L16" s="81"/>
    </row>
    <row r="17" spans="1:46" ht="33.6" customHeight="1" thickBot="1" x14ac:dyDescent="0.3">
      <c r="A17" s="45" t="s">
        <v>37</v>
      </c>
      <c r="B17" s="341" t="str">
        <f>M4</f>
        <v>L*H vs. L*^[H]</v>
      </c>
      <c r="C17" s="341"/>
      <c r="D17" s="341"/>
      <c r="E17" s="341"/>
      <c r="F17" s="341"/>
      <c r="G17" s="341"/>
      <c r="H17" s="341"/>
      <c r="I17" s="341"/>
      <c r="J17" s="341"/>
      <c r="K17" s="341"/>
      <c r="L17" s="341"/>
    </row>
    <row r="18" spans="1:46" ht="33.6" customHeight="1" thickTop="1" thickBot="1" x14ac:dyDescent="0.3">
      <c r="A18" s="35" t="s">
        <v>28</v>
      </c>
      <c r="B18" s="35" t="s">
        <v>52</v>
      </c>
      <c r="C18" s="35" t="s">
        <v>53</v>
      </c>
      <c r="D18" s="35" t="s">
        <v>31</v>
      </c>
      <c r="E18" s="35" t="str">
        <f t="shared" ref="E18:L22" si="7">N5</f>
        <v xml:space="preserve">SE </v>
      </c>
      <c r="F18" s="35" t="str">
        <f t="shared" si="7"/>
        <v>2.5% CI</v>
      </c>
      <c r="G18" s="35" t="str">
        <f t="shared" si="7"/>
        <v>97.5% CI</v>
      </c>
      <c r="H18" s="35" t="str">
        <f t="shared" si="7"/>
        <v>t</v>
      </c>
      <c r="I18" s="35" t="str">
        <f t="shared" si="7"/>
        <v>df</v>
      </c>
      <c r="J18" s="38" t="str">
        <f t="shared" si="7"/>
        <v>p. val.</v>
      </c>
      <c r="K18" s="38" t="str">
        <f t="shared" si="7"/>
        <v>p.adj (BH)</v>
      </c>
      <c r="L18" s="36" t="str">
        <f t="shared" si="7"/>
        <v>sig.</v>
      </c>
    </row>
    <row r="19" spans="1:46" ht="33.6" customHeight="1" thickTop="1" thickBot="1" x14ac:dyDescent="0.3">
      <c r="A19" s="20" t="s">
        <v>23</v>
      </c>
      <c r="B19" s="21" t="e">
        <f t="shared" ref="B19:C22" si="8">B6</f>
        <v>#REF!</v>
      </c>
      <c r="C19" s="21" t="e">
        <f t="shared" si="8"/>
        <v>#REF!</v>
      </c>
      <c r="D19" s="21">
        <f>M6</f>
        <v>0.71599999999999997</v>
      </c>
      <c r="E19" s="21">
        <f t="shared" si="7"/>
        <v>0.109810559163631</v>
      </c>
      <c r="F19" s="21">
        <f t="shared" si="7"/>
        <v>1.3228377311159101</v>
      </c>
      <c r="G19" s="21">
        <f t="shared" si="7"/>
        <v>0.309</v>
      </c>
      <c r="H19" s="21">
        <f t="shared" si="7"/>
        <v>2.3199999999999998</v>
      </c>
      <c r="I19" s="21">
        <f t="shared" si="7"/>
        <v>599.23</v>
      </c>
      <c r="J19" s="43">
        <f t="shared" si="7"/>
        <v>2.1000000000000001E-2</v>
      </c>
      <c r="K19" s="43">
        <f t="shared" si="7"/>
        <v>3.2000000000000001E-2</v>
      </c>
      <c r="L19" s="82" t="str">
        <f t="shared" si="7"/>
        <v>p&lt;0.05</v>
      </c>
    </row>
    <row r="20" spans="1:46" ht="33.6" customHeight="1" thickBot="1" x14ac:dyDescent="0.3">
      <c r="A20" s="23" t="s">
        <v>24</v>
      </c>
      <c r="B20" s="19" t="e">
        <f t="shared" si="8"/>
        <v>#REF!</v>
      </c>
      <c r="C20" s="19" t="e">
        <f t="shared" si="8"/>
        <v>#REF!</v>
      </c>
      <c r="D20" s="19">
        <f>M7</f>
        <v>3.577</v>
      </c>
      <c r="E20" s="19">
        <f t="shared" si="7"/>
        <v>2.7248136399718699</v>
      </c>
      <c r="F20" s="19">
        <f t="shared" si="7"/>
        <v>4.4287303056152298</v>
      </c>
      <c r="G20" s="19">
        <f t="shared" si="7"/>
        <v>0.434</v>
      </c>
      <c r="H20" s="19">
        <f t="shared" si="7"/>
        <v>8.2449999999999992</v>
      </c>
      <c r="I20" s="19">
        <f t="shared" si="7"/>
        <v>610.16999999999996</v>
      </c>
      <c r="J20" s="43">
        <f t="shared" si="7"/>
        <v>1.0000000000000001E-15</v>
      </c>
      <c r="K20" s="43">
        <f t="shared" si="7"/>
        <v>8.0999999999999999E-15</v>
      </c>
      <c r="L20" s="82" t="str">
        <f t="shared" si="7"/>
        <v>p&lt;0.0001</v>
      </c>
      <c r="AT20" s="18" t="s">
        <v>44</v>
      </c>
    </row>
    <row r="21" spans="1:46" ht="33.6" customHeight="1" thickBot="1" x14ac:dyDescent="0.3">
      <c r="A21" s="25" t="s">
        <v>5</v>
      </c>
      <c r="B21" s="26" t="e">
        <f t="shared" si="8"/>
        <v>#REF!</v>
      </c>
      <c r="C21" s="26" t="e">
        <f t="shared" si="8"/>
        <v>#REF!</v>
      </c>
      <c r="D21" s="26">
        <f>M8</f>
        <v>3.6309999999999998</v>
      </c>
      <c r="E21" s="26">
        <f t="shared" si="7"/>
        <v>2.99901827025539</v>
      </c>
      <c r="F21" s="26">
        <f t="shared" si="7"/>
        <v>4.2633294345496902</v>
      </c>
      <c r="G21" s="26">
        <f t="shared" si="7"/>
        <v>0.32200000000000001</v>
      </c>
      <c r="H21" s="26">
        <f t="shared" si="7"/>
        <v>11.281000000000001</v>
      </c>
      <c r="I21" s="26">
        <f t="shared" si="7"/>
        <v>608.72</v>
      </c>
      <c r="J21" s="43">
        <f t="shared" si="7"/>
        <v>6.1999999999999997E-27</v>
      </c>
      <c r="K21" s="43">
        <f t="shared" si="7"/>
        <v>9.8999999999999995E-26</v>
      </c>
      <c r="L21" s="82" t="str">
        <f t="shared" si="7"/>
        <v>p&lt;0.0001</v>
      </c>
    </row>
    <row r="22" spans="1:46" ht="33.6" customHeight="1" thickBot="1" x14ac:dyDescent="0.3">
      <c r="A22" s="30" t="s">
        <v>54</v>
      </c>
      <c r="B22" s="26" t="e">
        <f t="shared" si="8"/>
        <v>#REF!</v>
      </c>
      <c r="C22" s="26" t="e">
        <f t="shared" si="8"/>
        <v>#REF!</v>
      </c>
      <c r="D22" s="26">
        <f>M9</f>
        <v>2.2130000000000001</v>
      </c>
      <c r="E22" s="26">
        <f t="shared" si="7"/>
        <v>1.5338105597015399</v>
      </c>
      <c r="F22" s="26">
        <f t="shared" si="7"/>
        <v>2.8916041651295799</v>
      </c>
      <c r="G22" s="26">
        <f t="shared" si="7"/>
        <v>0.34599999999999997</v>
      </c>
      <c r="H22" s="26">
        <f t="shared" si="7"/>
        <v>6.4009999999999998</v>
      </c>
      <c r="I22" s="26">
        <f t="shared" si="7"/>
        <v>599.23</v>
      </c>
      <c r="J22" s="43">
        <f t="shared" si="7"/>
        <v>3.1000000000000002E-10</v>
      </c>
      <c r="K22" s="43">
        <f t="shared" si="7"/>
        <v>1.3000000000000001E-9</v>
      </c>
      <c r="L22" s="82" t="str">
        <f t="shared" si="7"/>
        <v>p&lt;0.0001</v>
      </c>
    </row>
    <row r="23" spans="1:46" ht="33.6" customHeight="1" thickTop="1" thickBot="1" x14ac:dyDescent="0.3">
      <c r="A23" s="35" t="s">
        <v>6</v>
      </c>
      <c r="B23" s="35" t="s">
        <v>52</v>
      </c>
      <c r="C23" s="35" t="s">
        <v>53</v>
      </c>
      <c r="D23" s="35" t="s">
        <v>31</v>
      </c>
      <c r="E23" s="35" t="str">
        <f t="shared" ref="E23:E27" si="9">N10</f>
        <v xml:space="preserve">SE </v>
      </c>
      <c r="F23" s="35" t="str">
        <f t="shared" ref="F23:F27" si="10">O10</f>
        <v>2.5% CI</v>
      </c>
      <c r="G23" s="35" t="str">
        <f t="shared" ref="G23:G27" si="11">P10</f>
        <v>97.5% CI</v>
      </c>
      <c r="H23" s="35" t="str">
        <f t="shared" ref="H23:H27" si="12">Q10</f>
        <v>t</v>
      </c>
      <c r="I23" s="35" t="str">
        <f t="shared" ref="I23:I27" si="13">R10</f>
        <v>df</v>
      </c>
      <c r="J23" s="38" t="str">
        <f t="shared" ref="J23:J27" si="14">S10</f>
        <v>p. val.</v>
      </c>
      <c r="K23" s="38" t="str">
        <f t="shared" ref="K23:K27" si="15">T10</f>
        <v>p.adj (BH)</v>
      </c>
      <c r="L23" s="36" t="str">
        <f t="shared" ref="L23:L27" si="16">U10</f>
        <v>sig.</v>
      </c>
    </row>
    <row r="24" spans="1:46" ht="33.6" customHeight="1" thickTop="1" thickBot="1" x14ac:dyDescent="0.3">
      <c r="A24" s="28" t="s">
        <v>4</v>
      </c>
      <c r="B24" s="21" t="e">
        <f>B11</f>
        <v>#REF!</v>
      </c>
      <c r="C24" s="21" t="e">
        <f>C11</f>
        <v>#REF!</v>
      </c>
      <c r="D24" s="20">
        <f>M11</f>
        <v>-4.0629999999999997</v>
      </c>
      <c r="E24" s="21">
        <f t="shared" si="9"/>
        <v>-12.6427494005663</v>
      </c>
      <c r="F24" s="21">
        <f t="shared" si="10"/>
        <v>4.5162345382764499</v>
      </c>
      <c r="G24" s="21">
        <f t="shared" si="11"/>
        <v>4.3689999999999998</v>
      </c>
      <c r="H24" s="21">
        <f t="shared" si="12"/>
        <v>-0.93</v>
      </c>
      <c r="I24" s="21">
        <f t="shared" si="13"/>
        <v>607.47</v>
      </c>
      <c r="J24" s="43">
        <f t="shared" si="14"/>
        <v>0.35299999999999998</v>
      </c>
      <c r="K24" s="43">
        <f t="shared" si="15"/>
        <v>0.43099999999999999</v>
      </c>
      <c r="L24" s="82">
        <f t="shared" si="16"/>
        <v>0</v>
      </c>
    </row>
    <row r="25" spans="1:46" ht="33.6" customHeight="1" thickBot="1" x14ac:dyDescent="0.3">
      <c r="A25" s="30" t="s">
        <v>3</v>
      </c>
      <c r="B25" s="26" t="e">
        <f>B12</f>
        <v>#REF!</v>
      </c>
      <c r="C25" s="26" t="e">
        <f>C12</f>
        <v>#REF!</v>
      </c>
      <c r="D25" s="25">
        <f>M12</f>
        <v>-0.86099999999999999</v>
      </c>
      <c r="E25" s="26">
        <f t="shared" si="9"/>
        <v>-13.6202478931702</v>
      </c>
      <c r="F25" s="26">
        <f t="shared" si="10"/>
        <v>11.8983528620118</v>
      </c>
      <c r="G25" s="26">
        <f t="shared" si="11"/>
        <v>6.4969999999999999</v>
      </c>
      <c r="H25" s="26">
        <f t="shared" si="12"/>
        <v>-0.13300000000000001</v>
      </c>
      <c r="I25" s="26">
        <f t="shared" si="13"/>
        <v>608.66999999999996</v>
      </c>
      <c r="J25" s="43">
        <f t="shared" si="14"/>
        <v>0.89500000000000002</v>
      </c>
      <c r="K25" s="43">
        <f t="shared" si="15"/>
        <v>0.93100000000000005</v>
      </c>
      <c r="L25" s="82">
        <f t="shared" si="16"/>
        <v>0</v>
      </c>
    </row>
    <row r="26" spans="1:46" ht="33.6" customHeight="1" thickTop="1" thickBot="1" x14ac:dyDescent="0.3">
      <c r="A26" s="35" t="s">
        <v>30</v>
      </c>
      <c r="B26" s="35" t="s">
        <v>52</v>
      </c>
      <c r="C26" s="35" t="s">
        <v>53</v>
      </c>
      <c r="D26" s="35" t="s">
        <v>31</v>
      </c>
      <c r="E26" s="35" t="str">
        <f t="shared" si="9"/>
        <v xml:space="preserve">SE </v>
      </c>
      <c r="F26" s="35" t="str">
        <f t="shared" si="10"/>
        <v>2.5% CI</v>
      </c>
      <c r="G26" s="35" t="str">
        <f t="shared" si="11"/>
        <v>97.5% CI</v>
      </c>
      <c r="H26" s="35" t="str">
        <f t="shared" si="12"/>
        <v>t</v>
      </c>
      <c r="I26" s="35" t="str">
        <f t="shared" si="13"/>
        <v>df</v>
      </c>
      <c r="J26" s="38" t="str">
        <f t="shared" si="14"/>
        <v>p. val.</v>
      </c>
      <c r="K26" s="38" t="str">
        <f t="shared" si="15"/>
        <v>p.adj (BH)</v>
      </c>
      <c r="L26" s="36" t="str">
        <f t="shared" si="16"/>
        <v>sig.</v>
      </c>
    </row>
    <row r="27" spans="1:46" ht="33.6" customHeight="1" thickTop="1" x14ac:dyDescent="0.25">
      <c r="A27" s="13" t="s">
        <v>26</v>
      </c>
      <c r="B27" s="12" t="e">
        <f>B14</f>
        <v>#REF!</v>
      </c>
      <c r="C27" s="12" t="e">
        <f>C14</f>
        <v>#REF!</v>
      </c>
      <c r="D27" s="12">
        <f>M14</f>
        <v>18.257000000000001</v>
      </c>
      <c r="E27" s="12">
        <f t="shared" si="9"/>
        <v>14.4605581076028</v>
      </c>
      <c r="F27" s="12">
        <f t="shared" si="10"/>
        <v>22.052494506531001</v>
      </c>
      <c r="G27" s="12">
        <f t="shared" si="11"/>
        <v>1.9330000000000001</v>
      </c>
      <c r="H27" s="12">
        <f t="shared" si="12"/>
        <v>9.4450000000000003</v>
      </c>
      <c r="I27" s="12">
        <f t="shared" si="13"/>
        <v>605.59</v>
      </c>
      <c r="J27" s="33">
        <f t="shared" si="14"/>
        <v>7.5999999999999995E-20</v>
      </c>
      <c r="K27" s="33">
        <f t="shared" si="15"/>
        <v>7.2999999999999997E-19</v>
      </c>
      <c r="L27" s="78" t="str">
        <f t="shared" si="16"/>
        <v>p&lt;0.0001</v>
      </c>
    </row>
    <row r="28" spans="1:46" ht="13.2" customHeight="1" x14ac:dyDescent="0.25">
      <c r="A28" s="13"/>
      <c r="B28" s="12"/>
      <c r="C28" s="12"/>
      <c r="D28" s="12"/>
      <c r="E28" s="12"/>
      <c r="F28" s="12"/>
      <c r="G28" s="12"/>
      <c r="H28" s="12"/>
      <c r="I28" s="12"/>
      <c r="J28" s="33"/>
      <c r="K28" s="33"/>
      <c r="L28" s="78"/>
    </row>
    <row r="29" spans="1:46" ht="13.2" customHeight="1" x14ac:dyDescent="0.25">
      <c r="A29" s="86" t="s">
        <v>51</v>
      </c>
      <c r="B29" s="79"/>
      <c r="C29" s="79"/>
      <c r="D29" s="80"/>
      <c r="E29" s="80"/>
      <c r="F29" s="80"/>
      <c r="G29" s="80"/>
      <c r="H29" s="80"/>
      <c r="I29" s="80"/>
      <c r="J29" s="80"/>
      <c r="K29" s="81"/>
      <c r="L29" s="81"/>
    </row>
    <row r="30" spans="1:46" ht="33.6" customHeight="1" thickBot="1" x14ac:dyDescent="0.3">
      <c r="A30" s="45" t="s">
        <v>37</v>
      </c>
      <c r="B30" s="341" t="str">
        <f>V4</f>
        <v>L*H vs. ^[L*H]</v>
      </c>
      <c r="C30" s="341"/>
      <c r="D30" s="341"/>
      <c r="E30" s="341"/>
      <c r="F30" s="341"/>
      <c r="G30" s="341"/>
      <c r="H30" s="341"/>
      <c r="I30" s="341"/>
      <c r="J30" s="341"/>
      <c r="K30" s="341"/>
      <c r="L30" s="341"/>
    </row>
    <row r="31" spans="1:46" ht="33.6" customHeight="1" thickTop="1" thickBot="1" x14ac:dyDescent="0.3">
      <c r="A31" s="35" t="s">
        <v>28</v>
      </c>
      <c r="B31" s="35" t="s">
        <v>52</v>
      </c>
      <c r="C31" s="35" t="s">
        <v>53</v>
      </c>
      <c r="D31" s="35" t="s">
        <v>31</v>
      </c>
      <c r="E31" s="35" t="str">
        <f t="shared" ref="E31:L35" si="17">W5</f>
        <v xml:space="preserve">SE </v>
      </c>
      <c r="F31" s="35" t="str">
        <f t="shared" si="17"/>
        <v>2.5% CI</v>
      </c>
      <c r="G31" s="35" t="str">
        <f t="shared" si="17"/>
        <v>97.5% CI</v>
      </c>
      <c r="H31" s="35" t="str">
        <f t="shared" si="17"/>
        <v>t</v>
      </c>
      <c r="I31" s="35" t="str">
        <f t="shared" si="17"/>
        <v>df</v>
      </c>
      <c r="J31" s="38" t="str">
        <f t="shared" si="17"/>
        <v>p. val.</v>
      </c>
      <c r="K31" s="38" t="str">
        <f t="shared" si="17"/>
        <v>p.adj (BH)</v>
      </c>
      <c r="L31" s="36" t="str">
        <f t="shared" si="17"/>
        <v>sig.</v>
      </c>
    </row>
    <row r="32" spans="1:46" ht="33.6" customHeight="1" thickTop="1" thickBot="1" x14ac:dyDescent="0.3">
      <c r="A32" s="20" t="s">
        <v>23</v>
      </c>
      <c r="B32" s="21" t="e">
        <f t="shared" ref="B32:C35" si="18">B6</f>
        <v>#REF!</v>
      </c>
      <c r="C32" s="21" t="e">
        <f t="shared" si="18"/>
        <v>#REF!</v>
      </c>
      <c r="D32" s="21">
        <f>V6</f>
        <v>2.7330000000000001</v>
      </c>
      <c r="E32" s="21">
        <f t="shared" si="17"/>
        <v>2.2651751197030698</v>
      </c>
      <c r="F32" s="21">
        <f t="shared" si="17"/>
        <v>3.20129385599936</v>
      </c>
      <c r="G32" s="21">
        <f t="shared" si="17"/>
        <v>0.23799999999999999</v>
      </c>
      <c r="H32" s="21">
        <f t="shared" si="17"/>
        <v>11.468</v>
      </c>
      <c r="I32" s="21">
        <f t="shared" si="17"/>
        <v>599.17999999999995</v>
      </c>
      <c r="J32" s="43">
        <f t="shared" si="17"/>
        <v>1.2E-27</v>
      </c>
      <c r="K32" s="43">
        <f t="shared" si="17"/>
        <v>2.1000000000000001E-26</v>
      </c>
      <c r="L32" s="82" t="str">
        <f t="shared" si="17"/>
        <v>p&lt;0.0001</v>
      </c>
    </row>
    <row r="33" spans="1:57" ht="33.6" customHeight="1" thickBot="1" x14ac:dyDescent="0.3">
      <c r="A33" s="23" t="s">
        <v>24</v>
      </c>
      <c r="B33" s="19" t="e">
        <f t="shared" si="18"/>
        <v>#REF!</v>
      </c>
      <c r="C33" s="19" t="e">
        <f t="shared" si="18"/>
        <v>#REF!</v>
      </c>
      <c r="D33" s="19">
        <f>V7</f>
        <v>3.5680000000000001</v>
      </c>
      <c r="E33" s="19">
        <f t="shared" si="17"/>
        <v>2.9027965666353199</v>
      </c>
      <c r="F33" s="19">
        <f t="shared" si="17"/>
        <v>4.2336322711520298</v>
      </c>
      <c r="G33" s="19">
        <f t="shared" si="17"/>
        <v>0.33900000000000002</v>
      </c>
      <c r="H33" s="19">
        <f t="shared" si="17"/>
        <v>10.531000000000001</v>
      </c>
      <c r="I33" s="19">
        <f t="shared" si="17"/>
        <v>610.69000000000005</v>
      </c>
      <c r="J33" s="43">
        <f t="shared" si="17"/>
        <v>6.1000000000000004E-24</v>
      </c>
      <c r="K33" s="43">
        <f t="shared" si="17"/>
        <v>8.6E-23</v>
      </c>
      <c r="L33" s="82" t="str">
        <f t="shared" si="17"/>
        <v>p&lt;0.0001</v>
      </c>
    </row>
    <row r="34" spans="1:57" ht="33.6" customHeight="1" thickBot="1" x14ac:dyDescent="0.3">
      <c r="A34" s="25" t="s">
        <v>5</v>
      </c>
      <c r="B34" s="26" t="e">
        <f t="shared" si="18"/>
        <v>#REF!</v>
      </c>
      <c r="C34" s="26" t="e">
        <f t="shared" si="18"/>
        <v>#REF!</v>
      </c>
      <c r="D34" s="26">
        <f>V8</f>
        <v>1.1850000000000001</v>
      </c>
      <c r="E34" s="26">
        <f t="shared" si="17"/>
        <v>0.69191196706534797</v>
      </c>
      <c r="F34" s="26">
        <f t="shared" si="17"/>
        <v>1.67786229883583</v>
      </c>
      <c r="G34" s="26">
        <f t="shared" si="17"/>
        <v>0.251</v>
      </c>
      <c r="H34" s="26">
        <f t="shared" si="17"/>
        <v>4.72</v>
      </c>
      <c r="I34" s="26">
        <f t="shared" si="17"/>
        <v>612.25</v>
      </c>
      <c r="J34" s="43">
        <f t="shared" si="17"/>
        <v>2.9000000000000002E-6</v>
      </c>
      <c r="K34" s="43">
        <f t="shared" si="17"/>
        <v>8.6000000000000007E-6</v>
      </c>
      <c r="L34" s="82" t="str">
        <f t="shared" si="17"/>
        <v>p&lt;0.0001</v>
      </c>
    </row>
    <row r="35" spans="1:57" ht="33.6" customHeight="1" thickBot="1" x14ac:dyDescent="0.3">
      <c r="A35" s="30" t="s">
        <v>54</v>
      </c>
      <c r="B35" s="26" t="e">
        <f t="shared" si="18"/>
        <v>#REF!</v>
      </c>
      <c r="C35" s="26" t="e">
        <f t="shared" si="18"/>
        <v>#REF!</v>
      </c>
      <c r="D35" s="26">
        <f>V9</f>
        <v>3.1789999999999998</v>
      </c>
      <c r="E35" s="26">
        <f t="shared" si="17"/>
        <v>2.6624850022811799</v>
      </c>
      <c r="F35" s="26">
        <f t="shared" si="17"/>
        <v>3.6952876131989698</v>
      </c>
      <c r="G35" s="26">
        <f t="shared" si="17"/>
        <v>0.26300000000000001</v>
      </c>
      <c r="H35" s="26">
        <f t="shared" si="17"/>
        <v>12.09</v>
      </c>
      <c r="I35" s="26">
        <f t="shared" si="17"/>
        <v>598.59</v>
      </c>
      <c r="J35" s="43">
        <f t="shared" si="17"/>
        <v>2.8999999999999999E-30</v>
      </c>
      <c r="K35" s="43">
        <f t="shared" si="17"/>
        <v>7.3999999999999995E-29</v>
      </c>
      <c r="L35" s="82" t="str">
        <f t="shared" si="17"/>
        <v>p&lt;0.0001</v>
      </c>
    </row>
    <row r="36" spans="1:57" ht="33.6" customHeight="1" thickTop="1" thickBot="1" x14ac:dyDescent="0.3">
      <c r="A36" s="35" t="s">
        <v>6</v>
      </c>
      <c r="B36" s="35" t="s">
        <v>52</v>
      </c>
      <c r="C36" s="35" t="s">
        <v>53</v>
      </c>
      <c r="D36" s="35" t="s">
        <v>31</v>
      </c>
      <c r="E36" s="35" t="str">
        <f t="shared" ref="E36:E40" si="19">W10</f>
        <v xml:space="preserve">SE </v>
      </c>
      <c r="F36" s="35" t="str">
        <f t="shared" ref="F36:F40" si="20">X10</f>
        <v>2.5% CI</v>
      </c>
      <c r="G36" s="35" t="str">
        <f t="shared" ref="G36:G40" si="21">Y10</f>
        <v>97.5% CI</v>
      </c>
      <c r="H36" s="35" t="str">
        <f t="shared" ref="H36:H40" si="22">Z10</f>
        <v>t</v>
      </c>
      <c r="I36" s="35" t="str">
        <f t="shared" ref="I36:I40" si="23">AA10</f>
        <v>df</v>
      </c>
      <c r="J36" s="38" t="str">
        <f t="shared" ref="J36:J40" si="24">AB10</f>
        <v>p. val.</v>
      </c>
      <c r="K36" s="38" t="str">
        <f t="shared" ref="K36:K40" si="25">AC10</f>
        <v>p.adj (BH)</v>
      </c>
      <c r="L36" s="36" t="str">
        <f t="shared" ref="L36:L40" si="26">AD10</f>
        <v>sig.</v>
      </c>
    </row>
    <row r="37" spans="1:57" ht="33.6" customHeight="1" thickTop="1" thickBot="1" x14ac:dyDescent="0.3">
      <c r="A37" s="28" t="s">
        <v>4</v>
      </c>
      <c r="B37" s="21" t="e">
        <f>B11</f>
        <v>#REF!</v>
      </c>
      <c r="C37" s="21" t="e">
        <f>C11</f>
        <v>#REF!</v>
      </c>
      <c r="D37" s="20">
        <f t="shared" ref="D37:D40" si="27">V11</f>
        <v>-2.0190000000000001</v>
      </c>
      <c r="E37" s="21">
        <f t="shared" si="19"/>
        <v>-8.6991730733742596</v>
      </c>
      <c r="F37" s="21">
        <f t="shared" si="20"/>
        <v>4.6607931810943404</v>
      </c>
      <c r="G37" s="21">
        <f t="shared" si="21"/>
        <v>3.4009999999999998</v>
      </c>
      <c r="H37" s="21">
        <f t="shared" si="22"/>
        <v>-0.59399999999999997</v>
      </c>
      <c r="I37" s="21">
        <f t="shared" si="23"/>
        <v>608.59</v>
      </c>
      <c r="J37" s="43">
        <f t="shared" si="24"/>
        <v>0.55300000000000005</v>
      </c>
      <c r="K37" s="43">
        <f t="shared" si="25"/>
        <v>0.627</v>
      </c>
      <c r="L37" s="82">
        <f t="shared" si="26"/>
        <v>0</v>
      </c>
    </row>
    <row r="38" spans="1:57" ht="33.6" customHeight="1" thickBot="1" x14ac:dyDescent="0.3">
      <c r="A38" s="30" t="s">
        <v>3</v>
      </c>
      <c r="B38" s="26" t="e">
        <f>B12</f>
        <v>#REF!</v>
      </c>
      <c r="C38" s="26" t="e">
        <f>C12</f>
        <v>#REF!</v>
      </c>
      <c r="D38" s="25">
        <f t="shared" si="27"/>
        <v>-0.60599999999999998</v>
      </c>
      <c r="E38" s="26">
        <f t="shared" si="19"/>
        <v>-10.544624522024501</v>
      </c>
      <c r="F38" s="26">
        <f t="shared" si="20"/>
        <v>9.3327365828932507</v>
      </c>
      <c r="G38" s="26">
        <f t="shared" si="21"/>
        <v>5.0609999999999999</v>
      </c>
      <c r="H38" s="26">
        <f t="shared" si="22"/>
        <v>-0.12</v>
      </c>
      <c r="I38" s="26">
        <f t="shared" si="23"/>
        <v>609.58000000000004</v>
      </c>
      <c r="J38" s="43">
        <f t="shared" si="24"/>
        <v>0.90500000000000003</v>
      </c>
      <c r="K38" s="43">
        <f t="shared" si="25"/>
        <v>0.93100000000000005</v>
      </c>
      <c r="L38" s="82">
        <f t="shared" si="26"/>
        <v>0</v>
      </c>
    </row>
    <row r="39" spans="1:57" ht="33.6" customHeight="1" thickTop="1" thickBot="1" x14ac:dyDescent="0.3">
      <c r="A39" s="35" t="s">
        <v>30</v>
      </c>
      <c r="B39" s="35" t="s">
        <v>52</v>
      </c>
      <c r="C39" s="35" t="s">
        <v>53</v>
      </c>
      <c r="D39" s="35" t="str">
        <f t="shared" si="27"/>
        <v>β1</v>
      </c>
      <c r="E39" s="35" t="str">
        <f t="shared" si="19"/>
        <v xml:space="preserve">SE </v>
      </c>
      <c r="F39" s="35" t="str">
        <f t="shared" si="20"/>
        <v>2.5% CI</v>
      </c>
      <c r="G39" s="35" t="str">
        <f t="shared" si="21"/>
        <v>97.5% CI</v>
      </c>
      <c r="H39" s="35" t="str">
        <f t="shared" si="22"/>
        <v>t</v>
      </c>
      <c r="I39" s="35" t="str">
        <f t="shared" si="23"/>
        <v>df</v>
      </c>
      <c r="J39" s="38" t="str">
        <f t="shared" si="24"/>
        <v>p. val.</v>
      </c>
      <c r="K39" s="38" t="str">
        <f t="shared" si="25"/>
        <v>p.adj (BH)</v>
      </c>
      <c r="L39" s="36" t="str">
        <f t="shared" si="26"/>
        <v>sig.</v>
      </c>
    </row>
    <row r="40" spans="1:57" ht="33.6" customHeight="1" thickTop="1" x14ac:dyDescent="0.25">
      <c r="A40" s="13" t="s">
        <v>26</v>
      </c>
      <c r="B40" s="12" t="e">
        <f>B14</f>
        <v>#REF!</v>
      </c>
      <c r="C40" s="12" t="e">
        <f>C14</f>
        <v>#REF!</v>
      </c>
      <c r="D40" s="12">
        <f t="shared" si="27"/>
        <v>5.12</v>
      </c>
      <c r="E40" s="12">
        <f t="shared" si="19"/>
        <v>2.1647025898302799</v>
      </c>
      <c r="F40" s="12">
        <f t="shared" si="20"/>
        <v>8.0744924661761406</v>
      </c>
      <c r="G40" s="12">
        <f t="shared" si="21"/>
        <v>1.5049999999999999</v>
      </c>
      <c r="H40" s="12">
        <f t="shared" si="22"/>
        <v>3.403</v>
      </c>
      <c r="I40" s="12">
        <f t="shared" si="23"/>
        <v>608.32000000000005</v>
      </c>
      <c r="J40" s="33">
        <f t="shared" si="24"/>
        <v>7.1000000000000002E-4</v>
      </c>
      <c r="K40" s="33">
        <f t="shared" si="25"/>
        <v>1E-3</v>
      </c>
      <c r="L40" s="78" t="str">
        <f t="shared" si="26"/>
        <v>p&lt;0.01</v>
      </c>
    </row>
    <row r="41" spans="1:57" ht="20.399999999999999" customHeight="1" x14ac:dyDescent="0.25">
      <c r="A41" s="342" t="s">
        <v>50</v>
      </c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</row>
    <row r="42" spans="1:57" ht="13.2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</row>
    <row r="43" spans="1:57" s="87" customFormat="1" ht="13.2" customHeight="1" x14ac:dyDescent="0.25">
      <c r="A43" s="86" t="s">
        <v>47</v>
      </c>
      <c r="B43" s="86"/>
      <c r="C43" s="86"/>
      <c r="D43" s="83"/>
      <c r="E43" s="83"/>
      <c r="F43" s="83"/>
      <c r="G43" s="83"/>
      <c r="H43" s="83"/>
      <c r="I43" s="83"/>
      <c r="J43" s="83"/>
      <c r="K43" s="84"/>
      <c r="L43" s="84"/>
      <c r="S43" s="88"/>
      <c r="T43" s="88"/>
      <c r="U43" s="88"/>
      <c r="AB43" s="88"/>
      <c r="AC43" s="88"/>
      <c r="AD43" s="88"/>
      <c r="AK43" s="88"/>
      <c r="AL43" s="88"/>
      <c r="AM43" s="88"/>
      <c r="AT43" s="88"/>
      <c r="AU43" s="88"/>
      <c r="AV43" s="88"/>
      <c r="BC43" s="88"/>
      <c r="BD43" s="88"/>
      <c r="BE43" s="88"/>
    </row>
    <row r="44" spans="1:57" ht="33.6" customHeight="1" thickBot="1" x14ac:dyDescent="0.3">
      <c r="A44" s="45" t="s">
        <v>37</v>
      </c>
      <c r="B44" s="341" t="str">
        <f>AE4</f>
        <v>^[L]*H vs. L*^[H]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</row>
    <row r="45" spans="1:57" ht="33.6" customHeight="1" thickTop="1" thickBot="1" x14ac:dyDescent="0.3">
      <c r="A45" s="35" t="s">
        <v>28</v>
      </c>
      <c r="B45" s="35" t="s">
        <v>52</v>
      </c>
      <c r="C45" s="35" t="s">
        <v>53</v>
      </c>
      <c r="D45" s="35" t="s">
        <v>31</v>
      </c>
      <c r="E45" s="35" t="str">
        <f t="shared" ref="E45:L49" si="28">AF5</f>
        <v xml:space="preserve">SE </v>
      </c>
      <c r="F45" s="35" t="str">
        <f t="shared" si="28"/>
        <v>2.5% CI</v>
      </c>
      <c r="G45" s="35" t="str">
        <f t="shared" si="28"/>
        <v>97.5% CI</v>
      </c>
      <c r="H45" s="35" t="str">
        <f t="shared" si="28"/>
        <v>t</v>
      </c>
      <c r="I45" s="35" t="str">
        <f t="shared" si="28"/>
        <v>df</v>
      </c>
      <c r="J45" s="35" t="str">
        <f t="shared" si="28"/>
        <v>p. val.</v>
      </c>
      <c r="K45" s="35" t="str">
        <f t="shared" si="28"/>
        <v>p.adj (BH)</v>
      </c>
      <c r="L45" s="36" t="str">
        <f t="shared" si="28"/>
        <v>sig.</v>
      </c>
    </row>
    <row r="46" spans="1:57" ht="33.6" customHeight="1" thickTop="1" thickBot="1" x14ac:dyDescent="0.3">
      <c r="A46" s="20" t="s">
        <v>23</v>
      </c>
      <c r="B46" s="21" t="e">
        <f t="shared" ref="B46:C49" si="29">B6</f>
        <v>#REF!</v>
      </c>
      <c r="C46" s="21" t="e">
        <f t="shared" si="29"/>
        <v>#REF!</v>
      </c>
      <c r="D46" s="21">
        <f>AE6</f>
        <v>-2.1640000000000001</v>
      </c>
      <c r="E46" s="21">
        <f t="shared" si="28"/>
        <v>-3.6806370499734702</v>
      </c>
      <c r="F46" s="21">
        <f t="shared" si="28"/>
        <v>-0.64676155498061305</v>
      </c>
      <c r="G46" s="21">
        <f t="shared" si="28"/>
        <v>0.77200000000000002</v>
      </c>
      <c r="H46" s="21">
        <f t="shared" si="28"/>
        <v>-2.8010000000000002</v>
      </c>
      <c r="I46" s="21">
        <f t="shared" si="28"/>
        <v>600.20000000000005</v>
      </c>
      <c r="J46" s="43">
        <f t="shared" si="28"/>
        <v>5.0000000000000001E-3</v>
      </c>
      <c r="K46" s="43">
        <f t="shared" si="28"/>
        <v>8.9999999999999993E-3</v>
      </c>
      <c r="L46" s="82" t="str">
        <f t="shared" si="28"/>
        <v>p&lt;0.01</v>
      </c>
    </row>
    <row r="47" spans="1:57" ht="33.6" customHeight="1" thickBot="1" x14ac:dyDescent="0.3">
      <c r="A47" s="23" t="s">
        <v>24</v>
      </c>
      <c r="B47" s="19" t="e">
        <f t="shared" si="29"/>
        <v>#REF!</v>
      </c>
      <c r="C47" s="19" t="e">
        <f t="shared" si="29"/>
        <v>#REF!</v>
      </c>
      <c r="D47" s="19">
        <f>AE7</f>
        <v>3.85</v>
      </c>
      <c r="E47" s="19">
        <f t="shared" si="28"/>
        <v>1.6272669506864601</v>
      </c>
      <c r="F47" s="19">
        <f t="shared" si="28"/>
        <v>6.0724281061155496</v>
      </c>
      <c r="G47" s="19">
        <f t="shared" si="28"/>
        <v>1.1319999999999999</v>
      </c>
      <c r="H47" s="19">
        <f t="shared" si="28"/>
        <v>3.4020000000000001</v>
      </c>
      <c r="I47" s="19">
        <f t="shared" si="28"/>
        <v>611</v>
      </c>
      <c r="J47" s="43">
        <f t="shared" si="28"/>
        <v>7.1000000000000002E-4</v>
      </c>
      <c r="K47" s="43">
        <f t="shared" si="28"/>
        <v>1E-3</v>
      </c>
      <c r="L47" s="82" t="str">
        <f t="shared" si="28"/>
        <v>p&lt;0.01</v>
      </c>
    </row>
    <row r="48" spans="1:57" ht="33.6" customHeight="1" thickBot="1" x14ac:dyDescent="0.3">
      <c r="A48" s="25" t="s">
        <v>5</v>
      </c>
      <c r="B48" s="26" t="e">
        <f t="shared" si="29"/>
        <v>#REF!</v>
      </c>
      <c r="C48" s="26" t="e">
        <f t="shared" si="29"/>
        <v>#REF!</v>
      </c>
      <c r="D48" s="26">
        <f>AE8</f>
        <v>6.4630000000000001</v>
      </c>
      <c r="E48" s="26">
        <f t="shared" si="28"/>
        <v>4.8163044103559001</v>
      </c>
      <c r="F48" s="26">
        <f t="shared" si="28"/>
        <v>8.1090995131965293</v>
      </c>
      <c r="G48" s="26">
        <f t="shared" si="28"/>
        <v>0.83799999999999997</v>
      </c>
      <c r="H48" s="26">
        <f t="shared" si="28"/>
        <v>7.7089999999999996</v>
      </c>
      <c r="I48" s="26">
        <f t="shared" si="28"/>
        <v>609.54</v>
      </c>
      <c r="J48" s="43">
        <f t="shared" si="28"/>
        <v>5.1999999999999999E-14</v>
      </c>
      <c r="K48" s="43">
        <f t="shared" si="28"/>
        <v>3.0999999999999999E-13</v>
      </c>
      <c r="L48" s="82" t="str">
        <f t="shared" si="28"/>
        <v>p&lt;0.0001</v>
      </c>
    </row>
    <row r="49" spans="1:57" ht="33.6" customHeight="1" thickBot="1" x14ac:dyDescent="0.3">
      <c r="A49" s="30" t="s">
        <v>54</v>
      </c>
      <c r="B49" s="26" t="e">
        <f t="shared" si="29"/>
        <v>#REF!</v>
      </c>
      <c r="C49" s="26" t="e">
        <f t="shared" si="29"/>
        <v>#REF!</v>
      </c>
      <c r="D49" s="26">
        <f>AE9</f>
        <v>1.2150000000000001</v>
      </c>
      <c r="E49" s="26">
        <f t="shared" si="28"/>
        <v>-0.46674811825404999</v>
      </c>
      <c r="F49" s="26">
        <f t="shared" si="28"/>
        <v>2.89581574910373</v>
      </c>
      <c r="G49" s="26">
        <f t="shared" si="28"/>
        <v>0.85599999999999998</v>
      </c>
      <c r="H49" s="26">
        <f t="shared" si="28"/>
        <v>1.419</v>
      </c>
      <c r="I49" s="26">
        <f t="shared" si="28"/>
        <v>599.72</v>
      </c>
      <c r="J49" s="43">
        <f t="shared" si="28"/>
        <v>0.157</v>
      </c>
      <c r="K49" s="43">
        <f t="shared" si="28"/>
        <v>0.20899999999999999</v>
      </c>
      <c r="L49" s="82">
        <f t="shared" si="28"/>
        <v>0</v>
      </c>
    </row>
    <row r="50" spans="1:57" ht="33.6" customHeight="1" thickTop="1" thickBot="1" x14ac:dyDescent="0.3">
      <c r="A50" s="35" t="s">
        <v>6</v>
      </c>
      <c r="B50" s="35" t="s">
        <v>52</v>
      </c>
      <c r="C50" s="35" t="s">
        <v>53</v>
      </c>
      <c r="D50" s="35" t="s">
        <v>31</v>
      </c>
      <c r="E50" s="35" t="str">
        <f t="shared" ref="E50:E54" si="30">AF10</f>
        <v xml:space="preserve">SE </v>
      </c>
      <c r="F50" s="35" t="str">
        <f t="shared" ref="F50:F54" si="31">AG10</f>
        <v>2.5% CI</v>
      </c>
      <c r="G50" s="35" t="str">
        <f t="shared" ref="G50:G54" si="32">AH10</f>
        <v>97.5% CI</v>
      </c>
      <c r="H50" s="35" t="str">
        <f t="shared" ref="H50:H54" si="33">AI10</f>
        <v>t</v>
      </c>
      <c r="I50" s="35" t="str">
        <f t="shared" ref="I50:I54" si="34">AJ10</f>
        <v>df</v>
      </c>
      <c r="J50" s="35" t="str">
        <f t="shared" ref="J50:J54" si="35">AK10</f>
        <v>p. val.</v>
      </c>
      <c r="K50" s="35" t="str">
        <f t="shared" ref="K50:K54" si="36">AL10</f>
        <v>p.adj (BH)</v>
      </c>
      <c r="L50" s="36" t="str">
        <f t="shared" ref="L50:L54" si="37">AM10</f>
        <v>sig.</v>
      </c>
    </row>
    <row r="51" spans="1:57" ht="33.6" customHeight="1" thickTop="1" thickBot="1" x14ac:dyDescent="0.3">
      <c r="A51" s="28" t="s">
        <v>4</v>
      </c>
      <c r="B51" s="21" t="e">
        <f>B11</f>
        <v>#REF!</v>
      </c>
      <c r="C51" s="21" t="e">
        <f>C11</f>
        <v>#REF!</v>
      </c>
      <c r="D51" s="20">
        <f>AE11</f>
        <v>-17.905000000000001</v>
      </c>
      <c r="E51" s="21">
        <f t="shared" si="30"/>
        <v>-40.173241334541203</v>
      </c>
      <c r="F51" s="21">
        <f t="shared" si="31"/>
        <v>4.3636491167081601</v>
      </c>
      <c r="G51" s="21">
        <f t="shared" si="32"/>
        <v>11.339</v>
      </c>
      <c r="H51" s="21">
        <f t="shared" si="33"/>
        <v>-1.579</v>
      </c>
      <c r="I51" s="21">
        <f t="shared" si="34"/>
        <v>605.26</v>
      </c>
      <c r="J51" s="43">
        <f t="shared" si="35"/>
        <v>0.115</v>
      </c>
      <c r="K51" s="43">
        <f t="shared" si="36"/>
        <v>0.16</v>
      </c>
      <c r="L51" s="82">
        <f t="shared" si="37"/>
        <v>0</v>
      </c>
    </row>
    <row r="52" spans="1:57" ht="33.6" customHeight="1" thickBot="1" x14ac:dyDescent="0.3">
      <c r="A52" s="30" t="s">
        <v>3</v>
      </c>
      <c r="B52" s="26" t="e">
        <f>B12</f>
        <v>#REF!</v>
      </c>
      <c r="C52" s="26" t="e">
        <f>C12</f>
        <v>#REF!</v>
      </c>
      <c r="D52" s="25">
        <f>AE12</f>
        <v>49.021000000000001</v>
      </c>
      <c r="E52" s="26">
        <f t="shared" si="30"/>
        <v>15.837034689771899</v>
      </c>
      <c r="F52" s="26">
        <f t="shared" si="31"/>
        <v>82.204996663470496</v>
      </c>
      <c r="G52" s="26">
        <f t="shared" si="32"/>
        <v>16.896999999999998</v>
      </c>
      <c r="H52" s="26">
        <f t="shared" si="33"/>
        <v>2.9009999999999998</v>
      </c>
      <c r="I52" s="26">
        <f t="shared" si="34"/>
        <v>609.64</v>
      </c>
      <c r="J52" s="43">
        <f t="shared" si="35"/>
        <v>4.0000000000000001E-3</v>
      </c>
      <c r="K52" s="43">
        <f t="shared" si="36"/>
        <v>7.0000000000000001E-3</v>
      </c>
      <c r="L52" s="82" t="str">
        <f t="shared" si="37"/>
        <v>p&lt;0.01</v>
      </c>
    </row>
    <row r="53" spans="1:57" ht="33.6" customHeight="1" thickTop="1" thickBot="1" x14ac:dyDescent="0.3">
      <c r="A53" s="35" t="s">
        <v>30</v>
      </c>
      <c r="B53" s="35" t="s">
        <v>52</v>
      </c>
      <c r="C53" s="35" t="s">
        <v>53</v>
      </c>
      <c r="D53" s="35" t="s">
        <v>31</v>
      </c>
      <c r="E53" s="35" t="str">
        <f t="shared" si="30"/>
        <v xml:space="preserve">SE </v>
      </c>
      <c r="F53" s="35" t="str">
        <f t="shared" si="31"/>
        <v>2.5% CI</v>
      </c>
      <c r="G53" s="35" t="str">
        <f t="shared" si="32"/>
        <v>97.5% CI</v>
      </c>
      <c r="H53" s="35" t="str">
        <f t="shared" si="33"/>
        <v>t</v>
      </c>
      <c r="I53" s="35" t="str">
        <f t="shared" si="34"/>
        <v>df</v>
      </c>
      <c r="J53" s="35" t="str">
        <f t="shared" si="35"/>
        <v>p. val.</v>
      </c>
      <c r="K53" s="35" t="str">
        <f t="shared" si="36"/>
        <v>p.adj (BH)</v>
      </c>
      <c r="L53" s="36" t="str">
        <f t="shared" si="37"/>
        <v>sig.</v>
      </c>
    </row>
    <row r="54" spans="1:57" ht="33.6" customHeight="1" thickTop="1" x14ac:dyDescent="0.25">
      <c r="A54" s="13" t="s">
        <v>26</v>
      </c>
      <c r="B54" s="12" t="e">
        <f>B14</f>
        <v>#REF!</v>
      </c>
      <c r="C54" s="12" t="e">
        <f>C14</f>
        <v>#REF!</v>
      </c>
      <c r="D54" s="12">
        <f>AE14</f>
        <v>31.007999999999999</v>
      </c>
      <c r="E54" s="12">
        <f t="shared" si="30"/>
        <v>21.187648843967501</v>
      </c>
      <c r="F54" s="12">
        <f t="shared" si="31"/>
        <v>40.8285730661418</v>
      </c>
      <c r="G54" s="12">
        <f t="shared" si="32"/>
        <v>5</v>
      </c>
      <c r="H54" s="12">
        <f t="shared" si="33"/>
        <v>6.2009999999999996</v>
      </c>
      <c r="I54" s="12">
        <f t="shared" si="34"/>
        <v>604.32000000000005</v>
      </c>
      <c r="J54" s="33">
        <f t="shared" si="35"/>
        <v>1.0000000000000001E-9</v>
      </c>
      <c r="K54" s="33">
        <f t="shared" si="36"/>
        <v>4.1000000000000003E-9</v>
      </c>
      <c r="L54" s="78" t="str">
        <f t="shared" si="37"/>
        <v>p&lt;0.0001</v>
      </c>
    </row>
    <row r="55" spans="1:57" ht="13.2" customHeight="1" x14ac:dyDescent="0.25">
      <c r="A55" s="13"/>
      <c r="B55" s="12"/>
      <c r="C55" s="12"/>
      <c r="D55" s="12"/>
      <c r="E55" s="12"/>
      <c r="F55" s="12"/>
      <c r="G55" s="12"/>
      <c r="H55" s="12"/>
      <c r="I55" s="12"/>
      <c r="J55" s="33"/>
      <c r="K55" s="33"/>
      <c r="L55" s="78"/>
    </row>
    <row r="56" spans="1:57" s="87" customFormat="1" ht="13.2" customHeight="1" x14ac:dyDescent="0.25">
      <c r="A56" s="86" t="s">
        <v>48</v>
      </c>
      <c r="B56" s="86"/>
      <c r="C56" s="86"/>
      <c r="D56" s="83"/>
      <c r="E56" s="83"/>
      <c r="F56" s="83"/>
      <c r="G56" s="83"/>
      <c r="H56" s="83"/>
      <c r="I56" s="83"/>
      <c r="J56" s="83"/>
      <c r="K56" s="84"/>
      <c r="L56" s="84"/>
      <c r="S56" s="88"/>
      <c r="T56" s="88"/>
      <c r="U56" s="88"/>
      <c r="AB56" s="88"/>
      <c r="AC56" s="88"/>
      <c r="AD56" s="88"/>
      <c r="AK56" s="88"/>
      <c r="AL56" s="88"/>
      <c r="AM56" s="88"/>
      <c r="AT56" s="88"/>
      <c r="AU56" s="88"/>
      <c r="AV56" s="88"/>
      <c r="BC56" s="88"/>
      <c r="BD56" s="88"/>
      <c r="BE56" s="88"/>
    </row>
    <row r="57" spans="1:57" ht="33.6" customHeight="1" thickBot="1" x14ac:dyDescent="0.3">
      <c r="A57" s="45" t="s">
        <v>37</v>
      </c>
      <c r="B57" s="341" t="str">
        <f>AN4</f>
        <v>^[L]*H vs. ^[L*H]</v>
      </c>
      <c r="C57" s="341"/>
      <c r="D57" s="341"/>
      <c r="E57" s="341"/>
      <c r="F57" s="341"/>
      <c r="G57" s="341"/>
      <c r="H57" s="341"/>
      <c r="I57" s="341"/>
      <c r="J57" s="341"/>
      <c r="K57" s="341"/>
      <c r="L57" s="341"/>
    </row>
    <row r="58" spans="1:57" ht="33.6" customHeight="1" thickTop="1" thickBot="1" x14ac:dyDescent="0.3">
      <c r="A58" s="35" t="s">
        <v>28</v>
      </c>
      <c r="B58" s="35" t="s">
        <v>52</v>
      </c>
      <c r="C58" s="35" t="s">
        <v>53</v>
      </c>
      <c r="D58" s="35" t="s">
        <v>31</v>
      </c>
      <c r="E58" s="35" t="str">
        <f t="shared" ref="E58:L62" si="38">AO5</f>
        <v xml:space="preserve">SE </v>
      </c>
      <c r="F58" s="35" t="str">
        <f t="shared" si="38"/>
        <v>2.5% CI</v>
      </c>
      <c r="G58" s="35" t="str">
        <f t="shared" si="38"/>
        <v>97.5% CI</v>
      </c>
      <c r="H58" s="35" t="str">
        <f t="shared" si="38"/>
        <v>t</v>
      </c>
      <c r="I58" s="35" t="str">
        <f t="shared" si="38"/>
        <v>df</v>
      </c>
      <c r="J58" s="35" t="str">
        <f t="shared" si="38"/>
        <v>p. val.</v>
      </c>
      <c r="K58" s="35" t="str">
        <f t="shared" si="38"/>
        <v>p.adj (BH)</v>
      </c>
      <c r="L58" s="36" t="str">
        <f t="shared" si="38"/>
        <v>sig.</v>
      </c>
    </row>
    <row r="59" spans="1:57" ht="33.6" customHeight="1" thickTop="1" thickBot="1" x14ac:dyDescent="0.3">
      <c r="A59" s="20" t="s">
        <v>23</v>
      </c>
      <c r="B59" s="21" t="e">
        <f t="shared" ref="B59:C62" si="39">B6</f>
        <v>#REF!</v>
      </c>
      <c r="C59" s="21" t="e">
        <f t="shared" si="39"/>
        <v>#REF!</v>
      </c>
      <c r="D59" s="21">
        <f>AN6</f>
        <v>-0.14699999999999999</v>
      </c>
      <c r="E59" s="21">
        <f t="shared" si="38"/>
        <v>-1.5892615115800499</v>
      </c>
      <c r="F59" s="21">
        <f t="shared" si="38"/>
        <v>1.2956835949843299</v>
      </c>
      <c r="G59" s="21">
        <f t="shared" si="38"/>
        <v>0.73399999999999999</v>
      </c>
      <c r="H59" s="21">
        <f t="shared" si="38"/>
        <v>-0.2</v>
      </c>
      <c r="I59" s="21">
        <f t="shared" si="38"/>
        <v>599.91</v>
      </c>
      <c r="J59" s="43">
        <f t="shared" si="38"/>
        <v>0.84199999999999997</v>
      </c>
      <c r="K59" s="43">
        <f t="shared" si="38"/>
        <v>0.90600000000000003</v>
      </c>
      <c r="L59" s="82">
        <f t="shared" si="38"/>
        <v>0</v>
      </c>
    </row>
    <row r="60" spans="1:57" ht="33.6" customHeight="1" thickBot="1" x14ac:dyDescent="0.3">
      <c r="A60" s="23" t="s">
        <v>24</v>
      </c>
      <c r="B60" s="19" t="e">
        <f t="shared" si="39"/>
        <v>#REF!</v>
      </c>
      <c r="C60" s="19" t="e">
        <f t="shared" si="39"/>
        <v>#REF!</v>
      </c>
      <c r="D60" s="19">
        <f>AN7</f>
        <v>3.8410000000000002</v>
      </c>
      <c r="E60" s="19">
        <f t="shared" si="38"/>
        <v>1.7225676834208301</v>
      </c>
      <c r="F60" s="19">
        <f t="shared" si="38"/>
        <v>5.9600122655439902</v>
      </c>
      <c r="G60" s="19">
        <f t="shared" si="38"/>
        <v>1.079</v>
      </c>
      <c r="H60" s="19">
        <f t="shared" si="38"/>
        <v>3.5609999999999999</v>
      </c>
      <c r="I60" s="19">
        <f t="shared" si="38"/>
        <v>610.77</v>
      </c>
      <c r="J60" s="43">
        <f t="shared" si="38"/>
        <v>4.0000000000000002E-4</v>
      </c>
      <c r="K60" s="43">
        <f t="shared" si="38"/>
        <v>8.9999999999999998E-4</v>
      </c>
      <c r="L60" s="82" t="str">
        <f t="shared" si="38"/>
        <v>p&lt;0.001</v>
      </c>
    </row>
    <row r="61" spans="1:57" ht="33.6" customHeight="1" thickBot="1" x14ac:dyDescent="0.3">
      <c r="A61" s="25" t="s">
        <v>5</v>
      </c>
      <c r="B61" s="26" t="e">
        <f t="shared" si="39"/>
        <v>#REF!</v>
      </c>
      <c r="C61" s="26" t="e">
        <f t="shared" si="39"/>
        <v>#REF!</v>
      </c>
      <c r="D61" s="26">
        <f>AN8</f>
        <v>4.016</v>
      </c>
      <c r="E61" s="26">
        <f t="shared" si="38"/>
        <v>2.4460282843314398</v>
      </c>
      <c r="F61" s="26">
        <f t="shared" si="38"/>
        <v>5.5868022003215403</v>
      </c>
      <c r="G61" s="26">
        <f t="shared" si="38"/>
        <v>0.8</v>
      </c>
      <c r="H61" s="26">
        <f t="shared" si="38"/>
        <v>5.0229999999999997</v>
      </c>
      <c r="I61" s="26">
        <f t="shared" si="38"/>
        <v>610.63</v>
      </c>
      <c r="J61" s="43">
        <f t="shared" si="38"/>
        <v>6.7000000000000004E-7</v>
      </c>
      <c r="K61" s="43">
        <f t="shared" si="38"/>
        <v>2.0999999999999998E-6</v>
      </c>
      <c r="L61" s="82" t="str">
        <f t="shared" si="38"/>
        <v>p&lt;0.0001</v>
      </c>
    </row>
    <row r="62" spans="1:57" ht="33.6" customHeight="1" thickBot="1" x14ac:dyDescent="0.3">
      <c r="A62" s="30" t="s">
        <v>54</v>
      </c>
      <c r="B62" s="26" t="e">
        <f t="shared" si="39"/>
        <v>#REF!</v>
      </c>
      <c r="C62" s="26" t="e">
        <f t="shared" si="39"/>
        <v>#REF!</v>
      </c>
      <c r="D62" s="26">
        <f>AN9</f>
        <v>2.181</v>
      </c>
      <c r="E62" s="26">
        <f t="shared" si="38"/>
        <v>0.58259054137577504</v>
      </c>
      <c r="F62" s="26">
        <f t="shared" si="38"/>
        <v>3.7788349802785799</v>
      </c>
      <c r="G62" s="26">
        <f t="shared" si="38"/>
        <v>0.81399999999999995</v>
      </c>
      <c r="H62" s="26">
        <f t="shared" si="38"/>
        <v>2.68</v>
      </c>
      <c r="I62" s="26">
        <f t="shared" si="38"/>
        <v>600.34</v>
      </c>
      <c r="J62" s="43">
        <f t="shared" si="38"/>
        <v>8.0000000000000002E-3</v>
      </c>
      <c r="K62" s="43">
        <f t="shared" si="38"/>
        <v>1.2E-2</v>
      </c>
      <c r="L62" s="82" t="str">
        <f t="shared" si="38"/>
        <v>p&lt;0.05</v>
      </c>
    </row>
    <row r="63" spans="1:57" ht="33.6" customHeight="1" thickTop="1" thickBot="1" x14ac:dyDescent="0.3">
      <c r="A63" s="35" t="s">
        <v>6</v>
      </c>
      <c r="B63" s="35" t="s">
        <v>52</v>
      </c>
      <c r="C63" s="35" t="s">
        <v>53</v>
      </c>
      <c r="D63" s="35" t="s">
        <v>31</v>
      </c>
      <c r="E63" s="35" t="str">
        <f t="shared" ref="E63:E67" si="40">AO10</f>
        <v xml:space="preserve">SE </v>
      </c>
      <c r="F63" s="35" t="str">
        <f t="shared" ref="F63:F67" si="41">AP10</f>
        <v>2.5% CI</v>
      </c>
      <c r="G63" s="35" t="str">
        <f t="shared" ref="G63:G67" si="42">AQ10</f>
        <v>97.5% CI</v>
      </c>
      <c r="H63" s="35" t="str">
        <f t="shared" ref="H63:H67" si="43">AR10</f>
        <v>t</v>
      </c>
      <c r="I63" s="35" t="str">
        <f t="shared" ref="I63:I67" si="44">AS10</f>
        <v>df</v>
      </c>
      <c r="J63" s="35" t="str">
        <f t="shared" ref="J63:J67" si="45">AT10</f>
        <v>p. val.</v>
      </c>
      <c r="K63" s="35" t="str">
        <f t="shared" ref="K63:K67" si="46">AU10</f>
        <v>p.adj (BH)</v>
      </c>
      <c r="L63" s="36" t="str">
        <f t="shared" ref="L63:L67" si="47">AV10</f>
        <v>sig.</v>
      </c>
    </row>
    <row r="64" spans="1:57" ht="33.6" customHeight="1" thickTop="1" thickBot="1" x14ac:dyDescent="0.3">
      <c r="A64" s="28" t="s">
        <v>4</v>
      </c>
      <c r="B64" s="21" t="e">
        <f>B11</f>
        <v>#REF!</v>
      </c>
      <c r="C64" s="21" t="e">
        <f>C11</f>
        <v>#REF!</v>
      </c>
      <c r="D64" s="20">
        <f>AN11</f>
        <v>-15.861000000000001</v>
      </c>
      <c r="E64" s="21">
        <f t="shared" si="40"/>
        <v>-37.137151826048502</v>
      </c>
      <c r="F64" s="21">
        <f t="shared" si="41"/>
        <v>5.41569007626219</v>
      </c>
      <c r="G64" s="21">
        <f t="shared" si="42"/>
        <v>10.834</v>
      </c>
      <c r="H64" s="21">
        <f t="shared" si="43"/>
        <v>-1.464</v>
      </c>
      <c r="I64" s="21">
        <f t="shared" si="44"/>
        <v>608.38</v>
      </c>
      <c r="J64" s="43">
        <f t="shared" si="45"/>
        <v>0.14399999999999999</v>
      </c>
      <c r="K64" s="43">
        <f t="shared" si="46"/>
        <v>0.19400000000000001</v>
      </c>
      <c r="L64" s="82">
        <f t="shared" si="47"/>
        <v>0</v>
      </c>
    </row>
    <row r="65" spans="1:57" ht="33.6" customHeight="1" thickBot="1" x14ac:dyDescent="0.3">
      <c r="A65" s="30" t="s">
        <v>3</v>
      </c>
      <c r="B65" s="26" t="e">
        <f>B12</f>
        <v>#REF!</v>
      </c>
      <c r="C65" s="26" t="e">
        <f>C12</f>
        <v>#REF!</v>
      </c>
      <c r="D65" s="25">
        <f>AN12</f>
        <v>49.276000000000003</v>
      </c>
      <c r="E65" s="26">
        <f t="shared" si="40"/>
        <v>17.576636459691901</v>
      </c>
      <c r="F65" s="26">
        <f t="shared" si="41"/>
        <v>80.975401982322097</v>
      </c>
      <c r="G65" s="26">
        <f t="shared" si="42"/>
        <v>16.140999999999998</v>
      </c>
      <c r="H65" s="26">
        <f t="shared" si="43"/>
        <v>3.0529999999999999</v>
      </c>
      <c r="I65" s="26">
        <f t="shared" si="44"/>
        <v>609.27</v>
      </c>
      <c r="J65" s="43">
        <f t="shared" si="45"/>
        <v>2E-3</v>
      </c>
      <c r="K65" s="43">
        <f t="shared" si="46"/>
        <v>4.0000000000000001E-3</v>
      </c>
      <c r="L65" s="82" t="str">
        <f t="shared" si="47"/>
        <v>p&lt;0.01</v>
      </c>
    </row>
    <row r="66" spans="1:57" ht="33.6" customHeight="1" thickTop="1" thickBot="1" x14ac:dyDescent="0.3">
      <c r="A66" s="35" t="s">
        <v>30</v>
      </c>
      <c r="B66" s="35" t="s">
        <v>52</v>
      </c>
      <c r="C66" s="35" t="s">
        <v>53</v>
      </c>
      <c r="D66" s="35" t="s">
        <v>31</v>
      </c>
      <c r="E66" s="35" t="str">
        <f t="shared" si="40"/>
        <v xml:space="preserve">SE </v>
      </c>
      <c r="F66" s="35" t="str">
        <f t="shared" si="41"/>
        <v>2.5% CI</v>
      </c>
      <c r="G66" s="35" t="str">
        <f t="shared" si="42"/>
        <v>97.5% CI</v>
      </c>
      <c r="H66" s="35" t="str">
        <f t="shared" si="43"/>
        <v>t</v>
      </c>
      <c r="I66" s="35" t="str">
        <f t="shared" si="44"/>
        <v>df</v>
      </c>
      <c r="J66" s="35" t="str">
        <f t="shared" si="45"/>
        <v>p. val.</v>
      </c>
      <c r="K66" s="35" t="str">
        <f t="shared" si="46"/>
        <v>p.adj (BH)</v>
      </c>
      <c r="L66" s="36" t="str">
        <f t="shared" si="47"/>
        <v>sig.</v>
      </c>
    </row>
    <row r="67" spans="1:57" ht="33.6" customHeight="1" thickTop="1" x14ac:dyDescent="0.25">
      <c r="A67" s="13" t="s">
        <v>26</v>
      </c>
      <c r="B67" s="12" t="e">
        <f>B14</f>
        <v>#REF!</v>
      </c>
      <c r="C67" s="12" t="e">
        <f>C14</f>
        <v>#REF!</v>
      </c>
      <c r="D67" s="12">
        <f>AN14</f>
        <v>17.870999999999999</v>
      </c>
      <c r="E67" s="12">
        <f t="shared" si="40"/>
        <v>8.48309953830924</v>
      </c>
      <c r="F67" s="12">
        <f t="shared" si="41"/>
        <v>27.259264812096799</v>
      </c>
      <c r="G67" s="12">
        <f t="shared" si="42"/>
        <v>4.78</v>
      </c>
      <c r="H67" s="12">
        <f t="shared" si="43"/>
        <v>3.738</v>
      </c>
      <c r="I67" s="12">
        <f t="shared" si="44"/>
        <v>606.32000000000005</v>
      </c>
      <c r="J67" s="33">
        <f t="shared" si="45"/>
        <v>2.0000000000000001E-4</v>
      </c>
      <c r="K67" s="33">
        <f t="shared" si="46"/>
        <v>4.8999999999999998E-4</v>
      </c>
      <c r="L67" s="78" t="str">
        <f t="shared" si="47"/>
        <v>p&lt;0.001</v>
      </c>
    </row>
    <row r="68" spans="1:57" ht="13.2" customHeight="1" x14ac:dyDescent="0.25">
      <c r="A68" s="13"/>
      <c r="B68" s="12"/>
      <c r="C68" s="12"/>
      <c r="D68" s="12"/>
      <c r="E68" s="12"/>
      <c r="F68" s="12"/>
      <c r="G68" s="12"/>
      <c r="H68" s="12"/>
      <c r="I68" s="12"/>
      <c r="J68" s="33"/>
      <c r="K68" s="33"/>
      <c r="L68" s="78"/>
    </row>
    <row r="69" spans="1:57" s="87" customFormat="1" ht="13.2" customHeight="1" x14ac:dyDescent="0.25">
      <c r="A69" s="86" t="s">
        <v>49</v>
      </c>
      <c r="B69" s="86"/>
      <c r="C69" s="86"/>
      <c r="D69" s="83"/>
      <c r="E69" s="83"/>
      <c r="F69" s="83"/>
      <c r="G69" s="83"/>
      <c r="H69" s="83"/>
      <c r="I69" s="83"/>
      <c r="J69" s="83"/>
      <c r="K69" s="84"/>
      <c r="L69" s="84"/>
      <c r="S69" s="88"/>
      <c r="T69" s="88"/>
      <c r="U69" s="88"/>
      <c r="AB69" s="88"/>
      <c r="AC69" s="88"/>
      <c r="AD69" s="88"/>
      <c r="AK69" s="88"/>
      <c r="AL69" s="88"/>
      <c r="AM69" s="88"/>
      <c r="AT69" s="88"/>
      <c r="AU69" s="88"/>
      <c r="AV69" s="88"/>
      <c r="BC69" s="88"/>
      <c r="BD69" s="88"/>
      <c r="BE69" s="88"/>
    </row>
    <row r="70" spans="1:57" ht="33.6" customHeight="1" thickBot="1" x14ac:dyDescent="0.3">
      <c r="A70" s="45" t="s">
        <v>37</v>
      </c>
      <c r="B70" s="341" t="str">
        <f>AW4</f>
        <v>L*^[H] vs. ^[L*H]</v>
      </c>
      <c r="C70" s="341"/>
      <c r="D70" s="341"/>
      <c r="E70" s="341"/>
      <c r="F70" s="341"/>
      <c r="G70" s="341"/>
      <c r="H70" s="341"/>
      <c r="I70" s="341"/>
      <c r="J70" s="341"/>
      <c r="K70" s="341"/>
      <c r="L70" s="341"/>
    </row>
    <row r="71" spans="1:57" ht="33.6" customHeight="1" thickTop="1" thickBot="1" x14ac:dyDescent="0.3">
      <c r="A71" s="35" t="s">
        <v>28</v>
      </c>
      <c r="B71" s="35" t="s">
        <v>52</v>
      </c>
      <c r="C71" s="35" t="s">
        <v>53</v>
      </c>
      <c r="D71" s="35" t="s">
        <v>31</v>
      </c>
      <c r="E71" s="35" t="str">
        <f t="shared" ref="E71:L75" si="48">AX5</f>
        <v xml:space="preserve">SE </v>
      </c>
      <c r="F71" s="35" t="str">
        <f t="shared" si="48"/>
        <v>2.5% CI</v>
      </c>
      <c r="G71" s="35" t="str">
        <f t="shared" si="48"/>
        <v>97.5% CI</v>
      </c>
      <c r="H71" s="35" t="str">
        <f t="shared" si="48"/>
        <v>t</v>
      </c>
      <c r="I71" s="35" t="str">
        <f t="shared" si="48"/>
        <v>df</v>
      </c>
      <c r="J71" s="35" t="str">
        <f t="shared" si="48"/>
        <v>p. val.</v>
      </c>
      <c r="K71" s="35" t="str">
        <f t="shared" si="48"/>
        <v>p.adj (BH)</v>
      </c>
      <c r="L71" s="35" t="str">
        <f t="shared" si="48"/>
        <v>sig.</v>
      </c>
    </row>
    <row r="72" spans="1:57" ht="33.6" customHeight="1" thickTop="1" thickBot="1" x14ac:dyDescent="0.3">
      <c r="A72" s="20" t="s">
        <v>23</v>
      </c>
      <c r="B72" s="21" t="e">
        <f t="shared" ref="B72:C75" si="49">B6</f>
        <v>#REF!</v>
      </c>
      <c r="C72" s="21" t="e">
        <f t="shared" si="49"/>
        <v>#REF!</v>
      </c>
      <c r="D72" s="21">
        <f>AW6</f>
        <v>2.0169999999999999</v>
      </c>
      <c r="E72" s="21">
        <f t="shared" si="48"/>
        <v>1.43143752895072</v>
      </c>
      <c r="F72" s="21">
        <f t="shared" si="48"/>
        <v>2.6023831583079602</v>
      </c>
      <c r="G72" s="21">
        <f t="shared" si="48"/>
        <v>0.29799999999999999</v>
      </c>
      <c r="H72" s="21">
        <f t="shared" si="48"/>
        <v>6.766</v>
      </c>
      <c r="I72" s="21">
        <f t="shared" si="48"/>
        <v>599.44000000000005</v>
      </c>
      <c r="J72" s="43">
        <f t="shared" si="48"/>
        <v>3.1999999999999999E-11</v>
      </c>
      <c r="K72" s="43">
        <f t="shared" si="48"/>
        <v>1.4000000000000001E-10</v>
      </c>
      <c r="L72" s="82" t="str">
        <f t="shared" si="48"/>
        <v>p&lt;0.0001</v>
      </c>
    </row>
    <row r="73" spans="1:57" ht="33.6" customHeight="1" thickBot="1" x14ac:dyDescent="0.3">
      <c r="A73" s="23" t="s">
        <v>24</v>
      </c>
      <c r="B73" s="19" t="e">
        <f t="shared" si="49"/>
        <v>#REF!</v>
      </c>
      <c r="C73" s="19" t="e">
        <f t="shared" si="49"/>
        <v>#REF!</v>
      </c>
      <c r="D73" s="19">
        <f>AW7</f>
        <v>-8.9999999999999993E-3</v>
      </c>
      <c r="E73" s="19">
        <f t="shared" si="48"/>
        <v>-0.85602072995003098</v>
      </c>
      <c r="F73" s="19">
        <f t="shared" si="48"/>
        <v>0.83890562248414102</v>
      </c>
      <c r="G73" s="19">
        <f t="shared" si="48"/>
        <v>0.432</v>
      </c>
      <c r="H73" s="19">
        <f t="shared" si="48"/>
        <v>-0.02</v>
      </c>
      <c r="I73" s="19">
        <f t="shared" si="48"/>
        <v>610.48</v>
      </c>
      <c r="J73" s="43">
        <f t="shared" si="48"/>
        <v>0.98399999999999999</v>
      </c>
      <c r="K73" s="43">
        <f t="shared" si="48"/>
        <v>0.98399999999999999</v>
      </c>
      <c r="L73" s="82">
        <f t="shared" si="48"/>
        <v>0</v>
      </c>
    </row>
    <row r="74" spans="1:57" ht="33.6" customHeight="1" thickBot="1" x14ac:dyDescent="0.3">
      <c r="A74" s="25" t="s">
        <v>5</v>
      </c>
      <c r="B74" s="26" t="e">
        <f t="shared" si="49"/>
        <v>#REF!</v>
      </c>
      <c r="C74" s="26" t="e">
        <f t="shared" si="49"/>
        <v>#REF!</v>
      </c>
      <c r="D74" s="26">
        <f>AW8</f>
        <v>-2.4460000000000002</v>
      </c>
      <c r="E74" s="26">
        <f t="shared" si="48"/>
        <v>-3.0745931630236298</v>
      </c>
      <c r="F74" s="26">
        <f t="shared" si="48"/>
        <v>-1.8179802760174999</v>
      </c>
      <c r="G74" s="26">
        <f t="shared" si="48"/>
        <v>0.32</v>
      </c>
      <c r="H74" s="26">
        <f t="shared" si="48"/>
        <v>-7.6459999999999999</v>
      </c>
      <c r="I74" s="26">
        <f t="shared" si="48"/>
        <v>611.05999999999995</v>
      </c>
      <c r="J74" s="43">
        <f t="shared" si="48"/>
        <v>8.0999999999999996E-14</v>
      </c>
      <c r="K74" s="43">
        <f t="shared" si="48"/>
        <v>4.7000000000000002E-13</v>
      </c>
      <c r="L74" s="82" t="str">
        <f t="shared" si="48"/>
        <v>p&lt;0.0001</v>
      </c>
    </row>
    <row r="75" spans="1:57" ht="33.6" customHeight="1" thickBot="1" x14ac:dyDescent="0.3">
      <c r="A75" s="30" t="s">
        <v>54</v>
      </c>
      <c r="B75" s="26" t="e">
        <f t="shared" si="49"/>
        <v>#REF!</v>
      </c>
      <c r="C75" s="26" t="e">
        <f t="shared" si="49"/>
        <v>#REF!</v>
      </c>
      <c r="D75" s="26">
        <f>AW9</f>
        <v>0.96599999999999997</v>
      </c>
      <c r="E75" s="26">
        <f t="shared" si="48"/>
        <v>0.30459327404834602</v>
      </c>
      <c r="F75" s="26">
        <f t="shared" si="48"/>
        <v>1.62776461647215</v>
      </c>
      <c r="G75" s="26">
        <f t="shared" si="48"/>
        <v>0.33700000000000002</v>
      </c>
      <c r="H75" s="26">
        <f t="shared" si="48"/>
        <v>2.8679999999999999</v>
      </c>
      <c r="I75" s="26">
        <f t="shared" si="48"/>
        <v>599.89</v>
      </c>
      <c r="J75" s="43">
        <f t="shared" si="48"/>
        <v>4.0000000000000001E-3</v>
      </c>
      <c r="K75" s="43">
        <f t="shared" si="48"/>
        <v>7.0000000000000001E-3</v>
      </c>
      <c r="L75" s="82" t="str">
        <f t="shared" si="48"/>
        <v>p&lt;0.01</v>
      </c>
    </row>
    <row r="76" spans="1:57" ht="33.6" customHeight="1" thickTop="1" thickBot="1" x14ac:dyDescent="0.3">
      <c r="A76" s="35" t="s">
        <v>6</v>
      </c>
      <c r="B76" s="35" t="s">
        <v>52</v>
      </c>
      <c r="C76" s="35" t="s">
        <v>53</v>
      </c>
      <c r="D76" s="35" t="s">
        <v>31</v>
      </c>
      <c r="E76" s="35" t="str">
        <f t="shared" ref="E76:E80" si="50">AX10</f>
        <v xml:space="preserve">SE </v>
      </c>
      <c r="F76" s="35" t="str">
        <f t="shared" ref="F76:F80" si="51">AY10</f>
        <v>2.5% CI</v>
      </c>
      <c r="G76" s="35" t="str">
        <f t="shared" ref="G76:G80" si="52">AZ10</f>
        <v>97.5% CI</v>
      </c>
      <c r="H76" s="35" t="str">
        <f t="shared" ref="H76:H80" si="53">BA10</f>
        <v>t</v>
      </c>
      <c r="I76" s="35" t="str">
        <f t="shared" ref="I76:I80" si="54">BB10</f>
        <v>df</v>
      </c>
      <c r="J76" s="35" t="str">
        <f t="shared" ref="J76:J80" si="55">BC10</f>
        <v>p. val.</v>
      </c>
      <c r="K76" s="35" t="str">
        <f t="shared" ref="K76:K80" si="56">BD10</f>
        <v>p.adj (BH)</v>
      </c>
      <c r="L76" s="35" t="str">
        <f t="shared" ref="L76:L80" si="57">BE10</f>
        <v>sig.</v>
      </c>
    </row>
    <row r="77" spans="1:57" ht="33.6" customHeight="1" thickTop="1" thickBot="1" x14ac:dyDescent="0.3">
      <c r="A77" s="28" t="s">
        <v>4</v>
      </c>
      <c r="B77" s="21" t="e">
        <f>B11</f>
        <v>#REF!</v>
      </c>
      <c r="C77" s="21" t="e">
        <f>C11</f>
        <v>#REF!</v>
      </c>
      <c r="D77" s="20">
        <f>AW11</f>
        <v>2.044</v>
      </c>
      <c r="E77" s="21">
        <f t="shared" si="50"/>
        <v>-6.4797959443461899</v>
      </c>
      <c r="F77" s="21">
        <f t="shared" si="51"/>
        <v>10.5679236230505</v>
      </c>
      <c r="G77" s="21">
        <f t="shared" si="52"/>
        <v>4.34</v>
      </c>
      <c r="H77" s="21">
        <f t="shared" si="53"/>
        <v>0.47099999999999997</v>
      </c>
      <c r="I77" s="21">
        <f t="shared" si="54"/>
        <v>609.01</v>
      </c>
      <c r="J77" s="43">
        <f t="shared" si="55"/>
        <v>0.63800000000000001</v>
      </c>
      <c r="K77" s="43">
        <f t="shared" si="56"/>
        <v>0.71699999999999997</v>
      </c>
      <c r="L77" s="82">
        <f t="shared" si="57"/>
        <v>0</v>
      </c>
    </row>
    <row r="78" spans="1:57" ht="33.6" customHeight="1" thickBot="1" x14ac:dyDescent="0.3">
      <c r="A78" s="30" t="s">
        <v>3</v>
      </c>
      <c r="B78" s="26" t="e">
        <f>B12</f>
        <v>#REF!</v>
      </c>
      <c r="C78" s="26" t="e">
        <f>C12</f>
        <v>#REF!</v>
      </c>
      <c r="D78" s="25">
        <f>AW12</f>
        <v>0.255</v>
      </c>
      <c r="E78" s="26">
        <f t="shared" si="50"/>
        <v>-12.4304474503218</v>
      </c>
      <c r="F78" s="26">
        <f t="shared" si="51"/>
        <v>12.940454542958699</v>
      </c>
      <c r="G78" s="26">
        <f t="shared" si="52"/>
        <v>6.4589999999999996</v>
      </c>
      <c r="H78" s="26">
        <f t="shared" si="53"/>
        <v>3.9E-2</v>
      </c>
      <c r="I78" s="26">
        <f t="shared" si="54"/>
        <v>609.22</v>
      </c>
      <c r="J78" s="43">
        <f t="shared" si="55"/>
        <v>0.96899999999999997</v>
      </c>
      <c r="K78" s="43">
        <f t="shared" si="56"/>
        <v>0.98399999999999999</v>
      </c>
      <c r="L78" s="82">
        <f t="shared" si="57"/>
        <v>0</v>
      </c>
    </row>
    <row r="79" spans="1:57" ht="33.6" customHeight="1" thickTop="1" thickBot="1" x14ac:dyDescent="0.3">
      <c r="A79" s="35" t="s">
        <v>30</v>
      </c>
      <c r="B79" s="35" t="s">
        <v>52</v>
      </c>
      <c r="C79" s="35" t="s">
        <v>53</v>
      </c>
      <c r="D79" s="35" t="s">
        <v>31</v>
      </c>
      <c r="E79" s="35" t="str">
        <f t="shared" si="50"/>
        <v xml:space="preserve">SE </v>
      </c>
      <c r="F79" s="35" t="str">
        <f t="shared" si="51"/>
        <v>2.5% CI</v>
      </c>
      <c r="G79" s="35" t="str">
        <f t="shared" si="52"/>
        <v>97.5% CI</v>
      </c>
      <c r="H79" s="35" t="str">
        <f t="shared" si="53"/>
        <v>t</v>
      </c>
      <c r="I79" s="35" t="str">
        <f t="shared" si="54"/>
        <v>df</v>
      </c>
      <c r="J79" s="35" t="str">
        <f t="shared" si="55"/>
        <v>p. val.</v>
      </c>
      <c r="K79" s="35" t="str">
        <f t="shared" si="56"/>
        <v>p.adj (BH)</v>
      </c>
      <c r="L79" s="35" t="str">
        <f t="shared" si="57"/>
        <v>sig.</v>
      </c>
    </row>
    <row r="80" spans="1:57" ht="33.6" customHeight="1" thickTop="1" x14ac:dyDescent="0.25">
      <c r="A80" s="13" t="s">
        <v>26</v>
      </c>
      <c r="B80" s="12" t="e">
        <f>B14</f>
        <v>#REF!</v>
      </c>
      <c r="C80" s="12" t="e">
        <f>C14</f>
        <v>#REF!</v>
      </c>
      <c r="D80" s="12">
        <f>AW14</f>
        <v>-13.137</v>
      </c>
      <c r="E80" s="12">
        <f t="shared" si="50"/>
        <v>-16.898377372688699</v>
      </c>
      <c r="F80" s="12">
        <f t="shared" si="51"/>
        <v>-9.3754801866966293</v>
      </c>
      <c r="G80" s="12">
        <f t="shared" si="52"/>
        <v>1.915</v>
      </c>
      <c r="H80" s="12">
        <f t="shared" si="53"/>
        <v>-6.859</v>
      </c>
      <c r="I80" s="12">
        <f t="shared" si="54"/>
        <v>607.63</v>
      </c>
      <c r="J80" s="33">
        <f t="shared" si="55"/>
        <v>1.6999999999999999E-11</v>
      </c>
      <c r="K80" s="33">
        <f t="shared" si="56"/>
        <v>7.8000000000000002E-11</v>
      </c>
      <c r="L80" s="78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184" priority="132" stopIfTrue="1" operator="lessThan">
      <formula>0.0001</formula>
    </cfRule>
    <cfRule type="cellIs" dxfId="183" priority="133" stopIfTrue="1" operator="lessThan">
      <formula>0.001</formula>
    </cfRule>
    <cfRule type="cellIs" dxfId="182" priority="134" stopIfTrue="1" operator="lessThan">
      <formula>0.05</formula>
    </cfRule>
    <cfRule type="cellIs" dxfId="181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80" priority="127" stopIfTrue="1" operator="containsText" text="p&lt;0.0001">
      <formula>NOT(ISERROR(SEARCH("p&lt;0.0001",L6)))</formula>
    </cfRule>
    <cfRule type="containsText" dxfId="179" priority="128" stopIfTrue="1" operator="containsText" text="p&lt;0.001">
      <formula>NOT(ISERROR(SEARCH("p&lt;0.001",L6)))</formula>
    </cfRule>
    <cfRule type="containsText" dxfId="178" priority="129" stopIfTrue="1" operator="containsText" text="p&lt;0.01">
      <formula>NOT(ISERROR(SEARCH("p&lt;0.01",L6)))</formula>
    </cfRule>
    <cfRule type="containsText" dxfId="177" priority="130" stopIfTrue="1" operator="containsText" text="p&lt;0.05">
      <formula>NOT(ISERROR(SEARCH("p&lt;0.05",L6)))</formula>
    </cfRule>
    <cfRule type="containsText" dxfId="176" priority="131" stopIfTrue="1" operator="containsText" text="p&lt;0.1">
      <formula>NOT(ISERROR(SEARCH("p&lt;0.1",L6)))</formula>
    </cfRule>
  </conditionalFormatting>
  <conditionalFormatting sqref="J27:K28 J19:K21 J23:K25">
    <cfRule type="cellIs" dxfId="175" priority="123" stopIfTrue="1" operator="lessThan">
      <formula>0.0001</formula>
    </cfRule>
    <cfRule type="cellIs" dxfId="174" priority="124" stopIfTrue="1" operator="lessThan">
      <formula>0.001</formula>
    </cfRule>
    <cfRule type="cellIs" dxfId="173" priority="125" stopIfTrue="1" operator="lessThan">
      <formula>0.05</formula>
    </cfRule>
    <cfRule type="cellIs" dxfId="172" priority="126" stopIfTrue="1" operator="lessThan">
      <formula>0.1</formula>
    </cfRule>
  </conditionalFormatting>
  <conditionalFormatting sqref="L27:L28 L19:L21 L23:L25">
    <cfRule type="containsText" dxfId="171" priority="118" stopIfTrue="1" operator="containsText" text="p&lt;0.0001">
      <formula>NOT(ISERROR(SEARCH("p&lt;0.0001",L19)))</formula>
    </cfRule>
    <cfRule type="containsText" dxfId="170" priority="119" stopIfTrue="1" operator="containsText" text="p&lt;0.001">
      <formula>NOT(ISERROR(SEARCH("p&lt;0.001",L19)))</formula>
    </cfRule>
    <cfRule type="containsText" dxfId="169" priority="120" stopIfTrue="1" operator="containsText" text="p&lt;0.01">
      <formula>NOT(ISERROR(SEARCH("p&lt;0.01",L19)))</formula>
    </cfRule>
    <cfRule type="containsText" dxfId="168" priority="121" stopIfTrue="1" operator="containsText" text="p&lt;0.05">
      <formula>NOT(ISERROR(SEARCH("p&lt;0.05",L19)))</formula>
    </cfRule>
    <cfRule type="containsText" dxfId="167" priority="122" stopIfTrue="1" operator="containsText" text="p&lt;0.1">
      <formula>NOT(ISERROR(SEARCH("p&lt;0.1",L19)))</formula>
    </cfRule>
  </conditionalFormatting>
  <conditionalFormatting sqref="J40:K40 J32:K34 J36:K38">
    <cfRule type="cellIs" dxfId="166" priority="114" stopIfTrue="1" operator="lessThan">
      <formula>0.0001</formula>
    </cfRule>
    <cfRule type="cellIs" dxfId="165" priority="115" stopIfTrue="1" operator="lessThan">
      <formula>0.001</formula>
    </cfRule>
    <cfRule type="cellIs" dxfId="164" priority="116" stopIfTrue="1" operator="lessThan">
      <formula>0.05</formula>
    </cfRule>
    <cfRule type="cellIs" dxfId="163" priority="117" stopIfTrue="1" operator="lessThan">
      <formula>0.1</formula>
    </cfRule>
  </conditionalFormatting>
  <conditionalFormatting sqref="L40 L32:L34 L36:L38">
    <cfRule type="containsText" dxfId="162" priority="109" stopIfTrue="1" operator="containsText" text="p&lt;0.0001">
      <formula>NOT(ISERROR(SEARCH("p&lt;0.0001",L32)))</formula>
    </cfRule>
    <cfRule type="containsText" dxfId="161" priority="110" stopIfTrue="1" operator="containsText" text="p&lt;0.001">
      <formula>NOT(ISERROR(SEARCH("p&lt;0.001",L32)))</formula>
    </cfRule>
    <cfRule type="containsText" dxfId="160" priority="111" stopIfTrue="1" operator="containsText" text="p&lt;0.01">
      <formula>NOT(ISERROR(SEARCH("p&lt;0.01",L32)))</formula>
    </cfRule>
    <cfRule type="containsText" dxfId="159" priority="112" stopIfTrue="1" operator="containsText" text="p&lt;0.05">
      <formula>NOT(ISERROR(SEARCH("p&lt;0.05",L32)))</formula>
    </cfRule>
    <cfRule type="containsText" dxfId="158" priority="113" stopIfTrue="1" operator="containsText" text="p&lt;0.1">
      <formula>NOT(ISERROR(SEARCH("p&lt;0.1",L32)))</formula>
    </cfRule>
  </conditionalFormatting>
  <conditionalFormatting sqref="J54:K55 J46:K48 J50:K52">
    <cfRule type="cellIs" dxfId="157" priority="105" stopIfTrue="1" operator="lessThan">
      <formula>0.0001</formula>
    </cfRule>
    <cfRule type="cellIs" dxfId="156" priority="106" stopIfTrue="1" operator="lessThan">
      <formula>0.001</formula>
    </cfRule>
    <cfRule type="cellIs" dxfId="155" priority="107" stopIfTrue="1" operator="lessThan">
      <formula>0.05</formula>
    </cfRule>
    <cfRule type="cellIs" dxfId="154" priority="108" stopIfTrue="1" operator="lessThan">
      <formula>0.1</formula>
    </cfRule>
  </conditionalFormatting>
  <conditionalFormatting sqref="L54:L55 L46:L48 L50:L52">
    <cfRule type="containsText" dxfId="153" priority="100" stopIfTrue="1" operator="containsText" text="p&lt;0.0001">
      <formula>NOT(ISERROR(SEARCH("p&lt;0.0001",L46)))</formula>
    </cfRule>
    <cfRule type="containsText" dxfId="152" priority="101" stopIfTrue="1" operator="containsText" text="p&lt;0.001">
      <formula>NOT(ISERROR(SEARCH("p&lt;0.001",L46)))</formula>
    </cfRule>
    <cfRule type="containsText" dxfId="151" priority="102" stopIfTrue="1" operator="containsText" text="p&lt;0.01">
      <formula>NOT(ISERROR(SEARCH("p&lt;0.01",L46)))</formula>
    </cfRule>
    <cfRule type="containsText" dxfId="150" priority="103" stopIfTrue="1" operator="containsText" text="p&lt;0.05">
      <formula>NOT(ISERROR(SEARCH("p&lt;0.05",L46)))</formula>
    </cfRule>
    <cfRule type="containsText" dxfId="149" priority="104" stopIfTrue="1" operator="containsText" text="p&lt;0.1">
      <formula>NOT(ISERROR(SEARCH("p&lt;0.1",L46)))</formula>
    </cfRule>
  </conditionalFormatting>
  <conditionalFormatting sqref="J67:K68 J59:K61 J63:K65">
    <cfRule type="cellIs" dxfId="148" priority="96" stopIfTrue="1" operator="lessThan">
      <formula>0.0001</formula>
    </cfRule>
    <cfRule type="cellIs" dxfId="147" priority="97" stopIfTrue="1" operator="lessThan">
      <formula>0.001</formula>
    </cfRule>
    <cfRule type="cellIs" dxfId="146" priority="98" stopIfTrue="1" operator="lessThan">
      <formula>0.05</formula>
    </cfRule>
    <cfRule type="cellIs" dxfId="145" priority="99" stopIfTrue="1" operator="lessThan">
      <formula>0.1</formula>
    </cfRule>
  </conditionalFormatting>
  <conditionalFormatting sqref="L67:L68 L59:L61 L63:L65">
    <cfRule type="containsText" dxfId="144" priority="91" stopIfTrue="1" operator="containsText" text="p&lt;0.0001">
      <formula>NOT(ISERROR(SEARCH("p&lt;0.0001",L59)))</formula>
    </cfRule>
    <cfRule type="containsText" dxfId="143" priority="92" stopIfTrue="1" operator="containsText" text="p&lt;0.001">
      <formula>NOT(ISERROR(SEARCH("p&lt;0.001",L59)))</formula>
    </cfRule>
    <cfRule type="containsText" dxfId="142" priority="93" stopIfTrue="1" operator="containsText" text="p&lt;0.01">
      <formula>NOT(ISERROR(SEARCH("p&lt;0.01",L59)))</formula>
    </cfRule>
    <cfRule type="containsText" dxfId="141" priority="94" stopIfTrue="1" operator="containsText" text="p&lt;0.05">
      <formula>NOT(ISERROR(SEARCH("p&lt;0.05",L59)))</formula>
    </cfRule>
    <cfRule type="containsText" dxfId="140" priority="95" stopIfTrue="1" operator="containsText" text="p&lt;0.1">
      <formula>NOT(ISERROR(SEARCH("p&lt;0.1",L59)))</formula>
    </cfRule>
  </conditionalFormatting>
  <conditionalFormatting sqref="J80:K80 J72:K74 J76:K78">
    <cfRule type="cellIs" dxfId="139" priority="87" stopIfTrue="1" operator="lessThan">
      <formula>0.0001</formula>
    </cfRule>
    <cfRule type="cellIs" dxfId="138" priority="88" stopIfTrue="1" operator="lessThan">
      <formula>0.001</formula>
    </cfRule>
    <cfRule type="cellIs" dxfId="137" priority="89" stopIfTrue="1" operator="lessThan">
      <formula>0.05</formula>
    </cfRule>
    <cfRule type="cellIs" dxfId="136" priority="90" stopIfTrue="1" operator="lessThan">
      <formula>0.1</formula>
    </cfRule>
  </conditionalFormatting>
  <conditionalFormatting sqref="L80 L72:L74 L76:L78">
    <cfRule type="containsText" dxfId="135" priority="82" stopIfTrue="1" operator="containsText" text="p&lt;0.0001">
      <formula>NOT(ISERROR(SEARCH("p&lt;0.0001",L72)))</formula>
    </cfRule>
    <cfRule type="containsText" dxfId="134" priority="83" stopIfTrue="1" operator="containsText" text="p&lt;0.001">
      <formula>NOT(ISERROR(SEARCH("p&lt;0.001",L72)))</formula>
    </cfRule>
    <cfRule type="containsText" dxfId="133" priority="84" stopIfTrue="1" operator="containsText" text="p&lt;0.01">
      <formula>NOT(ISERROR(SEARCH("p&lt;0.01",L72)))</formula>
    </cfRule>
    <cfRule type="containsText" dxfId="132" priority="85" stopIfTrue="1" operator="containsText" text="p&lt;0.05">
      <formula>NOT(ISERROR(SEARCH("p&lt;0.05",L72)))</formula>
    </cfRule>
    <cfRule type="containsText" dxfId="131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30" priority="51" stopIfTrue="1" operator="lessThan">
      <formula>0.0001</formula>
    </cfRule>
    <cfRule type="cellIs" dxfId="129" priority="52" stopIfTrue="1" operator="lessThan">
      <formula>0.001</formula>
    </cfRule>
    <cfRule type="cellIs" dxfId="128" priority="53" stopIfTrue="1" operator="lessThan">
      <formula>0.05</formula>
    </cfRule>
    <cfRule type="cellIs" dxfId="127" priority="54" stopIfTrue="1" operator="lessThan">
      <formula>0.1</formula>
    </cfRule>
  </conditionalFormatting>
  <conditionalFormatting sqref="BE9 AV9 AM9 AD9 U9 L9">
    <cfRule type="containsText" dxfId="126" priority="46" stopIfTrue="1" operator="containsText" text="p&lt;0.0001">
      <formula>NOT(ISERROR(SEARCH("p&lt;0.0001",L9)))</formula>
    </cfRule>
    <cfRule type="containsText" dxfId="125" priority="47" stopIfTrue="1" operator="containsText" text="p&lt;0.001">
      <formula>NOT(ISERROR(SEARCH("p&lt;0.001",L9)))</formula>
    </cfRule>
    <cfRule type="containsText" dxfId="124" priority="48" stopIfTrue="1" operator="containsText" text="p&lt;0.01">
      <formula>NOT(ISERROR(SEARCH("p&lt;0.01",L9)))</formula>
    </cfRule>
    <cfRule type="containsText" dxfId="123" priority="49" stopIfTrue="1" operator="containsText" text="p&lt;0.05">
      <formula>NOT(ISERROR(SEARCH("p&lt;0.05",L9)))</formula>
    </cfRule>
    <cfRule type="containsText" dxfId="122" priority="50" stopIfTrue="1" operator="containsText" text="p&lt;0.1">
      <formula>NOT(ISERROR(SEARCH("p&lt;0.1",L9)))</formula>
    </cfRule>
  </conditionalFormatting>
  <conditionalFormatting sqref="J22:K22">
    <cfRule type="cellIs" dxfId="121" priority="42" stopIfTrue="1" operator="lessThan">
      <formula>0.0001</formula>
    </cfRule>
    <cfRule type="cellIs" dxfId="120" priority="43" stopIfTrue="1" operator="lessThan">
      <formula>0.001</formula>
    </cfRule>
    <cfRule type="cellIs" dxfId="119" priority="44" stopIfTrue="1" operator="lessThan">
      <formula>0.05</formula>
    </cfRule>
    <cfRule type="cellIs" dxfId="118" priority="45" stopIfTrue="1" operator="lessThan">
      <formula>0.1</formula>
    </cfRule>
  </conditionalFormatting>
  <conditionalFormatting sqref="L22">
    <cfRule type="containsText" dxfId="117" priority="37" stopIfTrue="1" operator="containsText" text="p&lt;0.0001">
      <formula>NOT(ISERROR(SEARCH("p&lt;0.0001",L22)))</formula>
    </cfRule>
    <cfRule type="containsText" dxfId="116" priority="38" stopIfTrue="1" operator="containsText" text="p&lt;0.001">
      <formula>NOT(ISERROR(SEARCH("p&lt;0.001",L22)))</formula>
    </cfRule>
    <cfRule type="containsText" dxfId="115" priority="39" stopIfTrue="1" operator="containsText" text="p&lt;0.01">
      <formula>NOT(ISERROR(SEARCH("p&lt;0.01",L22)))</formula>
    </cfRule>
    <cfRule type="containsText" dxfId="114" priority="40" stopIfTrue="1" operator="containsText" text="p&lt;0.05">
      <formula>NOT(ISERROR(SEARCH("p&lt;0.05",L22)))</formula>
    </cfRule>
    <cfRule type="containsText" dxfId="113" priority="41" stopIfTrue="1" operator="containsText" text="p&lt;0.1">
      <formula>NOT(ISERROR(SEARCH("p&lt;0.1",L22)))</formula>
    </cfRule>
  </conditionalFormatting>
  <conditionalFormatting sqref="J35:K35">
    <cfRule type="cellIs" dxfId="112" priority="33" stopIfTrue="1" operator="lessThan">
      <formula>0.0001</formula>
    </cfRule>
    <cfRule type="cellIs" dxfId="111" priority="34" stopIfTrue="1" operator="lessThan">
      <formula>0.001</formula>
    </cfRule>
    <cfRule type="cellIs" dxfId="110" priority="35" stopIfTrue="1" operator="lessThan">
      <formula>0.05</formula>
    </cfRule>
    <cfRule type="cellIs" dxfId="109" priority="36" stopIfTrue="1" operator="lessThan">
      <formula>0.1</formula>
    </cfRule>
  </conditionalFormatting>
  <conditionalFormatting sqref="L35">
    <cfRule type="containsText" dxfId="108" priority="28" stopIfTrue="1" operator="containsText" text="p&lt;0.0001">
      <formula>NOT(ISERROR(SEARCH("p&lt;0.0001",L35)))</formula>
    </cfRule>
    <cfRule type="containsText" dxfId="107" priority="29" stopIfTrue="1" operator="containsText" text="p&lt;0.001">
      <formula>NOT(ISERROR(SEARCH("p&lt;0.001",L35)))</formula>
    </cfRule>
    <cfRule type="containsText" dxfId="106" priority="30" stopIfTrue="1" operator="containsText" text="p&lt;0.01">
      <formula>NOT(ISERROR(SEARCH("p&lt;0.01",L35)))</formula>
    </cfRule>
    <cfRule type="containsText" dxfId="105" priority="31" stopIfTrue="1" operator="containsText" text="p&lt;0.05">
      <formula>NOT(ISERROR(SEARCH("p&lt;0.05",L35)))</formula>
    </cfRule>
    <cfRule type="containsText" dxfId="104" priority="32" stopIfTrue="1" operator="containsText" text="p&lt;0.1">
      <formula>NOT(ISERROR(SEARCH("p&lt;0.1",L35)))</formula>
    </cfRule>
  </conditionalFormatting>
  <conditionalFormatting sqref="J49:K49">
    <cfRule type="cellIs" dxfId="103" priority="24" stopIfTrue="1" operator="lessThan">
      <formula>0.0001</formula>
    </cfRule>
    <cfRule type="cellIs" dxfId="102" priority="25" stopIfTrue="1" operator="lessThan">
      <formula>0.001</formula>
    </cfRule>
    <cfRule type="cellIs" dxfId="101" priority="26" stopIfTrue="1" operator="lessThan">
      <formula>0.05</formula>
    </cfRule>
    <cfRule type="cellIs" dxfId="100" priority="27" stopIfTrue="1" operator="lessThan">
      <formula>0.1</formula>
    </cfRule>
  </conditionalFormatting>
  <conditionalFormatting sqref="L49">
    <cfRule type="containsText" dxfId="99" priority="19" stopIfTrue="1" operator="containsText" text="p&lt;0.0001">
      <formula>NOT(ISERROR(SEARCH("p&lt;0.0001",L49)))</formula>
    </cfRule>
    <cfRule type="containsText" dxfId="98" priority="20" stopIfTrue="1" operator="containsText" text="p&lt;0.001">
      <formula>NOT(ISERROR(SEARCH("p&lt;0.001",L49)))</formula>
    </cfRule>
    <cfRule type="containsText" dxfId="97" priority="21" stopIfTrue="1" operator="containsText" text="p&lt;0.01">
      <formula>NOT(ISERROR(SEARCH("p&lt;0.01",L49)))</formula>
    </cfRule>
    <cfRule type="containsText" dxfId="96" priority="22" stopIfTrue="1" operator="containsText" text="p&lt;0.05">
      <formula>NOT(ISERROR(SEARCH("p&lt;0.05",L49)))</formula>
    </cfRule>
    <cfRule type="containsText" dxfId="95" priority="23" stopIfTrue="1" operator="containsText" text="p&lt;0.1">
      <formula>NOT(ISERROR(SEARCH("p&lt;0.1",L49)))</formula>
    </cfRule>
  </conditionalFormatting>
  <conditionalFormatting sqref="J62:K62">
    <cfRule type="cellIs" dxfId="94" priority="15" stopIfTrue="1" operator="lessThan">
      <formula>0.0001</formula>
    </cfRule>
    <cfRule type="cellIs" dxfId="93" priority="16" stopIfTrue="1" operator="lessThan">
      <formula>0.001</formula>
    </cfRule>
    <cfRule type="cellIs" dxfId="92" priority="17" stopIfTrue="1" operator="lessThan">
      <formula>0.05</formula>
    </cfRule>
    <cfRule type="cellIs" dxfId="91" priority="18" stopIfTrue="1" operator="lessThan">
      <formula>0.1</formula>
    </cfRule>
  </conditionalFormatting>
  <conditionalFormatting sqref="L62">
    <cfRule type="containsText" dxfId="90" priority="10" stopIfTrue="1" operator="containsText" text="p&lt;0.0001">
      <formula>NOT(ISERROR(SEARCH("p&lt;0.0001",L62)))</formula>
    </cfRule>
    <cfRule type="containsText" dxfId="89" priority="11" stopIfTrue="1" operator="containsText" text="p&lt;0.001">
      <formula>NOT(ISERROR(SEARCH("p&lt;0.001",L62)))</formula>
    </cfRule>
    <cfRule type="containsText" dxfId="88" priority="12" stopIfTrue="1" operator="containsText" text="p&lt;0.01">
      <formula>NOT(ISERROR(SEARCH("p&lt;0.01",L62)))</formula>
    </cfRule>
    <cfRule type="containsText" dxfId="87" priority="13" stopIfTrue="1" operator="containsText" text="p&lt;0.05">
      <formula>NOT(ISERROR(SEARCH("p&lt;0.05",L62)))</formula>
    </cfRule>
    <cfRule type="containsText" dxfId="86" priority="14" stopIfTrue="1" operator="containsText" text="p&lt;0.1">
      <formula>NOT(ISERROR(SEARCH("p&lt;0.1",L62)))</formula>
    </cfRule>
  </conditionalFormatting>
  <conditionalFormatting sqref="J75:K75">
    <cfRule type="cellIs" dxfId="85" priority="6" stopIfTrue="1" operator="lessThan">
      <formula>0.0001</formula>
    </cfRule>
    <cfRule type="cellIs" dxfId="84" priority="7" stopIfTrue="1" operator="lessThan">
      <formula>0.001</formula>
    </cfRule>
    <cfRule type="cellIs" dxfId="83" priority="8" stopIfTrue="1" operator="lessThan">
      <formula>0.05</formula>
    </cfRule>
    <cfRule type="cellIs" dxfId="82" priority="9" stopIfTrue="1" operator="lessThan">
      <formula>0.1</formula>
    </cfRule>
  </conditionalFormatting>
  <conditionalFormatting sqref="L75">
    <cfRule type="containsText" dxfId="81" priority="1" stopIfTrue="1" operator="containsText" text="p&lt;0.0001">
      <formula>NOT(ISERROR(SEARCH("p&lt;0.0001",L75)))</formula>
    </cfRule>
    <cfRule type="containsText" dxfId="80" priority="2" stopIfTrue="1" operator="containsText" text="p&lt;0.001">
      <formula>NOT(ISERROR(SEARCH("p&lt;0.001",L75)))</formula>
    </cfRule>
    <cfRule type="containsText" dxfId="79" priority="3" stopIfTrue="1" operator="containsText" text="p&lt;0.01">
      <formula>NOT(ISERROR(SEARCH("p&lt;0.01",L75)))</formula>
    </cfRule>
    <cfRule type="containsText" dxfId="78" priority="4" stopIfTrue="1" operator="containsText" text="p&lt;0.05">
      <formula>NOT(ISERROR(SEARCH("p&lt;0.05",L75)))</formula>
    </cfRule>
    <cfRule type="containsText" dxfId="77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E5:AB34"/>
  <sheetViews>
    <sheetView showGridLines="0" zoomScaleNormal="100" workbookViewId="0">
      <selection activeCell="M29" sqref="M2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27" spans="5:6" x14ac:dyDescent="0.3">
      <c r="E27" t="s">
        <v>96</v>
      </c>
    </row>
    <row r="29" spans="5:6" x14ac:dyDescent="0.3">
      <c r="F29" t="s">
        <v>96</v>
      </c>
    </row>
    <row r="33" spans="6:7" x14ac:dyDescent="0.3">
      <c r="G33" t="s">
        <v>25</v>
      </c>
    </row>
    <row r="34" spans="6:7" x14ac:dyDescent="0.3">
      <c r="F34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A28" sqref="A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A19" sqref="A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PA gr</vt:lpstr>
      <vt:lpstr>Utt B0</vt:lpstr>
      <vt:lpstr>Utt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2022-07-31T16:13:00Z</dcterms:modified>
</cp:coreProperties>
</file>