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_old\"/>
    </mc:Choice>
  </mc:AlternateContent>
  <xr:revisionPtr revIDLastSave="0" documentId="8_{B69EBC44-E7D2-4881-9DE5-EF0DE2848E59}" xr6:coauthVersionLast="47" xr6:coauthVersionMax="47" xr10:uidLastSave="{00000000-0000-0000-0000-000000000000}"/>
  <bookViews>
    <workbookView xWindow="-108" yWindow="-108" windowWidth="23256" windowHeight="13176" tabRatio="835" activeTab="6" xr2:uid="{5F934F14-35FB-48F8-B9CC-AA2F647F3C27}"/>
  </bookViews>
  <sheets>
    <sheet name="B0 Mode" sheetId="8" r:id="rId1"/>
    <sheet name="B1 Mode" sheetId="2" r:id="rId2"/>
    <sheet name="B0 PA" sheetId="9" r:id="rId3"/>
    <sheet name="B1 PA" sheetId="10" r:id="rId4"/>
    <sheet name="Graphs Mode" sheetId="7" r:id="rId5"/>
    <sheet name="Graphs PA" sheetId="12" r:id="rId6"/>
    <sheet name="Boundary and Gender" sheetId="13" r:id="rId7"/>
    <sheet name="Graph Data" sheetId="1" r:id="rId8"/>
    <sheet name="For legends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Print_Area" localSheetId="0">'B0 Mode'!$A$1:$AM$11</definedName>
    <definedName name="_xlnm.Print_Area" localSheetId="2">'B0 PA'!$A$1:$AM$7</definedName>
    <definedName name="_xlnm.Print_Area" localSheetId="1">'B1 Mode'!$A$1:$BE$11</definedName>
    <definedName name="_xlnm.Print_Area" localSheetId="3">'B1 PA'!$A$1:$BF$80</definedName>
    <definedName name="_xlnm.Print_Area" localSheetId="6">'Boundary and Gender'!$A$1:$J$27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1" l="1"/>
  <c r="L24" i="11"/>
  <c r="L23" i="11"/>
  <c r="L19" i="11"/>
  <c r="L18" i="11"/>
  <c r="L17" i="11"/>
  <c r="B5" i="13"/>
  <c r="B13" i="13" s="1"/>
  <c r="B18" i="13"/>
  <c r="B23" i="13" s="1"/>
  <c r="J6" i="13"/>
  <c r="J9" i="13"/>
  <c r="D6" i="13"/>
  <c r="C18" i="13"/>
  <c r="C26" i="13" s="1"/>
  <c r="D18" i="13"/>
  <c r="D23" i="13" s="1"/>
  <c r="E18" i="13"/>
  <c r="E23" i="13" s="1"/>
  <c r="F18" i="13"/>
  <c r="F23" i="13" s="1"/>
  <c r="G18" i="13"/>
  <c r="G23" i="13" s="1"/>
  <c r="H18" i="13"/>
  <c r="H26" i="13" s="1"/>
  <c r="I18" i="13"/>
  <c r="I26" i="13" s="1"/>
  <c r="J18" i="13"/>
  <c r="J26" i="13" s="1"/>
  <c r="B19" i="13"/>
  <c r="C19" i="13"/>
  <c r="D19" i="13"/>
  <c r="E19" i="13"/>
  <c r="F19" i="13"/>
  <c r="G19" i="13"/>
  <c r="H19" i="13"/>
  <c r="L19" i="13" s="1"/>
  <c r="I19" i="13"/>
  <c r="J19" i="13"/>
  <c r="B20" i="13"/>
  <c r="C20" i="13"/>
  <c r="D20" i="13"/>
  <c r="K20" i="13" s="1"/>
  <c r="E20" i="13"/>
  <c r="F20" i="13"/>
  <c r="G20" i="13"/>
  <c r="H20" i="13"/>
  <c r="L20" i="13" s="1"/>
  <c r="I20" i="13"/>
  <c r="J20" i="13"/>
  <c r="B21" i="13"/>
  <c r="C21" i="13"/>
  <c r="D21" i="13"/>
  <c r="E21" i="13"/>
  <c r="F21" i="13"/>
  <c r="G21" i="13"/>
  <c r="H21" i="13"/>
  <c r="L21" i="13" s="1"/>
  <c r="I21" i="13"/>
  <c r="J21" i="13"/>
  <c r="B22" i="13"/>
  <c r="C22" i="13"/>
  <c r="D22" i="13"/>
  <c r="E22" i="13"/>
  <c r="F22" i="13"/>
  <c r="G22" i="13"/>
  <c r="H22" i="13"/>
  <c r="L22" i="13" s="1"/>
  <c r="I22" i="13"/>
  <c r="J22" i="13"/>
  <c r="B24" i="13"/>
  <c r="C24" i="13"/>
  <c r="D24" i="13"/>
  <c r="E24" i="13"/>
  <c r="F24" i="13"/>
  <c r="G24" i="13"/>
  <c r="H24" i="13"/>
  <c r="L24" i="13" s="1"/>
  <c r="I24" i="13"/>
  <c r="J24" i="13"/>
  <c r="B25" i="13"/>
  <c r="K25" i="13" s="1"/>
  <c r="C25" i="13"/>
  <c r="D25" i="13"/>
  <c r="E25" i="13"/>
  <c r="F25" i="13"/>
  <c r="G25" i="13"/>
  <c r="H25" i="13"/>
  <c r="L25" i="13" s="1"/>
  <c r="I25" i="13"/>
  <c r="J25" i="13"/>
  <c r="B27" i="13"/>
  <c r="C27" i="13"/>
  <c r="D27" i="13"/>
  <c r="E27" i="13"/>
  <c r="F27" i="13"/>
  <c r="G27" i="13"/>
  <c r="H27" i="13"/>
  <c r="L27" i="13" s="1"/>
  <c r="I27" i="13"/>
  <c r="J27" i="13"/>
  <c r="J14" i="13"/>
  <c r="I14" i="13"/>
  <c r="H14" i="13"/>
  <c r="L14" i="13" s="1"/>
  <c r="G14" i="13"/>
  <c r="F14" i="13"/>
  <c r="E14" i="13"/>
  <c r="D14" i="13"/>
  <c r="C14" i="13"/>
  <c r="J12" i="13"/>
  <c r="I12" i="13"/>
  <c r="H12" i="13"/>
  <c r="L12" i="13" s="1"/>
  <c r="G12" i="13"/>
  <c r="F12" i="13"/>
  <c r="E12" i="13"/>
  <c r="D12" i="13"/>
  <c r="C12" i="13"/>
  <c r="J11" i="13"/>
  <c r="I11" i="13"/>
  <c r="H11" i="13"/>
  <c r="L11" i="13" s="1"/>
  <c r="G11" i="13"/>
  <c r="F11" i="13"/>
  <c r="E11" i="13"/>
  <c r="D11" i="13"/>
  <c r="C11" i="13"/>
  <c r="I9" i="13"/>
  <c r="H9" i="13"/>
  <c r="L9" i="13" s="1"/>
  <c r="G9" i="13"/>
  <c r="F9" i="13"/>
  <c r="E9" i="13"/>
  <c r="D9" i="13"/>
  <c r="C9" i="13"/>
  <c r="J8" i="13"/>
  <c r="I8" i="13"/>
  <c r="H8" i="13"/>
  <c r="L8" i="13" s="1"/>
  <c r="G8" i="13"/>
  <c r="F8" i="13"/>
  <c r="E8" i="13"/>
  <c r="D8" i="13"/>
  <c r="C8" i="13"/>
  <c r="J7" i="13"/>
  <c r="I7" i="13"/>
  <c r="H7" i="13"/>
  <c r="L7" i="13" s="1"/>
  <c r="G7" i="13"/>
  <c r="F7" i="13"/>
  <c r="E7" i="13"/>
  <c r="D7" i="13"/>
  <c r="C7" i="13"/>
  <c r="I6" i="13"/>
  <c r="H6" i="13"/>
  <c r="L6" i="13" s="1"/>
  <c r="G6" i="13"/>
  <c r="F6" i="13"/>
  <c r="E6" i="13"/>
  <c r="C6" i="13"/>
  <c r="B14" i="13"/>
  <c r="B12" i="13"/>
  <c r="B11" i="13"/>
  <c r="B9" i="13"/>
  <c r="E9" i="10"/>
  <c r="B8" i="13"/>
  <c r="B7" i="13"/>
  <c r="B6" i="13"/>
  <c r="L6" i="10"/>
  <c r="C5" i="13"/>
  <c r="C13" i="13" s="1"/>
  <c r="D5" i="13"/>
  <c r="D13" i="13" s="1"/>
  <c r="E5" i="13"/>
  <c r="E13" i="13" s="1"/>
  <c r="F5" i="13"/>
  <c r="F13" i="13" s="1"/>
  <c r="G5" i="13"/>
  <c r="G13" i="13" s="1"/>
  <c r="H5" i="13"/>
  <c r="H13" i="13" s="1"/>
  <c r="I5" i="13"/>
  <c r="I10" i="13" s="1"/>
  <c r="J5" i="13"/>
  <c r="J13" i="13" s="1"/>
  <c r="K3" i="8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S7" i="8"/>
  <c r="A18" i="1"/>
  <c r="B18" i="1"/>
  <c r="C18" i="1"/>
  <c r="D18" i="1"/>
  <c r="E18" i="1"/>
  <c r="F18" i="1"/>
  <c r="G18" i="1"/>
  <c r="A19" i="1"/>
  <c r="B19" i="1"/>
  <c r="H19" i="1" s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B7" i="1"/>
  <c r="B8" i="1"/>
  <c r="B9" i="1"/>
  <c r="H9" i="1" s="1"/>
  <c r="B10" i="1"/>
  <c r="H10" i="1" s="1"/>
  <c r="C7" i="1"/>
  <c r="C8" i="1"/>
  <c r="C9" i="1"/>
  <c r="C10" i="1"/>
  <c r="D7" i="1"/>
  <c r="D8" i="1"/>
  <c r="D9" i="1"/>
  <c r="D10" i="1"/>
  <c r="E7" i="1"/>
  <c r="E8" i="1"/>
  <c r="E9" i="1"/>
  <c r="E10" i="1"/>
  <c r="F7" i="1"/>
  <c r="F8" i="1"/>
  <c r="F9" i="1"/>
  <c r="F10" i="1"/>
  <c r="G7" i="1"/>
  <c r="G8" i="1"/>
  <c r="G9" i="1"/>
  <c r="G10" i="1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M6" i="9"/>
  <c r="AL6" i="9"/>
  <c r="AB6" i="2"/>
  <c r="AA6" i="2"/>
  <c r="Z6" i="2"/>
  <c r="Y6" i="2"/>
  <c r="X6" i="2"/>
  <c r="W6" i="2"/>
  <c r="V6" i="2"/>
  <c r="U6" i="2"/>
  <c r="T6" i="2"/>
  <c r="K6" i="2"/>
  <c r="AM6" i="8"/>
  <c r="BE6" i="2" s="1"/>
  <c r="AL6" i="8"/>
  <c r="BD6" i="2" s="1"/>
  <c r="AK6" i="8"/>
  <c r="AJ6" i="8"/>
  <c r="AI6" i="8"/>
  <c r="AH6" i="8"/>
  <c r="AG6" i="8"/>
  <c r="AF6" i="8"/>
  <c r="AE6" i="8"/>
  <c r="AD6" i="8"/>
  <c r="AB6" i="8"/>
  <c r="AA6" i="8"/>
  <c r="Z6" i="8"/>
  <c r="Y6" i="8"/>
  <c r="X6" i="8"/>
  <c r="W6" i="8"/>
  <c r="V6" i="8"/>
  <c r="U6" i="8"/>
  <c r="J6" i="8"/>
  <c r="I6" i="8"/>
  <c r="H6" i="8"/>
  <c r="G6" i="8"/>
  <c r="F6" i="8"/>
  <c r="E6" i="8"/>
  <c r="D6" i="8"/>
  <c r="C6" i="8"/>
  <c r="AC6" i="8"/>
  <c r="T6" i="8"/>
  <c r="K6" i="8"/>
  <c r="B6" i="8"/>
  <c r="BC6" i="2"/>
  <c r="BB6" i="2"/>
  <c r="BA6" i="2"/>
  <c r="AZ6" i="2"/>
  <c r="AY6" i="2"/>
  <c r="AX6" i="2"/>
  <c r="AW6" i="2"/>
  <c r="AV6" i="2"/>
  <c r="AT6" i="2"/>
  <c r="AS6" i="2"/>
  <c r="AR6" i="2"/>
  <c r="AQ6" i="2"/>
  <c r="AP6" i="2"/>
  <c r="AO6" i="2"/>
  <c r="AN6" i="2"/>
  <c r="AM6" i="2"/>
  <c r="AK6" i="2"/>
  <c r="AJ6" i="2"/>
  <c r="AI6" i="2"/>
  <c r="AH6" i="2"/>
  <c r="AG6" i="2"/>
  <c r="AF6" i="2"/>
  <c r="AE6" i="2"/>
  <c r="AD6" i="2"/>
  <c r="S6" i="2"/>
  <c r="R6" i="2"/>
  <c r="Q6" i="2"/>
  <c r="P6" i="2"/>
  <c r="O6" i="2"/>
  <c r="N6" i="2"/>
  <c r="M6" i="2"/>
  <c r="L6" i="2"/>
  <c r="AU6" i="2"/>
  <c r="AL6" i="2"/>
  <c r="AC6" i="2"/>
  <c r="B6" i="2"/>
  <c r="J6" i="2"/>
  <c r="I6" i="2"/>
  <c r="H6" i="2"/>
  <c r="G6" i="2"/>
  <c r="F6" i="2"/>
  <c r="E6" i="2"/>
  <c r="D6" i="2"/>
  <c r="C6" i="2"/>
  <c r="B5" i="2"/>
  <c r="K9" i="13" l="1"/>
  <c r="K7" i="13"/>
  <c r="E26" i="13"/>
  <c r="F26" i="13"/>
  <c r="C23" i="13"/>
  <c r="G26" i="13"/>
  <c r="D26" i="13"/>
  <c r="H8" i="1"/>
  <c r="K22" i="13"/>
  <c r="K24" i="13"/>
  <c r="K14" i="13"/>
  <c r="K6" i="13"/>
  <c r="B26" i="13"/>
  <c r="K21" i="13"/>
  <c r="K11" i="13"/>
  <c r="K12" i="13"/>
  <c r="C10" i="13"/>
  <c r="K19" i="13"/>
  <c r="K8" i="13"/>
  <c r="D10" i="13"/>
  <c r="H10" i="13"/>
  <c r="J10" i="13"/>
  <c r="K27" i="13"/>
  <c r="I13" i="13"/>
  <c r="J23" i="13"/>
  <c r="I23" i="13"/>
  <c r="E10" i="13"/>
  <c r="H23" i="13"/>
  <c r="F10" i="13"/>
  <c r="G10" i="13"/>
  <c r="B10" i="13"/>
  <c r="H21" i="1"/>
  <c r="H7" i="1"/>
  <c r="H20" i="1"/>
  <c r="H18" i="1"/>
  <c r="C9" i="10"/>
  <c r="C22" i="10" s="1"/>
  <c r="B9" i="10"/>
  <c r="B49" i="10" s="1"/>
  <c r="C49" i="10"/>
  <c r="C35" i="10"/>
  <c r="C75" i="10"/>
  <c r="B44" i="10"/>
  <c r="B70" i="10"/>
  <c r="B57" i="10"/>
  <c r="B30" i="10"/>
  <c r="B17" i="10"/>
  <c r="C62" i="10" l="1"/>
  <c r="B75" i="10"/>
  <c r="B22" i="10"/>
  <c r="B35" i="10"/>
  <c r="B62" i="10"/>
  <c r="K5" i="10"/>
  <c r="I2" i="9"/>
  <c r="AA2" i="9" s="1"/>
  <c r="I2" i="2"/>
  <c r="AA2" i="2" s="1"/>
  <c r="AB11" i="2"/>
  <c r="AA11" i="2"/>
  <c r="Z11" i="2"/>
  <c r="Y11" i="2"/>
  <c r="X11" i="2"/>
  <c r="W11" i="2"/>
  <c r="V11" i="2"/>
  <c r="U11" i="2"/>
  <c r="AB9" i="2"/>
  <c r="AA9" i="2"/>
  <c r="Z9" i="2"/>
  <c r="Y9" i="2"/>
  <c r="X9" i="2"/>
  <c r="W9" i="2"/>
  <c r="V9" i="2"/>
  <c r="U9" i="2"/>
  <c r="AB8" i="2"/>
  <c r="AA8" i="2"/>
  <c r="Z8" i="2"/>
  <c r="Y8" i="2"/>
  <c r="X8" i="2"/>
  <c r="W8" i="2"/>
  <c r="V8" i="2"/>
  <c r="U8" i="2"/>
  <c r="AB5" i="2"/>
  <c r="AA5" i="2"/>
  <c r="Z5" i="2"/>
  <c r="Y5" i="2"/>
  <c r="X5" i="2"/>
  <c r="W5" i="2"/>
  <c r="V5" i="2"/>
  <c r="U5" i="2"/>
  <c r="AB4" i="2"/>
  <c r="AA4" i="2"/>
  <c r="Z4" i="2"/>
  <c r="Y4" i="2"/>
  <c r="X4" i="2"/>
  <c r="W4" i="2"/>
  <c r="V4" i="2"/>
  <c r="U4" i="2"/>
  <c r="AB3" i="2"/>
  <c r="AA3" i="2"/>
  <c r="Z3" i="2"/>
  <c r="Y3" i="2"/>
  <c r="X3" i="2"/>
  <c r="W3" i="2"/>
  <c r="V3" i="2"/>
  <c r="U3" i="2"/>
  <c r="T11" i="2"/>
  <c r="T9" i="2"/>
  <c r="T8" i="2"/>
  <c r="T5" i="2"/>
  <c r="T4" i="2"/>
  <c r="T3" i="2"/>
  <c r="P21" i="1"/>
  <c r="O21" i="1"/>
  <c r="N21" i="1"/>
  <c r="M21" i="1"/>
  <c r="L21" i="1"/>
  <c r="K21" i="1"/>
  <c r="A10" i="1"/>
  <c r="Y20" i="1"/>
  <c r="X20" i="1"/>
  <c r="W20" i="1"/>
  <c r="V20" i="1"/>
  <c r="U20" i="1"/>
  <c r="T20" i="1"/>
  <c r="P20" i="1"/>
  <c r="O20" i="1"/>
  <c r="N20" i="1"/>
  <c r="M20" i="1"/>
  <c r="L20" i="1"/>
  <c r="K20" i="1"/>
  <c r="A9" i="1"/>
  <c r="Y19" i="1"/>
  <c r="X19" i="1"/>
  <c r="W19" i="1"/>
  <c r="V19" i="1"/>
  <c r="U19" i="1"/>
  <c r="T19" i="1"/>
  <c r="P19" i="1"/>
  <c r="O19" i="1"/>
  <c r="N19" i="1"/>
  <c r="M19" i="1"/>
  <c r="L19" i="1"/>
  <c r="K19" i="1"/>
  <c r="A8" i="1"/>
  <c r="Y18" i="1"/>
  <c r="X18" i="1"/>
  <c r="W18" i="1"/>
  <c r="V18" i="1"/>
  <c r="U18" i="1"/>
  <c r="T18" i="1"/>
  <c r="P18" i="1"/>
  <c r="O18" i="1"/>
  <c r="N18" i="1"/>
  <c r="M18" i="1"/>
  <c r="L18" i="1"/>
  <c r="K18" i="1"/>
  <c r="A7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16" i="1"/>
  <c r="X16" i="1"/>
  <c r="W16" i="1"/>
  <c r="V16" i="1"/>
  <c r="U16" i="1"/>
  <c r="T16" i="1"/>
  <c r="S16" i="1"/>
  <c r="P16" i="1"/>
  <c r="O16" i="1"/>
  <c r="N16" i="1"/>
  <c r="M16" i="1"/>
  <c r="L16" i="1"/>
  <c r="K16" i="1"/>
  <c r="J16" i="1"/>
  <c r="G16" i="1"/>
  <c r="F16" i="1"/>
  <c r="E16" i="1"/>
  <c r="D16" i="1"/>
  <c r="C16" i="1"/>
  <c r="B16" i="1"/>
  <c r="A16" i="1"/>
  <c r="Y15" i="1"/>
  <c r="X15" i="1"/>
  <c r="W15" i="1"/>
  <c r="V15" i="1"/>
  <c r="U15" i="1"/>
  <c r="T15" i="1"/>
  <c r="S15" i="1"/>
  <c r="P15" i="1"/>
  <c r="O15" i="1"/>
  <c r="N15" i="1"/>
  <c r="M15" i="1"/>
  <c r="L15" i="1"/>
  <c r="K15" i="1"/>
  <c r="J15" i="1"/>
  <c r="G15" i="1"/>
  <c r="F15" i="1"/>
  <c r="E15" i="1"/>
  <c r="D15" i="1"/>
  <c r="C15" i="1"/>
  <c r="B15" i="1"/>
  <c r="A15" i="1"/>
  <c r="Y14" i="1"/>
  <c r="X14" i="1"/>
  <c r="W14" i="1"/>
  <c r="V14" i="1"/>
  <c r="U14" i="1"/>
  <c r="T14" i="1"/>
  <c r="S14" i="1"/>
  <c r="P14" i="1"/>
  <c r="O14" i="1"/>
  <c r="N14" i="1"/>
  <c r="M14" i="1"/>
  <c r="L14" i="1"/>
  <c r="K14" i="1"/>
  <c r="J14" i="1"/>
  <c r="G14" i="1"/>
  <c r="F14" i="1"/>
  <c r="E14" i="1"/>
  <c r="D14" i="1"/>
  <c r="C14" i="1"/>
  <c r="B14" i="1"/>
  <c r="A14" i="1"/>
  <c r="Y10" i="1"/>
  <c r="X10" i="1"/>
  <c r="W10" i="1"/>
  <c r="V10" i="1"/>
  <c r="U10" i="1"/>
  <c r="T10" i="1"/>
  <c r="P10" i="1"/>
  <c r="O10" i="1"/>
  <c r="N10" i="1"/>
  <c r="M10" i="1"/>
  <c r="L10" i="1"/>
  <c r="K10" i="1"/>
  <c r="Y9" i="1"/>
  <c r="X9" i="1"/>
  <c r="W9" i="1"/>
  <c r="V9" i="1"/>
  <c r="U9" i="1"/>
  <c r="T9" i="1"/>
  <c r="P9" i="1"/>
  <c r="O9" i="1"/>
  <c r="N9" i="1"/>
  <c r="M9" i="1"/>
  <c r="L9" i="1"/>
  <c r="K9" i="1"/>
  <c r="Y8" i="1"/>
  <c r="X8" i="1"/>
  <c r="W8" i="1"/>
  <c r="V8" i="1"/>
  <c r="U8" i="1"/>
  <c r="T8" i="1"/>
  <c r="P8" i="1"/>
  <c r="O8" i="1"/>
  <c r="N8" i="1"/>
  <c r="M8" i="1"/>
  <c r="L8" i="1"/>
  <c r="K8" i="1"/>
  <c r="Y7" i="1"/>
  <c r="X7" i="1"/>
  <c r="W7" i="1"/>
  <c r="V7" i="1"/>
  <c r="U7" i="1"/>
  <c r="T7" i="1"/>
  <c r="P7" i="1"/>
  <c r="O7" i="1"/>
  <c r="N7" i="1"/>
  <c r="M7" i="1"/>
  <c r="L7" i="1"/>
  <c r="K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C10" i="2" s="1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M9" i="8"/>
  <c r="AL9" i="8"/>
  <c r="B12" i="10" s="1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M5" i="8"/>
  <c r="AL5" i="8"/>
  <c r="B8" i="10" s="1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K5" i="8"/>
  <c r="J5" i="8"/>
  <c r="I5" i="8"/>
  <c r="H5" i="8"/>
  <c r="G5" i="8"/>
  <c r="F5" i="8"/>
  <c r="E5" i="8"/>
  <c r="D5" i="8"/>
  <c r="C5" i="8"/>
  <c r="B5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K4" i="8"/>
  <c r="J4" i="8"/>
  <c r="I4" i="8"/>
  <c r="H4" i="8"/>
  <c r="G4" i="8"/>
  <c r="F4" i="8"/>
  <c r="E4" i="8"/>
  <c r="D4" i="8"/>
  <c r="C4" i="8"/>
  <c r="B4" i="8"/>
  <c r="AM3" i="8"/>
  <c r="C6" i="10" s="1"/>
  <c r="AL3" i="8"/>
  <c r="B6" i="10" s="1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J3" i="8"/>
  <c r="I3" i="8"/>
  <c r="H3" i="8"/>
  <c r="G3" i="8"/>
  <c r="F3" i="8"/>
  <c r="E3" i="8"/>
  <c r="D3" i="8"/>
  <c r="C3" i="8"/>
  <c r="B3" i="8"/>
  <c r="I2" i="8"/>
  <c r="AM11" i="8"/>
  <c r="C14" i="10" s="1"/>
  <c r="AL11" i="8"/>
  <c r="B14" i="10" s="1"/>
  <c r="AK11" i="8"/>
  <c r="AJ11" i="8"/>
  <c r="AI11" i="8"/>
  <c r="AH11" i="8"/>
  <c r="AG11" i="8"/>
  <c r="AF11" i="8"/>
  <c r="AE11" i="8"/>
  <c r="BC11" i="2"/>
  <c r="BB11" i="2"/>
  <c r="BA11" i="2"/>
  <c r="AZ11" i="2"/>
  <c r="AK11" i="9"/>
  <c r="AJ11" i="9"/>
  <c r="AI11" i="9"/>
  <c r="AH11" i="9"/>
  <c r="AG11" i="9"/>
  <c r="AF11" i="9"/>
  <c r="AE11" i="9"/>
  <c r="BE14" i="10"/>
  <c r="L80" i="10" s="1"/>
  <c r="BD14" i="10"/>
  <c r="K80" i="10" s="1"/>
  <c r="BC14" i="10"/>
  <c r="J80" i="10" s="1"/>
  <c r="BB14" i="10"/>
  <c r="I80" i="10" s="1"/>
  <c r="BA14" i="10"/>
  <c r="H80" i="10" s="1"/>
  <c r="Y21" i="1"/>
  <c r="X21" i="1"/>
  <c r="W21" i="1"/>
  <c r="V21" i="1"/>
  <c r="U21" i="1"/>
  <c r="T21" i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AL2" i="9"/>
  <c r="AM2" i="9"/>
  <c r="AL7" i="9"/>
  <c r="AM7" i="9"/>
  <c r="AL10" i="9"/>
  <c r="AM10" i="9"/>
  <c r="AF10" i="9"/>
  <c r="AE10" i="9"/>
  <c r="AK2" i="9"/>
  <c r="AK7" i="9" s="1"/>
  <c r="AI2" i="9"/>
  <c r="AI7" i="9" s="1"/>
  <c r="AH2" i="9"/>
  <c r="AH7" i="9" s="1"/>
  <c r="AG2" i="9"/>
  <c r="AG7" i="9" s="1"/>
  <c r="AF2" i="9"/>
  <c r="AF7" i="9" s="1"/>
  <c r="AE2" i="9"/>
  <c r="AE7" i="9" s="1"/>
  <c r="AD2" i="9"/>
  <c r="AD7" i="9" s="1"/>
  <c r="AK2" i="8"/>
  <c r="AK7" i="8" s="1"/>
  <c r="AI2" i="8"/>
  <c r="AI7" i="8" s="1"/>
  <c r="AH2" i="8"/>
  <c r="AH7" i="8" s="1"/>
  <c r="AG2" i="8"/>
  <c r="AG7" i="8" s="1"/>
  <c r="AF2" i="8"/>
  <c r="AF7" i="8" s="1"/>
  <c r="AE2" i="8"/>
  <c r="AE7" i="8" s="1"/>
  <c r="AD2" i="8"/>
  <c r="AD7" i="8" s="1"/>
  <c r="K2" i="9"/>
  <c r="K7" i="9" s="1"/>
  <c r="L2" i="9"/>
  <c r="M2" i="9"/>
  <c r="N2" i="9"/>
  <c r="O2" i="9"/>
  <c r="P2" i="9"/>
  <c r="P10" i="9" s="1"/>
  <c r="Q2" i="9"/>
  <c r="S2" i="9"/>
  <c r="T2" i="9"/>
  <c r="U2" i="9"/>
  <c r="U7" i="9" s="1"/>
  <c r="V2" i="9"/>
  <c r="V7" i="9" s="1"/>
  <c r="W2" i="9"/>
  <c r="W7" i="9" s="1"/>
  <c r="X2" i="9"/>
  <c r="X7" i="9" s="1"/>
  <c r="Y2" i="9"/>
  <c r="Y7" i="9" s="1"/>
  <c r="Z2" i="9"/>
  <c r="Z7" i="9" s="1"/>
  <c r="AB2" i="9"/>
  <c r="AC2" i="9"/>
  <c r="AC7" i="9" s="1"/>
  <c r="B7" i="9"/>
  <c r="C7" i="9"/>
  <c r="D7" i="9"/>
  <c r="E7" i="9"/>
  <c r="F7" i="9"/>
  <c r="G7" i="9"/>
  <c r="H7" i="9"/>
  <c r="J7" i="9"/>
  <c r="L7" i="9"/>
  <c r="M7" i="9"/>
  <c r="N7" i="9"/>
  <c r="O7" i="9"/>
  <c r="Q7" i="9"/>
  <c r="S7" i="9"/>
  <c r="T7" i="9"/>
  <c r="AB7" i="9"/>
  <c r="B10" i="9"/>
  <c r="C10" i="9"/>
  <c r="D10" i="9"/>
  <c r="E10" i="9"/>
  <c r="F10" i="9"/>
  <c r="G10" i="9"/>
  <c r="H10" i="9"/>
  <c r="J10" i="9"/>
  <c r="L10" i="9"/>
  <c r="M10" i="9"/>
  <c r="N10" i="9"/>
  <c r="O10" i="9"/>
  <c r="Q10" i="9"/>
  <c r="S10" i="9"/>
  <c r="T10" i="9"/>
  <c r="U10" i="9"/>
  <c r="AB10" i="9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S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V2" i="8"/>
  <c r="V7" i="8" s="1"/>
  <c r="AK10" i="8"/>
  <c r="AB10" i="8"/>
  <c r="AB7" i="8"/>
  <c r="AB2" i="8"/>
  <c r="S2" i="8"/>
  <c r="S10" i="8"/>
  <c r="J10" i="8"/>
  <c r="J7" i="8"/>
  <c r="AG10" i="8"/>
  <c r="Z2" i="8"/>
  <c r="Z10" i="8" s="1"/>
  <c r="Y2" i="8"/>
  <c r="Y10" i="8" s="1"/>
  <c r="X2" i="8"/>
  <c r="X10" i="8" s="1"/>
  <c r="W2" i="8"/>
  <c r="W7" i="8" s="1"/>
  <c r="U2" i="8"/>
  <c r="U7" i="8" s="1"/>
  <c r="K2" i="8"/>
  <c r="K10" i="8" s="1"/>
  <c r="H17" i="1" l="1"/>
  <c r="Z21" i="1"/>
  <c r="Q5" i="1"/>
  <c r="BD9" i="2"/>
  <c r="Q15" i="1"/>
  <c r="Q6" i="1"/>
  <c r="Q3" i="1"/>
  <c r="Q4" i="1"/>
  <c r="Q14" i="1"/>
  <c r="H15" i="1"/>
  <c r="H16" i="1"/>
  <c r="H14" i="1"/>
  <c r="Q16" i="1"/>
  <c r="P7" i="9"/>
  <c r="AG10" i="9"/>
  <c r="K10" i="9"/>
  <c r="AH10" i="9"/>
  <c r="AI10" i="9"/>
  <c r="AK10" i="9"/>
  <c r="AC10" i="9"/>
  <c r="AD10" i="9"/>
  <c r="AH10" i="8"/>
  <c r="AI10" i="8"/>
  <c r="AB10" i="2"/>
  <c r="AT7" i="2"/>
  <c r="B65" i="10"/>
  <c r="B78" i="10"/>
  <c r="B38" i="10"/>
  <c r="B52" i="10"/>
  <c r="B25" i="10"/>
  <c r="BE9" i="2"/>
  <c r="C12" i="10"/>
  <c r="BD8" i="2"/>
  <c r="B11" i="10"/>
  <c r="BE8" i="2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BE5" i="2"/>
  <c r="C8" i="10"/>
  <c r="BD4" i="2"/>
  <c r="B7" i="10"/>
  <c r="BE4" i="2"/>
  <c r="C7" i="10"/>
  <c r="BE3" i="2"/>
  <c r="BD3" i="2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BD5" i="2"/>
  <c r="Z19" i="1"/>
  <c r="AU5" i="10"/>
  <c r="AU10" i="10" s="1"/>
  <c r="K63" i="10" s="1"/>
  <c r="AJ2" i="2"/>
  <c r="AA10" i="2"/>
  <c r="AA7" i="2"/>
  <c r="AC13" i="10"/>
  <c r="K39" i="10" s="1"/>
  <c r="AL10" i="10"/>
  <c r="K50" i="10" s="1"/>
  <c r="T13" i="10"/>
  <c r="K26" i="10" s="1"/>
  <c r="BD13" i="10"/>
  <c r="K79" i="10" s="1"/>
  <c r="BD11" i="2"/>
  <c r="BE11" i="2"/>
  <c r="AM9" i="9"/>
  <c r="AL9" i="9"/>
  <c r="AM8" i="9"/>
  <c r="AL8" i="9"/>
  <c r="AM11" i="9"/>
  <c r="AL11" i="9"/>
  <c r="AM5" i="9"/>
  <c r="AL5" i="9"/>
  <c r="AM4" i="9"/>
  <c r="AL4" i="9"/>
  <c r="AM3" i="9"/>
  <c r="AL3" i="9"/>
  <c r="AJ2" i="9"/>
  <c r="Y10" i="9"/>
  <c r="W10" i="9"/>
  <c r="AA7" i="9"/>
  <c r="AA10" i="9"/>
  <c r="R2" i="9"/>
  <c r="Z10" i="9"/>
  <c r="I10" i="9"/>
  <c r="I7" i="9"/>
  <c r="X10" i="9"/>
  <c r="V10" i="9"/>
  <c r="BE5" i="10"/>
  <c r="L71" i="10" s="1"/>
  <c r="AE10" i="2"/>
  <c r="AF10" i="2"/>
  <c r="AG10" i="2"/>
  <c r="AH10" i="2"/>
  <c r="AI10" i="2"/>
  <c r="AD10" i="2"/>
  <c r="AJ10" i="2"/>
  <c r="AK10" i="2"/>
  <c r="Z20" i="1"/>
  <c r="Z18" i="1"/>
  <c r="X7" i="8"/>
  <c r="Y7" i="8"/>
  <c r="Z7" i="8"/>
  <c r="AE10" i="8"/>
  <c r="AF10" i="8"/>
  <c r="AD10" i="8"/>
  <c r="W10" i="8"/>
  <c r="U10" i="8"/>
  <c r="V10" i="8"/>
  <c r="S20" i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AJ7" i="9"/>
  <c r="AJ10" i="9"/>
  <c r="R7" i="9"/>
  <c r="R10" i="9"/>
  <c r="J20" i="1"/>
  <c r="Z7" i="1"/>
  <c r="Q9" i="1"/>
  <c r="AJ2" i="8"/>
  <c r="AJ7" i="8" s="1"/>
  <c r="H6" i="1"/>
  <c r="H5" i="1"/>
  <c r="Z14" i="1" l="1"/>
  <c r="Q18" i="1"/>
  <c r="AA2" i="8"/>
  <c r="J18" i="1"/>
  <c r="S18" i="1"/>
  <c r="J19" i="1"/>
  <c r="S19" i="1"/>
  <c r="J21" i="1"/>
  <c r="S21" i="1"/>
  <c r="Q7" i="1"/>
  <c r="Q8" i="1"/>
  <c r="Z5" i="1"/>
  <c r="Z8" i="1"/>
  <c r="H3" i="1"/>
  <c r="Z16" i="1"/>
  <c r="Z17" i="1"/>
  <c r="Z15" i="1"/>
  <c r="Q21" i="1"/>
  <c r="Q20" i="1"/>
  <c r="Q19" i="1"/>
  <c r="Z9" i="1"/>
  <c r="Z10" i="1"/>
  <c r="Z6" i="1"/>
  <c r="Z3" i="1"/>
  <c r="Z4" i="1"/>
  <c r="Q10" i="1"/>
  <c r="H4" i="1"/>
  <c r="L2" i="8"/>
  <c r="L7" i="8" s="1"/>
  <c r="M2" i="8"/>
  <c r="N2" i="8"/>
  <c r="N7" i="8" s="1"/>
  <c r="O2" i="8"/>
  <c r="O7" i="8" s="1"/>
  <c r="P2" i="8"/>
  <c r="P7" i="8" s="1"/>
  <c r="Q2" i="8"/>
  <c r="R2" i="8"/>
  <c r="R7" i="8" s="1"/>
  <c r="T2" i="8"/>
  <c r="T7" i="8" s="1"/>
  <c r="AC2" i="8"/>
  <c r="AC7" i="8" s="1"/>
  <c r="B7" i="8"/>
  <c r="C7" i="8"/>
  <c r="D7" i="8"/>
  <c r="E7" i="8"/>
  <c r="F7" i="8"/>
  <c r="G7" i="8"/>
  <c r="H7" i="8"/>
  <c r="I7" i="8"/>
  <c r="K7" i="8"/>
  <c r="B10" i="8"/>
  <c r="C10" i="8"/>
  <c r="D10" i="8"/>
  <c r="E10" i="8"/>
  <c r="F10" i="8"/>
  <c r="G10" i="8"/>
  <c r="H10" i="8"/>
  <c r="M10" i="8" l="1"/>
  <c r="M7" i="8"/>
  <c r="Q10" i="8"/>
  <c r="Q7" i="8"/>
  <c r="AC10" i="8"/>
  <c r="T10" i="8"/>
  <c r="P10" i="8"/>
  <c r="O10" i="8"/>
  <c r="AA7" i="8"/>
  <c r="AA10" i="8"/>
  <c r="AJ10" i="8"/>
  <c r="J10" i="1"/>
  <c r="S10" i="1"/>
  <c r="J8" i="1"/>
  <c r="S8" i="1"/>
  <c r="J9" i="1"/>
  <c r="S9" i="1"/>
  <c r="J7" i="1"/>
  <c r="S7" i="1"/>
  <c r="I10" i="8"/>
  <c r="N10" i="8"/>
  <c r="L10" i="8"/>
  <c r="R10" i="8"/>
  <c r="BA2" i="2" l="1"/>
  <c r="AR2" i="2"/>
  <c r="AI2" i="2"/>
  <c r="Z2" i="2"/>
  <c r="R2" i="2"/>
  <c r="Q2" i="2"/>
  <c r="Q10" i="2" l="1"/>
  <c r="Q7" i="2"/>
  <c r="Z7" i="2"/>
  <c r="AI7" i="2" s="1"/>
  <c r="Z10" i="2"/>
  <c r="AR10" i="2"/>
  <c r="AR7" i="2"/>
  <c r="BA7" i="2"/>
  <c r="BA10" i="2"/>
  <c r="R10" i="2"/>
  <c r="R7" i="2"/>
  <c r="AJ7" i="2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L7" i="2" s="1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AZ7" i="2" l="1"/>
  <c r="AZ10" i="2"/>
  <c r="AV7" i="2"/>
  <c r="AV10" i="2"/>
  <c r="AQ10" i="2"/>
  <c r="AQ7" i="2"/>
  <c r="Y7" i="2"/>
  <c r="AH7" i="2" s="1"/>
  <c r="Y10" i="2"/>
  <c r="O10" i="2"/>
  <c r="O7" i="2"/>
  <c r="N10" i="2"/>
  <c r="N7" i="2"/>
  <c r="P10" i="2"/>
  <c r="P7" i="2"/>
  <c r="U10" i="2"/>
  <c r="U7" i="2"/>
  <c r="AD7" i="2" s="1"/>
  <c r="AP10" i="2"/>
  <c r="AP7" i="2"/>
  <c r="L10" i="2"/>
  <c r="L7" i="2"/>
  <c r="X10" i="2"/>
  <c r="X7" i="2"/>
  <c r="AG7" i="2" s="1"/>
  <c r="V10" i="2"/>
  <c r="V7" i="2"/>
  <c r="AY7" i="2"/>
  <c r="AY10" i="2"/>
  <c r="W7" i="2"/>
  <c r="AF7" i="2" s="1"/>
  <c r="W10" i="2"/>
  <c r="AO10" i="2"/>
  <c r="AO7" i="2"/>
  <c r="AX7" i="2"/>
  <c r="AX10" i="2"/>
  <c r="AM7" i="2"/>
  <c r="AM10" i="2"/>
  <c r="BB10" i="2"/>
  <c r="BB7" i="2"/>
  <c r="AS10" i="2"/>
  <c r="AS7" i="2"/>
  <c r="M7" i="2"/>
  <c r="M10" i="2"/>
  <c r="AE7" i="2"/>
  <c r="AW10" i="2"/>
  <c r="AW7" i="2"/>
  <c r="AN10" i="2"/>
  <c r="AN7" i="2"/>
  <c r="T10" i="2"/>
  <c r="AU7" i="2"/>
  <c r="AL10" i="2"/>
  <c r="K10" i="2"/>
  <c r="BC2" i="2"/>
  <c r="BC10" i="2" l="1"/>
  <c r="BC7" i="2"/>
</calcChain>
</file>

<file path=xl/sharedStrings.xml><?xml version="1.0" encoding="utf-8"?>
<sst xmlns="http://schemas.openxmlformats.org/spreadsheetml/2006/main" count="314" uniqueCount="79">
  <si>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</si>
  <si>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</si>
  <si>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</si>
  <si>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</si>
  <si>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</si>
  <si>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</si>
  <si>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</si>
  <si>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</si>
  <si>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</si>
  <si>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</si>
  <si>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</si>
  <si>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</si>
  <si>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</si>
  <si>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</si>
  <si>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</si>
  <si>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</si>
  <si>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</si>
  <si>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log(ST/sec)</t>
  </si>
  <si>
    <t>β0</t>
  </si>
  <si>
    <t>LH Slope</t>
  </si>
  <si>
    <t>MDC</t>
  </si>
  <si>
    <t>MWH</t>
  </si>
  <si>
    <t>MYN</t>
  </si>
  <si>
    <t>MDQ</t>
  </si>
  <si>
    <t>p. val.</t>
  </si>
  <si>
    <t>p. val. adj.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</si>
  <si>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</si>
  <si>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</si>
  <si>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</si>
  <si>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</si>
  <si>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</si>
  <si>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</si>
  <si>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</si>
  <si>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</si>
  <si>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</si>
  <si>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</si>
  <si>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</si>
  <si>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t>2.5%  CI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</si>
  <si>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</si>
  <si>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</si>
  <si>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</si>
  <si>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</si>
  <si>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</si>
  <si>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</si>
  <si>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</si>
  <si>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</si>
  <si>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</si>
  <si>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</si>
  <si>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</si>
  <si>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</si>
  <si>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Mode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</si>
  <si>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</si>
  <si>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</si>
  <si>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</si>
  <si>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</si>
  <si>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</si>
  <si>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</si>
  <si>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</si>
  <si>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</si>
  <si>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</si>
  <si>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</si>
  <si>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</si>
  <si>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</si>
  <si>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</si>
  <si>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</si>
  <si>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</si>
  <si>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</si>
  <si>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</si>
  <si>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L_f0</t>
  </si>
  <si>
    <t>H_f0</t>
  </si>
  <si>
    <t>F0 params (STs)</t>
  </si>
  <si>
    <t>mean f0</t>
  </si>
  <si>
    <t>Parameters</t>
  </si>
  <si>
    <t>T. params  (ms)</t>
  </si>
  <si>
    <t>CI Delta</t>
  </si>
  <si>
    <t>P format</t>
  </si>
  <si>
    <t>Analysis of L% and GenderM slopes on phonetic parameters</t>
  </si>
  <si>
    <t>GenderM Slope re GenderF Intercept</t>
  </si>
  <si>
    <t>L% slope re 0%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</si>
</sst>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&quot;p=&quot;##,##0.0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/>
      <bottom/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</borders>
  <cellStyleXfs count="1">
    <xf numFmtId="0" fontId="0" fillId="0" borderId="0"/>
  </cellStyleXfs>
  <cellXfs count="222">
    <xf numFmtId="0" fontId="0" fillId="0" borderId="0" xfId="0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5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12" fillId="0" borderId="10" xfId="0" applyNumberFormat="1" applyFont="1" applyFill="1" applyBorder="1" applyAlignment="1">
      <alignment horizontal="right" vertical="center" wrapText="1"/>
    </xf>
    <xf numFmtId="164" fontId="12" fillId="0" borderId="10" xfId="0" applyNumberFormat="1" applyFont="1" applyFill="1" applyBorder="1" applyAlignment="1">
      <alignment horizontal="right" vertical="center" wrapText="1"/>
    </xf>
    <xf numFmtId="2" fontId="12" fillId="0" borderId="11" xfId="0" applyNumberFormat="1" applyFont="1" applyFill="1" applyBorder="1" applyAlignment="1">
      <alignment horizontal="right" vertical="center" wrapText="1"/>
    </xf>
    <xf numFmtId="164" fontId="12" fillId="0" borderId="11" xfId="0" applyNumberFormat="1" applyFont="1" applyFill="1" applyBorder="1" applyAlignment="1">
      <alignment horizontal="right" vertical="center" wrapText="1"/>
    </xf>
    <xf numFmtId="164" fontId="12" fillId="0" borderId="12" xfId="0" applyNumberFormat="1" applyFont="1" applyFill="1" applyBorder="1" applyAlignment="1">
      <alignment horizontal="right" vertical="center" wrapText="1"/>
    </xf>
    <xf numFmtId="2" fontId="12" fillId="0" borderId="12" xfId="0" applyNumberFormat="1" applyFont="1" applyFill="1" applyBorder="1" applyAlignment="1">
      <alignment horizontal="right" vertical="center" wrapText="1"/>
    </xf>
    <xf numFmtId="1" fontId="12" fillId="0" borderId="10" xfId="0" applyNumberFormat="1" applyFont="1" applyFill="1" applyBorder="1" applyAlignment="1">
      <alignment horizontal="right" vertical="center" wrapText="1"/>
    </xf>
    <xf numFmtId="1" fontId="12" fillId="0" borderId="12" xfId="0" applyNumberFormat="1" applyFont="1" applyFill="1" applyBorder="1" applyAlignment="1">
      <alignment horizontal="right" vertical="center" wrapText="1"/>
    </xf>
    <xf numFmtId="2" fontId="12" fillId="0" borderId="0" xfId="0" applyNumberFormat="1" applyFont="1" applyFill="1" applyBorder="1" applyAlignment="1">
      <alignment horizontal="right" vertical="center" wrapText="1"/>
    </xf>
    <xf numFmtId="164" fontId="1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1" fillId="0" borderId="15" xfId="0" applyNumberFormat="1" applyFont="1" applyFill="1" applyBorder="1" applyAlignment="1">
      <alignment horizontal="right" vertical="center" wrapText="1"/>
    </xf>
    <xf numFmtId="0" fontId="11" fillId="0" borderId="15" xfId="0" applyNumberFormat="1" applyFont="1" applyFill="1" applyBorder="1" applyAlignment="1">
      <alignment horizontal="right" vertical="center" wrapText="1"/>
    </xf>
    <xf numFmtId="165" fontId="11" fillId="0" borderId="15" xfId="0" applyNumberFormat="1" applyFont="1" applyFill="1" applyBorder="1" applyAlignment="1">
      <alignment horizontal="right" vertical="center" wrapText="1"/>
    </xf>
    <xf numFmtId="2" fontId="11" fillId="0" borderId="14" xfId="0" applyNumberFormat="1" applyFont="1" applyFill="1" applyBorder="1" applyAlignment="1">
      <alignment horizontal="right" vertical="center" wrapText="1"/>
    </xf>
    <xf numFmtId="0" fontId="11" fillId="0" borderId="14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 vertical="center" wrapText="1"/>
    </xf>
    <xf numFmtId="165" fontId="15" fillId="0" borderId="0" xfId="0" applyNumberFormat="1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2" fontId="11" fillId="0" borderId="27" xfId="0" applyNumberFormat="1" applyFont="1" applyFill="1" applyBorder="1" applyAlignment="1">
      <alignment horizontal="right" vertical="center" wrapText="1"/>
    </xf>
    <xf numFmtId="0" fontId="11" fillId="0" borderId="28" xfId="0" applyNumberFormat="1" applyFont="1" applyFill="1" applyBorder="1" applyAlignment="1">
      <alignment horizontal="right" vertical="center" wrapText="1"/>
    </xf>
    <xf numFmtId="164" fontId="12" fillId="0" borderId="29" xfId="0" applyNumberFormat="1" applyFont="1" applyFill="1" applyBorder="1" applyAlignment="1">
      <alignment horizontal="right" vertical="center" wrapText="1"/>
    </xf>
    <xf numFmtId="164" fontId="12" fillId="0" borderId="31" xfId="0" applyNumberFormat="1" applyFont="1" applyFill="1" applyBorder="1" applyAlignment="1">
      <alignment horizontal="right" vertical="center" wrapText="1"/>
    </xf>
    <xf numFmtId="164" fontId="12" fillId="0" borderId="33" xfId="0" applyNumberFormat="1" applyFont="1" applyFill="1" applyBorder="1" applyAlignment="1">
      <alignment horizontal="right" vertical="center" wrapText="1"/>
    </xf>
    <xf numFmtId="2" fontId="11" fillId="0" borderId="35" xfId="0" applyNumberFormat="1" applyFont="1" applyFill="1" applyBorder="1" applyAlignment="1">
      <alignment horizontal="right" vertical="center" wrapText="1"/>
    </xf>
    <xf numFmtId="0" fontId="11" fillId="0" borderId="36" xfId="0" applyNumberFormat="1" applyFont="1" applyFill="1" applyBorder="1" applyAlignment="1">
      <alignment horizontal="right" vertical="center" wrapText="1"/>
    </xf>
    <xf numFmtId="1" fontId="12" fillId="0" borderId="29" xfId="0" applyNumberFormat="1" applyFont="1" applyFill="1" applyBorder="1" applyAlignment="1">
      <alignment horizontal="right" vertical="center" wrapText="1"/>
    </xf>
    <xf numFmtId="1" fontId="12" fillId="0" borderId="33" xfId="0" applyNumberFormat="1" applyFont="1" applyFill="1" applyBorder="1" applyAlignment="1">
      <alignment horizontal="right" vertical="center" wrapText="1"/>
    </xf>
    <xf numFmtId="2" fontId="12" fillId="0" borderId="38" xfId="0" applyNumberFormat="1" applyFont="1" applyFill="1" applyBorder="1" applyAlignment="1">
      <alignment horizontal="right" vertical="center" wrapText="1"/>
    </xf>
    <xf numFmtId="2" fontId="12" fillId="0" borderId="13" xfId="0" applyNumberFormat="1" applyFont="1" applyFill="1" applyBorder="1" applyAlignment="1">
      <alignment horizontal="right" vertical="center" wrapText="1"/>
    </xf>
    <xf numFmtId="164" fontId="12" fillId="0" borderId="13" xfId="0" applyNumberFormat="1" applyFont="1" applyFill="1" applyBorder="1" applyAlignment="1">
      <alignment horizontal="right" vertical="center" wrapText="1"/>
    </xf>
    <xf numFmtId="2" fontId="11" fillId="0" borderId="39" xfId="0" applyNumberFormat="1" applyFont="1" applyFill="1" applyBorder="1" applyAlignment="1">
      <alignment horizontal="right" vertical="center" wrapText="1"/>
    </xf>
    <xf numFmtId="0" fontId="11" fillId="0" borderId="40" xfId="0" applyNumberFormat="1" applyFont="1" applyFill="1" applyBorder="1" applyAlignment="1">
      <alignment horizontal="right" vertical="center" wrapText="1"/>
    </xf>
    <xf numFmtId="2" fontId="12" fillId="0" borderId="41" xfId="0" applyNumberFormat="1" applyFont="1" applyFill="1" applyBorder="1" applyAlignment="1">
      <alignment horizontal="right" vertical="center" wrapText="1"/>
    </xf>
    <xf numFmtId="164" fontId="12" fillId="0" borderId="43" xfId="0" applyNumberFormat="1" applyFont="1" applyFill="1" applyBorder="1" applyAlignment="1">
      <alignment horizontal="right" vertical="center" wrapText="1"/>
    </xf>
    <xf numFmtId="164" fontId="12" fillId="0" borderId="45" xfId="0" applyNumberFormat="1" applyFont="1" applyFill="1" applyBorder="1" applyAlignment="1">
      <alignment horizontal="right" vertical="center" wrapText="1"/>
    </xf>
    <xf numFmtId="2" fontId="11" fillId="0" borderId="47" xfId="0" applyNumberFormat="1" applyFont="1" applyFill="1" applyBorder="1" applyAlignment="1">
      <alignment horizontal="right" vertical="center" wrapText="1"/>
    </xf>
    <xf numFmtId="0" fontId="11" fillId="0" borderId="48" xfId="0" applyNumberFormat="1" applyFont="1" applyFill="1" applyBorder="1" applyAlignment="1">
      <alignment horizontal="right" vertical="center" wrapText="1"/>
    </xf>
    <xf numFmtId="1" fontId="12" fillId="0" borderId="41" xfId="0" applyNumberFormat="1" applyFont="1" applyFill="1" applyBorder="1" applyAlignment="1">
      <alignment horizontal="right" vertical="center" wrapText="1"/>
    </xf>
    <xf numFmtId="1" fontId="12" fillId="0" borderId="45" xfId="0" applyNumberFormat="1" applyFont="1" applyFill="1" applyBorder="1" applyAlignment="1">
      <alignment horizontal="right" vertical="center" wrapText="1"/>
    </xf>
    <xf numFmtId="2" fontId="12" fillId="0" borderId="49" xfId="0" applyNumberFormat="1" applyFont="1" applyFill="1" applyBorder="1" applyAlignment="1">
      <alignment horizontal="right" vertical="center" wrapText="1"/>
    </xf>
    <xf numFmtId="2" fontId="11" fillId="0" borderId="51" xfId="0" applyNumberFormat="1" applyFont="1" applyFill="1" applyBorder="1" applyAlignment="1">
      <alignment horizontal="right" vertical="center" wrapText="1"/>
    </xf>
    <xf numFmtId="164" fontId="12" fillId="0" borderId="52" xfId="0" applyNumberFormat="1" applyFont="1" applyFill="1" applyBorder="1" applyAlignment="1">
      <alignment horizontal="right" vertical="center" wrapText="1"/>
    </xf>
    <xf numFmtId="164" fontId="12" fillId="0" borderId="53" xfId="0" applyNumberFormat="1" applyFont="1" applyFill="1" applyBorder="1" applyAlignment="1">
      <alignment horizontal="right" vertical="center" wrapText="1"/>
    </xf>
    <xf numFmtId="164" fontId="12" fillId="0" borderId="54" xfId="0" applyNumberFormat="1" applyFont="1" applyFill="1" applyBorder="1" applyAlignment="1">
      <alignment horizontal="right" vertical="center" wrapText="1"/>
    </xf>
    <xf numFmtId="2" fontId="11" fillId="0" borderId="55" xfId="0" applyNumberFormat="1" applyFont="1" applyFill="1" applyBorder="1" applyAlignment="1">
      <alignment horizontal="right" vertical="center" wrapText="1"/>
    </xf>
    <xf numFmtId="1" fontId="12" fillId="0" borderId="52" xfId="0" applyNumberFormat="1" applyFont="1" applyFill="1" applyBorder="1" applyAlignment="1">
      <alignment horizontal="right" vertical="center" wrapText="1"/>
    </xf>
    <xf numFmtId="1" fontId="12" fillId="0" borderId="54" xfId="0" applyNumberFormat="1" applyFont="1" applyFill="1" applyBorder="1" applyAlignment="1">
      <alignment horizontal="right" vertical="center" wrapText="1"/>
    </xf>
    <xf numFmtId="2" fontId="12" fillId="0" borderId="56" xfId="0" applyNumberFormat="1" applyFont="1" applyFill="1" applyBorder="1" applyAlignment="1">
      <alignment horizontal="right" vertical="center" wrapText="1"/>
    </xf>
    <xf numFmtId="2" fontId="12" fillId="0" borderId="52" xfId="0" applyNumberFormat="1" applyFont="1" applyFill="1" applyBorder="1" applyAlignment="1">
      <alignment horizontal="right" vertical="center" wrapText="1"/>
    </xf>
    <xf numFmtId="2" fontId="12" fillId="0" borderId="53" xfId="0" applyNumberFormat="1" applyFont="1" applyFill="1" applyBorder="1" applyAlignment="1">
      <alignment horizontal="right" vertical="center" wrapText="1"/>
    </xf>
    <xf numFmtId="2" fontId="12" fillId="0" borderId="54" xfId="0" applyNumberFormat="1" applyFont="1" applyFill="1" applyBorder="1" applyAlignment="1">
      <alignment horizontal="right" vertical="center" wrapText="1"/>
    </xf>
    <xf numFmtId="2" fontId="12" fillId="0" borderId="8" xfId="0" applyNumberFormat="1" applyFont="1" applyFill="1" applyBorder="1" applyAlignment="1">
      <alignment horizontal="right" vertical="center" wrapText="1"/>
    </xf>
    <xf numFmtId="164" fontId="12" fillId="0" borderId="17" xfId="0" applyNumberFormat="1" applyFont="1" applyFill="1" applyBorder="1" applyAlignment="1">
      <alignment horizontal="right" vertical="center" wrapText="1"/>
    </xf>
    <xf numFmtId="2" fontId="12" fillId="0" borderId="22" xfId="0" applyNumberFormat="1" applyFont="1" applyFill="1" applyBorder="1" applyAlignment="1">
      <alignment horizontal="right" vertical="center" wrapText="1"/>
    </xf>
    <xf numFmtId="2" fontId="12" fillId="0" borderId="17" xfId="0" applyNumberFormat="1" applyFont="1" applyFill="1" applyBorder="1" applyAlignment="1">
      <alignment horizontal="right" vertical="center" wrapText="1"/>
    </xf>
    <xf numFmtId="2" fontId="12" fillId="0" borderId="65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Alignment="1">
      <alignment horizontal="right"/>
    </xf>
    <xf numFmtId="164" fontId="12" fillId="0" borderId="8" xfId="0" applyNumberFormat="1" applyFont="1" applyFill="1" applyBorder="1" applyAlignment="1">
      <alignment horizontal="right" vertical="center" wrapText="1"/>
    </xf>
    <xf numFmtId="2" fontId="12" fillId="0" borderId="23" xfId="0" applyNumberFormat="1" applyFont="1" applyFill="1" applyBorder="1" applyAlignment="1">
      <alignment horizontal="right" vertical="center" wrapText="1"/>
    </xf>
    <xf numFmtId="2" fontId="12" fillId="0" borderId="66" xfId="0" applyNumberFormat="1" applyFont="1" applyFill="1" applyBorder="1" applyAlignment="1">
      <alignment horizontal="right" vertical="center" wrapText="1"/>
    </xf>
    <xf numFmtId="164" fontId="12" fillId="0" borderId="9" xfId="0" applyNumberFormat="1" applyFont="1" applyFill="1" applyBorder="1" applyAlignment="1">
      <alignment horizontal="right" vertical="center" wrapText="1"/>
    </xf>
    <xf numFmtId="2" fontId="12" fillId="0" borderId="24" xfId="0" applyNumberFormat="1" applyFont="1" applyFill="1" applyBorder="1" applyAlignment="1">
      <alignment horizontal="right" vertical="center" wrapText="1"/>
    </xf>
    <xf numFmtId="2" fontId="12" fillId="0" borderId="9" xfId="0" applyNumberFormat="1" applyFont="1" applyFill="1" applyBorder="1" applyAlignment="1">
      <alignment horizontal="right" vertical="center" wrapText="1"/>
    </xf>
    <xf numFmtId="2" fontId="12" fillId="0" borderId="67" xfId="0" applyNumberFormat="1" applyFont="1" applyFill="1" applyBorder="1" applyAlignment="1">
      <alignment horizontal="right" vertical="center" wrapText="1"/>
    </xf>
    <xf numFmtId="1" fontId="12" fillId="0" borderId="17" xfId="0" applyNumberFormat="1" applyFont="1" applyFill="1" applyBorder="1" applyAlignment="1">
      <alignment horizontal="right" vertical="center" wrapText="1"/>
    </xf>
    <xf numFmtId="164" fontId="12" fillId="0" borderId="22" xfId="0" applyNumberFormat="1" applyFont="1" applyFill="1" applyBorder="1" applyAlignment="1">
      <alignment horizontal="right" vertical="center" wrapText="1"/>
    </xf>
    <xf numFmtId="164" fontId="12" fillId="0" borderId="65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Alignment="1">
      <alignment horizontal="right"/>
    </xf>
    <xf numFmtId="1" fontId="12" fillId="0" borderId="9" xfId="0" applyNumberFormat="1" applyFont="1" applyFill="1" applyBorder="1" applyAlignment="1">
      <alignment horizontal="right" vertical="center" wrapText="1"/>
    </xf>
    <xf numFmtId="164" fontId="12" fillId="0" borderId="24" xfId="0" applyNumberFormat="1" applyFont="1" applyFill="1" applyBorder="1" applyAlignment="1">
      <alignment horizontal="right" vertical="center" wrapText="1"/>
    </xf>
    <xf numFmtId="164" fontId="12" fillId="0" borderId="67" xfId="0" applyNumberFormat="1" applyFont="1" applyFill="1" applyBorder="1" applyAlignment="1">
      <alignment horizontal="right" vertical="center" wrapText="1"/>
    </xf>
    <xf numFmtId="2" fontId="12" fillId="0" borderId="68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horizontal="right" vertical="center" wrapText="1"/>
    </xf>
    <xf numFmtId="11" fontId="19" fillId="0" borderId="42" xfId="0" applyNumberFormat="1" applyFont="1" applyFill="1" applyBorder="1" applyAlignment="1">
      <alignment horizontal="right" vertical="center" wrapText="1"/>
    </xf>
    <xf numFmtId="0" fontId="19" fillId="0" borderId="44" xfId="0" applyNumberFormat="1" applyFont="1" applyFill="1" applyBorder="1" applyAlignment="1">
      <alignment horizontal="right" vertical="center" wrapText="1"/>
    </xf>
    <xf numFmtId="0" fontId="19" fillId="0" borderId="46" xfId="0" applyNumberFormat="1" applyFont="1" applyFill="1" applyBorder="1" applyAlignment="1">
      <alignment horizontal="right" vertical="center" wrapText="1"/>
    </xf>
    <xf numFmtId="0" fontId="19" fillId="0" borderId="42" xfId="0" applyNumberFormat="1" applyFont="1" applyFill="1" applyBorder="1" applyAlignment="1">
      <alignment horizontal="right" vertical="center" wrapText="1"/>
    </xf>
    <xf numFmtId="0" fontId="19" fillId="0" borderId="50" xfId="0" applyNumberFormat="1" applyFont="1" applyFill="1" applyBorder="1" applyAlignment="1">
      <alignment horizontal="right" vertical="center" wrapText="1"/>
    </xf>
    <xf numFmtId="11" fontId="19" fillId="0" borderId="30" xfId="0" applyNumberFormat="1" applyFont="1" applyFill="1" applyBorder="1" applyAlignment="1">
      <alignment horizontal="right" vertical="center" wrapText="1"/>
    </xf>
    <xf numFmtId="0" fontId="19" fillId="0" borderId="32" xfId="0" applyNumberFormat="1" applyFont="1" applyFill="1" applyBorder="1" applyAlignment="1">
      <alignment horizontal="right" vertical="center" wrapText="1"/>
    </xf>
    <xf numFmtId="0" fontId="19" fillId="0" borderId="34" xfId="0" applyNumberFormat="1" applyFont="1" applyFill="1" applyBorder="1" applyAlignment="1">
      <alignment horizontal="right" vertical="center" wrapText="1"/>
    </xf>
    <xf numFmtId="0" fontId="19" fillId="0" borderId="30" xfId="0" applyNumberFormat="1" applyFont="1" applyFill="1" applyBorder="1" applyAlignment="1">
      <alignment horizontal="right" vertical="center" wrapText="1"/>
    </xf>
    <xf numFmtId="0" fontId="19" fillId="0" borderId="37" xfId="0" applyNumberFormat="1" applyFont="1" applyFill="1" applyBorder="1" applyAlignment="1">
      <alignment horizontal="right" vertical="center" wrapText="1"/>
    </xf>
    <xf numFmtId="2" fontId="11" fillId="0" borderId="18" xfId="0" applyNumberFormat="1" applyFont="1" applyFill="1" applyBorder="1" applyAlignment="1">
      <alignment horizontal="right" vertical="center" wrapText="1"/>
    </xf>
    <xf numFmtId="2" fontId="11" fillId="0" borderId="21" xfId="0" applyNumberFormat="1" applyFont="1" applyFill="1" applyBorder="1" applyAlignment="1">
      <alignment horizontal="right" vertical="center" wrapText="1"/>
    </xf>
    <xf numFmtId="165" fontId="11" fillId="0" borderId="18" xfId="0" applyNumberFormat="1" applyFont="1" applyFill="1" applyBorder="1" applyAlignment="1">
      <alignment horizontal="right" vertical="center" wrapText="1"/>
    </xf>
    <xf numFmtId="2" fontId="11" fillId="0" borderId="63" xfId="0" applyNumberFormat="1" applyFont="1" applyFill="1" applyBorder="1" applyAlignment="1">
      <alignment horizontal="right" vertical="center" wrapText="1"/>
    </xf>
    <xf numFmtId="0" fontId="11" fillId="0" borderId="18" xfId="0" applyNumberFormat="1" applyFont="1" applyFill="1" applyBorder="1" applyAlignment="1">
      <alignment horizontal="right" vertical="center" wrapText="1"/>
    </xf>
    <xf numFmtId="165" fontId="11" fillId="0" borderId="64" xfId="0" applyNumberFormat="1" applyFont="1" applyFill="1" applyBorder="1" applyAlignment="1">
      <alignment horizontal="right" vertical="center" wrapText="1"/>
    </xf>
    <xf numFmtId="0" fontId="11" fillId="0" borderId="64" xfId="0" applyNumberFormat="1" applyFont="1" applyFill="1" applyBorder="1" applyAlignment="1">
      <alignment horizontal="right" vertical="center" wrapText="1"/>
    </xf>
    <xf numFmtId="2" fontId="11" fillId="0" borderId="8" xfId="0" applyNumberFormat="1" applyFont="1" applyFill="1" applyBorder="1" applyAlignment="1">
      <alignment horizontal="right" vertical="center" wrapText="1"/>
    </xf>
    <xf numFmtId="2" fontId="14" fillId="0" borderId="0" xfId="0" applyNumberFormat="1" applyFont="1" applyFill="1" applyAlignment="1">
      <alignment horizontal="right"/>
    </xf>
    <xf numFmtId="164" fontId="15" fillId="0" borderId="0" xfId="0" applyNumberFormat="1" applyFont="1" applyFill="1" applyBorder="1" applyAlignment="1">
      <alignment horizontal="right"/>
    </xf>
    <xf numFmtId="166" fontId="12" fillId="0" borderId="10" xfId="0" applyNumberFormat="1" applyFont="1" applyFill="1" applyBorder="1" applyAlignment="1">
      <alignment horizontal="right" vertical="center" wrapText="1"/>
    </xf>
    <xf numFmtId="166" fontId="12" fillId="0" borderId="11" xfId="0" applyNumberFormat="1" applyFont="1" applyFill="1" applyBorder="1" applyAlignment="1">
      <alignment horizontal="right" vertical="center" wrapText="1"/>
    </xf>
    <xf numFmtId="166" fontId="12" fillId="0" borderId="12" xfId="0" applyNumberFormat="1" applyFont="1" applyFill="1" applyBorder="1" applyAlignment="1">
      <alignment horizontal="right" vertical="center" wrapText="1"/>
    </xf>
    <xf numFmtId="166" fontId="12" fillId="0" borderId="13" xfId="0" applyNumberFormat="1" applyFont="1" applyFill="1" applyBorder="1" applyAlignment="1">
      <alignment horizontal="right" vertical="center" wrapText="1"/>
    </xf>
    <xf numFmtId="166" fontId="16" fillId="0" borderId="10" xfId="0" applyNumberFormat="1" applyFont="1" applyFill="1" applyBorder="1" applyAlignment="1">
      <alignment horizontal="right" vertical="center" wrapText="1"/>
    </xf>
    <xf numFmtId="166" fontId="16" fillId="0" borderId="11" xfId="0" applyNumberFormat="1" applyFont="1" applyFill="1" applyBorder="1" applyAlignment="1">
      <alignment horizontal="right" vertical="center" wrapText="1"/>
    </xf>
    <xf numFmtId="166" fontId="16" fillId="0" borderId="12" xfId="0" applyNumberFormat="1" applyFont="1" applyFill="1" applyBorder="1" applyAlignment="1">
      <alignment horizontal="right" vertical="center" wrapText="1"/>
    </xf>
    <xf numFmtId="166" fontId="16" fillId="0" borderId="0" xfId="0" applyNumberFormat="1" applyFont="1" applyFill="1" applyBorder="1" applyAlignment="1">
      <alignment horizontal="right" vertical="center" wrapText="1"/>
    </xf>
    <xf numFmtId="11" fontId="19" fillId="0" borderId="69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 wrapText="1"/>
    </xf>
    <xf numFmtId="1" fontId="8" fillId="0" borderId="1" xfId="0" applyNumberFormat="1" applyFont="1" applyFill="1" applyBorder="1" applyAlignment="1">
      <alignment horizontal="right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1" fontId="8" fillId="0" borderId="3" xfId="0" applyNumberFormat="1" applyFont="1" applyFill="1" applyBorder="1" applyAlignment="1">
      <alignment horizontal="right" vertical="center" wrapText="1"/>
    </xf>
    <xf numFmtId="164" fontId="8" fillId="0" borderId="3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2" fontId="8" fillId="0" borderId="3" xfId="0" applyNumberFormat="1" applyFont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/>
    </xf>
    <xf numFmtId="11" fontId="6" fillId="0" borderId="4" xfId="0" applyNumberFormat="1" applyFont="1" applyBorder="1" applyAlignment="1">
      <alignment horizontal="right" vertical="center"/>
    </xf>
    <xf numFmtId="11" fontId="5" fillId="0" borderId="4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11" fontId="6" fillId="0" borderId="7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8" fillId="0" borderId="3" xfId="0" applyNumberFormat="1" applyFont="1" applyBorder="1" applyAlignment="1">
      <alignment horizontal="right" vertical="center" wrapText="1"/>
    </xf>
    <xf numFmtId="11" fontId="11" fillId="0" borderId="15" xfId="0" applyNumberFormat="1" applyFont="1" applyFill="1" applyBorder="1" applyAlignment="1">
      <alignment horizontal="right" vertical="center" wrapText="1"/>
    </xf>
    <xf numFmtId="11" fontId="8" fillId="0" borderId="2" xfId="0" applyNumberFormat="1" applyFont="1" applyBorder="1" applyAlignment="1">
      <alignment horizontal="right" vertical="center" wrapText="1"/>
    </xf>
    <xf numFmtId="11" fontId="8" fillId="0" borderId="1" xfId="0" applyNumberFormat="1" applyFont="1" applyBorder="1" applyAlignment="1">
      <alignment horizontal="right" vertical="center" wrapText="1"/>
    </xf>
    <xf numFmtId="11" fontId="8" fillId="0" borderId="3" xfId="0" applyNumberFormat="1" applyFont="1" applyBorder="1" applyAlignment="1">
      <alignment horizontal="right" vertical="center" wrapText="1"/>
    </xf>
    <xf numFmtId="11" fontId="6" fillId="0" borderId="1" xfId="0" applyNumberFormat="1" applyFont="1" applyBorder="1" applyAlignment="1">
      <alignment horizontal="right" vertical="center"/>
    </xf>
    <xf numFmtId="11" fontId="6" fillId="0" borderId="3" xfId="0" applyNumberFormat="1" applyFont="1" applyBorder="1" applyAlignment="1">
      <alignment horizontal="right" vertical="center"/>
    </xf>
    <xf numFmtId="11" fontId="19" fillId="0" borderId="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11" fontId="19" fillId="0" borderId="10" xfId="0" applyNumberFormat="1" applyFont="1" applyFill="1" applyBorder="1" applyAlignment="1">
      <alignment horizontal="right" vertical="center" wrapText="1"/>
    </xf>
    <xf numFmtId="2" fontId="15" fillId="0" borderId="0" xfId="0" applyNumberFormat="1" applyFont="1" applyFill="1" applyBorder="1" applyAlignment="1">
      <alignment horizontal="left"/>
    </xf>
    <xf numFmtId="165" fontId="15" fillId="0" borderId="0" xfId="0" applyNumberFormat="1" applyFont="1" applyFill="1" applyBorder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15" fillId="0" borderId="0" xfId="0" applyNumberFormat="1" applyFont="1" applyFill="1" applyBorder="1" applyAlignment="1">
      <alignment horizontal="left" wrapText="1"/>
    </xf>
    <xf numFmtId="2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2" fontId="20" fillId="0" borderId="0" xfId="0" applyNumberFormat="1" applyFont="1" applyFill="1" applyBorder="1" applyAlignment="1">
      <alignment horizontal="left" vertical="top" wrapText="1"/>
    </xf>
    <xf numFmtId="2" fontId="20" fillId="0" borderId="0" xfId="0" applyNumberFormat="1" applyFont="1" applyFill="1" applyBorder="1" applyAlignment="1">
      <alignment vertical="top" wrapText="1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0" borderId="0" xfId="0" applyFont="1" applyBorder="1"/>
    <xf numFmtId="2" fontId="25" fillId="0" borderId="0" xfId="0" applyNumberFormat="1" applyFont="1" applyFill="1" applyBorder="1" applyAlignment="1">
      <alignment horizontal="left" vertical="top" wrapText="1"/>
    </xf>
    <xf numFmtId="2" fontId="25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5" fillId="0" borderId="0" xfId="0" applyFont="1" applyBorder="1"/>
    <xf numFmtId="0" fontId="25" fillId="0" borderId="0" xfId="0" applyFont="1"/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2" fontId="11" fillId="0" borderId="25" xfId="0" applyNumberFormat="1" applyFont="1" applyFill="1" applyBorder="1" applyAlignment="1">
      <alignment horizontal="center" vertical="center" wrapText="1"/>
    </xf>
    <xf numFmtId="2" fontId="11" fillId="0" borderId="16" xfId="0" applyNumberFormat="1" applyFont="1" applyFill="1" applyBorder="1" applyAlignment="1">
      <alignment horizontal="center" vertical="center" wrapText="1"/>
    </xf>
    <xf numFmtId="2" fontId="11" fillId="0" borderId="26" xfId="0" applyNumberFormat="1" applyFont="1" applyFill="1" applyBorder="1" applyAlignment="1">
      <alignment horizontal="center" vertical="center" wrapText="1"/>
    </xf>
    <xf numFmtId="2" fontId="11" fillId="0" borderId="70" xfId="0" applyNumberFormat="1" applyFont="1" applyFill="1" applyBorder="1" applyAlignment="1">
      <alignment horizontal="center" vertical="center" wrapText="1"/>
    </xf>
    <xf numFmtId="2" fontId="11" fillId="0" borderId="71" xfId="0" applyNumberFormat="1" applyFont="1" applyFill="1" applyBorder="1" applyAlignment="1">
      <alignment horizontal="center" vertical="center" wrapText="1"/>
    </xf>
    <xf numFmtId="2" fontId="11" fillId="0" borderId="58" xfId="0" applyNumberFormat="1" applyFont="1" applyFill="1" applyBorder="1" applyAlignment="1">
      <alignment horizontal="center" vertical="center" wrapText="1"/>
    </xf>
    <xf numFmtId="2" fontId="11" fillId="0" borderId="57" xfId="0" applyNumberFormat="1" applyFont="1" applyFill="1" applyBorder="1" applyAlignment="1">
      <alignment horizontal="center" vertical="center" wrapText="1"/>
    </xf>
    <xf numFmtId="2" fontId="11" fillId="0" borderId="59" xfId="0" applyNumberFormat="1" applyFont="1" applyFill="1" applyBorder="1" applyAlignment="1">
      <alignment horizontal="center" vertical="center" wrapText="1"/>
    </xf>
    <xf numFmtId="2" fontId="11" fillId="0" borderId="60" xfId="0" applyNumberFormat="1" applyFont="1" applyFill="1" applyBorder="1" applyAlignment="1">
      <alignment horizontal="center" vertical="center" wrapText="1"/>
    </xf>
    <xf numFmtId="2" fontId="11" fillId="0" borderId="61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62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left" vertical="top" wrapText="1"/>
    </xf>
    <xf numFmtId="0" fontId="24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</cellXfs>
  <cellStyles count="1">
    <cellStyle name="Normal" xfId="0" builtinId="0"/>
  </cellStyles>
  <dxfs count="295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E66101"/>
      <color rgb="FFFF9F42"/>
      <color rgb="FFB5B0F3"/>
      <color rgb="FF1B9E77"/>
      <color rgb="FFFC8D62"/>
      <color rgb="FF7570B3"/>
      <color rgb="FFE7298A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12.309999999999988</c:v>
                  </c:pt>
                  <c:pt idx="1">
                    <c:v>12.313999999999993</c:v>
                  </c:pt>
                  <c:pt idx="2">
                    <c:v>12.406000000000006</c:v>
                  </c:pt>
                  <c:pt idx="3">
                    <c:v>13.192000000000007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Data'!$H$3:$H$6</c:f>
                <c:numCache>
                  <c:formatCode>General</c:formatCode>
                  <c:ptCount val="4"/>
                  <c:pt idx="0">
                    <c:v>12.309999999999988</c:v>
                  </c:pt>
                  <c:pt idx="1">
                    <c:v>12.313999999999993</c:v>
                  </c:pt>
                  <c:pt idx="2">
                    <c:v>12.406000000000006</c:v>
                  </c:pt>
                  <c:pt idx="3">
                    <c:v>13.192000000000007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Data'!$B$3:$B$6</c:f>
              <c:numCache>
                <c:formatCode>0</c:formatCode>
                <c:ptCount val="4"/>
                <c:pt idx="0">
                  <c:v>94.855999999999995</c:v>
                </c:pt>
                <c:pt idx="1">
                  <c:v>95.138999999999996</c:v>
                </c:pt>
                <c:pt idx="2">
                  <c:v>97.009</c:v>
                </c:pt>
                <c:pt idx="3">
                  <c:v>79.974000000000004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51.262</c:v>
                  </c:pt>
                  <c:pt idx="1">
                    <c:v>51.26400000000001</c:v>
                  </c:pt>
                  <c:pt idx="2">
                    <c:v>51.312999999999988</c:v>
                  </c:pt>
                  <c:pt idx="3">
                    <c:v>51.744999999999976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Data'!$H$14:$H$17</c:f>
                <c:numCache>
                  <c:formatCode>General</c:formatCode>
                  <c:ptCount val="4"/>
                  <c:pt idx="0">
                    <c:v>51.262</c:v>
                  </c:pt>
                  <c:pt idx="1">
                    <c:v>51.26400000000001</c:v>
                  </c:pt>
                  <c:pt idx="2">
                    <c:v>51.312999999999988</c:v>
                  </c:pt>
                  <c:pt idx="3">
                    <c:v>51.744999999999976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Data'!$B$14:$B$17</c:f>
              <c:numCache>
                <c:formatCode>0</c:formatCode>
                <c:ptCount val="4"/>
                <c:pt idx="0">
                  <c:v>318.04700000000003</c:v>
                </c:pt>
                <c:pt idx="1">
                  <c:v>317.50299999999999</c:v>
                </c:pt>
                <c:pt idx="2">
                  <c:v>317.93700000000001</c:v>
                </c:pt>
                <c:pt idx="3">
                  <c:v>303.78199999999998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Data'!$Q$7,'Graph Data'!$Q$18)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Data'!$Q$7,'Graph Data'!$Q$18)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Data'!$H$7,'Graph Data'!$H$18)</c:f>
                <c:numCache>
                  <c:formatCode>General</c:formatCode>
                  <c:ptCount val="2"/>
                  <c:pt idx="0">
                    <c:v>12.309999999999988</c:v>
                  </c:pt>
                  <c:pt idx="1">
                    <c:v>51.262</c:v>
                  </c:pt>
                </c:numCache>
              </c:numRef>
            </c:plus>
            <c:minus>
              <c:numRef>
                <c:f>('Graph Data'!$H$7,'Graph Data'!$H$18)</c:f>
                <c:numCache>
                  <c:formatCode>General</c:formatCode>
                  <c:ptCount val="2"/>
                  <c:pt idx="0">
                    <c:v>12.309999999999988</c:v>
                  </c:pt>
                  <c:pt idx="1">
                    <c:v>51.262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('Graph Data'!$B$7,'Graph Data'!$B$18)</c:f>
              <c:numCache>
                <c:formatCode>0</c:formatCode>
                <c:ptCount val="2"/>
                <c:pt idx="0">
                  <c:v>94.855999999999995</c:v>
                </c:pt>
                <c:pt idx="1">
                  <c:v>318.04700000000003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86.832999999999998</c:v>
                </c:pt>
                <c:pt idx="1">
                  <c:v>92.54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47AC-98A5-AE1E73D65C5F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Data'!$Q$8,'Graph Data'!$Q$19)</c:f>
                <c:numCache>
                  <c:formatCode>General</c:formatCode>
                  <c:ptCount val="2"/>
                  <c:pt idx="0">
                    <c:v>2.8969999999999914</c:v>
                  </c:pt>
                  <c:pt idx="1">
                    <c:v>3.3919999999999959</c:v>
                  </c:pt>
                </c:numCache>
              </c:numRef>
            </c:plus>
            <c:minus>
              <c:numRef>
                <c:f>('Graph Data'!$Q$8,'Graph Data'!$Q$19)</c:f>
                <c:numCache>
                  <c:formatCode>General</c:formatCode>
                  <c:ptCount val="2"/>
                  <c:pt idx="0">
                    <c:v>2.8969999999999914</c:v>
                  </c:pt>
                  <c:pt idx="1">
                    <c:v>3.3919999999999959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Data'!$H$8,'Graph Data'!$H$19)</c:f>
                <c:numCache>
                  <c:formatCode>General</c:formatCode>
                  <c:ptCount val="2"/>
                  <c:pt idx="0">
                    <c:v>25.310999999999993</c:v>
                  </c:pt>
                  <c:pt idx="1">
                    <c:v>60.878000000000014</c:v>
                  </c:pt>
                </c:numCache>
              </c:numRef>
            </c:plus>
            <c:minus>
              <c:numRef>
                <c:f>('Graph Data'!$H$8,'Graph Data'!$H$19)</c:f>
                <c:numCache>
                  <c:formatCode>General</c:formatCode>
                  <c:ptCount val="2"/>
                  <c:pt idx="0">
                    <c:v>25.310999999999993</c:v>
                  </c:pt>
                  <c:pt idx="1">
                    <c:v>60.878000000000014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('Graph Data'!$B$8,'Graph Data'!$B$19)</c:f>
              <c:numCache>
                <c:formatCode>0</c:formatCode>
                <c:ptCount val="2"/>
                <c:pt idx="0">
                  <c:v>103.583</c:v>
                </c:pt>
                <c:pt idx="1">
                  <c:v>265.93900000000002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90.584999999999994</c:v>
                </c:pt>
                <c:pt idx="1">
                  <c:v>93.072999999999993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47AC-98A5-AE1E73D65C5F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2.5450000000000017</c:v>
                  </c:pt>
                  <c:pt idx="1">
                    <c:v>2.7920000000000016</c:v>
                  </c:pt>
                </c:numCache>
              </c:numRef>
            </c:plus>
            <c:minus>
              <c:numRef>
                <c:f>('Graph Data'!$Q$9,'Graph Data'!$Q$20)</c:f>
                <c:numCache>
                  <c:formatCode>General</c:formatCode>
                  <c:ptCount val="2"/>
                  <c:pt idx="0">
                    <c:v>2.5450000000000017</c:v>
                  </c:pt>
                  <c:pt idx="1">
                    <c:v>2.7920000000000016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Data'!$H$9,'Graph Data'!$H$20)</c:f>
                <c:numCache>
                  <c:formatCode>General</c:formatCode>
                  <c:ptCount val="2"/>
                  <c:pt idx="0">
                    <c:v>15.297000000000011</c:v>
                  </c:pt>
                  <c:pt idx="1">
                    <c:v>53.007000000000005</c:v>
                  </c:pt>
                </c:numCache>
              </c:numRef>
            </c:plus>
            <c:minus>
              <c:numRef>
                <c:f>('Graph Data'!$H$9,'Graph Data'!$H$20)</c:f>
                <c:numCache>
                  <c:formatCode>General</c:formatCode>
                  <c:ptCount val="2"/>
                  <c:pt idx="0">
                    <c:v>15.297000000000011</c:v>
                  </c:pt>
                  <c:pt idx="1">
                    <c:v>53.007000000000005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('Graph Data'!$B$9,'Graph Data'!$B$20)</c:f>
              <c:numCache>
                <c:formatCode>0</c:formatCode>
                <c:ptCount val="2"/>
                <c:pt idx="0">
                  <c:v>83.26</c:v>
                </c:pt>
                <c:pt idx="1">
                  <c:v>311.12900000000002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88.451999999999998</c:v>
                </c:pt>
                <c:pt idx="1">
                  <c:v>97.617000000000004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B-47AC-98A5-AE1E73D65C5F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23B-47AC-98A5-AE1E73D65C5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2.5180000000000007</c:v>
                  </c:pt>
                  <c:pt idx="1">
                    <c:v>2.7420000000000044</c:v>
                  </c:pt>
                </c:numCache>
              </c:numRef>
            </c:plus>
            <c:minus>
              <c:numRef>
                <c:f>('Graph Data'!$Q$10,'Graph Data'!$Q$21)</c:f>
                <c:numCache>
                  <c:formatCode>General</c:formatCode>
                  <c:ptCount val="2"/>
                  <c:pt idx="0">
                    <c:v>2.5180000000000007</c:v>
                  </c:pt>
                  <c:pt idx="1">
                    <c:v>2.7420000000000044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('Graph Data'!$H$10,'Graph Data'!$H$21)</c:f>
                <c:numCache>
                  <c:formatCode>General</c:formatCode>
                  <c:ptCount val="2"/>
                  <c:pt idx="0">
                    <c:v>14.291999999999987</c:v>
                  </c:pt>
                  <c:pt idx="1">
                    <c:v>52.385999999999967</c:v>
                  </c:pt>
                </c:numCache>
              </c:numRef>
            </c:plus>
            <c:minus>
              <c:numRef>
                <c:f>('Graph Data'!$H$10,'Graph Data'!$H$21)</c:f>
                <c:numCache>
                  <c:formatCode>General</c:formatCode>
                  <c:ptCount val="2"/>
                  <c:pt idx="0">
                    <c:v>14.291999999999987</c:v>
                  </c:pt>
                  <c:pt idx="1">
                    <c:v>52.385999999999967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('Graph Data'!$B$10,'Graph Data'!$B$21)</c:f>
              <c:numCache>
                <c:formatCode>0</c:formatCode>
                <c:ptCount val="2"/>
                <c:pt idx="0">
                  <c:v>82.337999999999994</c:v>
                </c:pt>
                <c:pt idx="1">
                  <c:v>309.41199999999998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90.819000000000003</c:v>
                </c:pt>
                <c:pt idx="1">
                  <c:v>97.563000000000002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B-47AC-98A5-AE1E73D6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L%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A0-48FD-B24E-50B1712B1B61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A0-48FD-B24E-50B1712B1B61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FA0-48FD-B24E-50B1712B1B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FA0-48FD-B24E-50B1712B1B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CEB0A6D-7155-4813-968D-AFB92A3A81D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FA0-48FD-B24E-50B1712B1B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A3BC80-4529-4650-9C4D-090B17CE721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A0-48FD-B24E-50B1712B1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Gender'!$K$11:$K$12</c:f>
                <c:numCache>
                  <c:formatCode>General</c:formatCode>
                  <c:ptCount val="2"/>
                  <c:pt idx="0">
                    <c:v>5.1209999999999996</c:v>
                  </c:pt>
                  <c:pt idx="1">
                    <c:v>7.6159999999999997</c:v>
                  </c:pt>
                </c:numCache>
              </c:numRef>
            </c:plus>
            <c:minus>
              <c:numRef>
                <c:f>'Boundary and Gender'!$K$11:$K$12</c:f>
                <c:numCache>
                  <c:formatCode>General</c:formatCode>
                  <c:ptCount val="2"/>
                  <c:pt idx="0">
                    <c:v>5.1209999999999996</c:v>
                  </c:pt>
                  <c:pt idx="1">
                    <c:v>7.6159999999999997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Gender'!$A$11:$A$12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Gender'!$B$11:$B$12</c:f>
              <c:numCache>
                <c:formatCode>0.0</c:formatCode>
                <c:ptCount val="2"/>
                <c:pt idx="0">
                  <c:v>-4.0599999999999996</c:v>
                </c:pt>
                <c:pt idx="1">
                  <c:v>-50.478000000000002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Gender'!$L$11:$L$12</c15:f>
                <c15:dlblRangeCache>
                  <c:ptCount val="2"/>
                  <c:pt idx="0">
                    <c:v>p=0.121</c:v>
                  </c:pt>
                  <c:pt idx="1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FA0-48FD-B24E-50B1712B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7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Effect of L% boundary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D74-495B-B833-424511A5893B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FC8D6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4-495B-B833-424511A5893B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74-495B-B833-424511A5893B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D74-495B-B833-424511A589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73C750E-617F-4C40-B9EB-7FE220576FA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D74-495B-B833-424511A589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55BDFE-4A8D-4503-887C-4764E05C200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D74-495B-B833-424511A589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30ECCF-DAE3-4A47-BCE2-16B3D15B64C5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D74-495B-B833-424511A589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DA6D3B-7868-4460-9C35-AA730D5A0D7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D74-495B-B833-424511A58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Gender'!$K$6:$K$9</c:f>
                <c:numCache>
                  <c:formatCode>General</c:formatCode>
                  <c:ptCount val="4"/>
                  <c:pt idx="0">
                    <c:v>0.34499999999999997</c:v>
                  </c:pt>
                  <c:pt idx="1">
                    <c:v>0.47900000000000004</c:v>
                  </c:pt>
                  <c:pt idx="2">
                    <c:v>0.36699999999999999</c:v>
                  </c:pt>
                  <c:pt idx="3">
                    <c:v>0.39900000000000002</c:v>
                  </c:pt>
                </c:numCache>
              </c:numRef>
            </c:plus>
            <c:minus>
              <c:numRef>
                <c:f>'Boundary and Gender'!$K$6:$K$9</c:f>
                <c:numCache>
                  <c:formatCode>General</c:formatCode>
                  <c:ptCount val="4"/>
                  <c:pt idx="0">
                    <c:v>0.34499999999999997</c:v>
                  </c:pt>
                  <c:pt idx="1">
                    <c:v>0.47900000000000004</c:v>
                  </c:pt>
                  <c:pt idx="2">
                    <c:v>0.36699999999999999</c:v>
                  </c:pt>
                  <c:pt idx="3">
                    <c:v>0.39900000000000002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Gender'!$A$6:$A$9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Gender'!$B$6:$B$9</c:f>
              <c:numCache>
                <c:formatCode>0.00</c:formatCode>
                <c:ptCount val="4"/>
                <c:pt idx="0">
                  <c:v>0.25800000000000001</c:v>
                </c:pt>
                <c:pt idx="1">
                  <c:v>-0.42599999999999999</c:v>
                </c:pt>
                <c:pt idx="2">
                  <c:v>-0.54200000000000004</c:v>
                </c:pt>
                <c:pt idx="3" formatCode="0.0">
                  <c:v>-0.159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Gender'!$L$6:$L$9</c15:f>
                <c15:dlblRangeCache>
                  <c:ptCount val="4"/>
                  <c:pt idx="0">
                    <c:v>p=0.143</c:v>
                  </c:pt>
                  <c:pt idx="1">
                    <c:v>p=0.082</c:v>
                  </c:pt>
                  <c:pt idx="2">
                    <c:v>p=0.004</c:v>
                  </c:pt>
                  <c:pt idx="3">
                    <c:v>p=0.434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D74-495B-B833-424511A5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.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Gender'!$B$5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CC-4B25-BFF8-C0D0C89E9664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CCC-4B25-BFF8-C0D0C89E9664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CC-4B25-BFF8-C0D0C89E96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7CFE36-DE18-4584-839A-D904C711BA4B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64700247441947"/>
                      <c:h val="0.1250360535521414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CCC-4B25-BFF8-C0D0C89E9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Gender'!$K$14</c:f>
                <c:numCache>
                  <c:formatCode>General</c:formatCode>
                  <c:ptCount val="1"/>
                  <c:pt idx="0">
                    <c:v>2.2559999999999993</c:v>
                  </c:pt>
                </c:numCache>
              </c:numRef>
            </c:plus>
            <c:minus>
              <c:numRef>
                <c:f>'Boundary and Gender'!$K$14</c:f>
                <c:numCache>
                  <c:formatCode>General</c:formatCode>
                  <c:ptCount val="1"/>
                  <c:pt idx="0">
                    <c:v>2.2559999999999993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4.1369999999999996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Gender'!$L$14</c15:f>
                <c15:dlblRangeCache>
                  <c:ptCount val="1"/>
                  <c:pt idx="0">
                    <c:v>p=0.000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CC-4B25-BFF8-C0D0C89E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 val="autoZero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0">
                <a:solidFill>
                  <a:sysClr val="windowText" lastClr="000000"/>
                </a:solidFill>
              </a:rPr>
              <a:t>Effect of GenderM on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AD-43E0-B514-09C20F902D9F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AD-43E0-B514-09C20F902D9F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AD-43E0-B514-09C20F902D9F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2AD-43E0-B514-09C20F902D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D5F9C26-996E-4231-9AB3-7DC419DABAAE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AD-43E0-B514-09C20F902D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62302F-4F90-4F85-BFE3-6BC3932CF3A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AD-43E0-B514-09C20F902D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9E7A21-46C5-48C0-98E2-5C3725E6D8F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AD-43E0-B514-09C20F902D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3E89C8-BF62-4FA6-8518-1AC3F1F696F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AD-43E0-B514-09C20F902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Gender'!$K$19:$K$22</c:f>
                <c:numCache>
                  <c:formatCode>General</c:formatCode>
                  <c:ptCount val="4"/>
                  <c:pt idx="0">
                    <c:v>3.6509999999999998</c:v>
                  </c:pt>
                  <c:pt idx="1">
                    <c:v>3.9200000000000008</c:v>
                  </c:pt>
                  <c:pt idx="2">
                    <c:v>1.345</c:v>
                  </c:pt>
                  <c:pt idx="3">
                    <c:v>3.702</c:v>
                  </c:pt>
                </c:numCache>
              </c:numRef>
            </c:plus>
            <c:minus>
              <c:numRef>
                <c:f>'Boundary and Gender'!$K$19:$K$22</c:f>
                <c:numCache>
                  <c:formatCode>General</c:formatCode>
                  <c:ptCount val="4"/>
                  <c:pt idx="0">
                    <c:v>3.6509999999999998</c:v>
                  </c:pt>
                  <c:pt idx="1">
                    <c:v>3.9200000000000008</c:v>
                  </c:pt>
                  <c:pt idx="2">
                    <c:v>1.345</c:v>
                  </c:pt>
                  <c:pt idx="3">
                    <c:v>3.702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Gender'!$A$19:$A$22</c:f>
              <c:strCache>
                <c:ptCount val="4"/>
                <c:pt idx="0">
                  <c:v>L_f0</c:v>
                </c:pt>
                <c:pt idx="1">
                  <c:v>H_f0</c:v>
                </c:pt>
                <c:pt idx="2">
                  <c:v>Exc. size</c:v>
                </c:pt>
                <c:pt idx="3">
                  <c:v>mean f0</c:v>
                </c:pt>
              </c:strCache>
            </c:strRef>
          </c:cat>
          <c:val>
            <c:numRef>
              <c:f>'Boundary and Gender'!$B$19:$B$22</c:f>
              <c:numCache>
                <c:formatCode>0.00</c:formatCode>
                <c:ptCount val="4"/>
                <c:pt idx="0">
                  <c:v>-7.9459999999999997</c:v>
                </c:pt>
                <c:pt idx="1">
                  <c:v>-7.1589999999999998</c:v>
                </c:pt>
                <c:pt idx="2">
                  <c:v>0.77</c:v>
                </c:pt>
                <c:pt idx="3" formatCode="0.0">
                  <c:v>-7.516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Gender'!$L$19:$L$22</c15:f>
                <c15:dlblRangeCache>
                  <c:ptCount val="4"/>
                  <c:pt idx="0">
                    <c:v>p=0.002</c:v>
                  </c:pt>
                  <c:pt idx="1">
                    <c:v>p=0.006</c:v>
                  </c:pt>
                  <c:pt idx="2">
                    <c:v>p=0.291</c:v>
                  </c:pt>
                  <c:pt idx="3">
                    <c:v>p=0.003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2AD-43E0-B514-09C20F90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5"/>
        <c:auto val="1"/>
        <c:lblAlgn val="ctr"/>
        <c:lblOffset val="100"/>
        <c:noMultiLvlLbl val="0"/>
      </c:catAx>
      <c:valAx>
        <c:axId val="466669376"/>
        <c:scaling>
          <c:orientation val="minMax"/>
          <c:max val="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 b="0"/>
                  <a:t>ST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2766683229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50000"/>
              <a:lumOff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GenderM and f0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Gender'!$B$18</c:f>
              <c:strCache>
                <c:ptCount val="1"/>
                <c:pt idx="0">
                  <c:v>estimate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72-4A56-9814-198ECE965143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72-4A56-9814-198ECE965143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72-4A56-9814-198ECE96514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72-4A56-9814-198ECE96514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86098FA-939F-42B7-AC79-ED3A8B60420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772-4A56-9814-198ECE9651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5C441B-4BB6-4329-98F8-0A9CF16690D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72-4A56-9814-198ECE965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Gender'!$K$24:$K$25</c:f>
                <c:numCache>
                  <c:formatCode>General</c:formatCode>
                  <c:ptCount val="2"/>
                  <c:pt idx="0">
                    <c:v>17.598000000000006</c:v>
                  </c:pt>
                  <c:pt idx="1">
                    <c:v>31.801999999999992</c:v>
                  </c:pt>
                </c:numCache>
              </c:numRef>
            </c:plus>
            <c:minus>
              <c:numRef>
                <c:f>'Boundary and Gender'!$K$24:$K$25</c:f>
                <c:numCache>
                  <c:formatCode>General</c:formatCode>
                  <c:ptCount val="2"/>
                  <c:pt idx="0">
                    <c:v>17.598000000000006</c:v>
                  </c:pt>
                  <c:pt idx="1">
                    <c:v>31.801999999999992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Gender'!$A$24:$A$25</c:f>
              <c:strCache>
                <c:ptCount val="2"/>
                <c:pt idx="0">
                  <c:v>L_time</c:v>
                </c:pt>
                <c:pt idx="1">
                  <c:v>H_Time</c:v>
                </c:pt>
              </c:strCache>
            </c:strRef>
          </c:cat>
          <c:val>
            <c:numRef>
              <c:f>'Boundary and Gender'!$B$24:$B$25</c:f>
              <c:numCache>
                <c:formatCode>0.0</c:formatCode>
                <c:ptCount val="2"/>
                <c:pt idx="0">
                  <c:v>-51.122999999999998</c:v>
                </c:pt>
                <c:pt idx="1">
                  <c:v>-57.298000000000002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Gender'!$L$24:$L$25</c15:f>
                <c15:dlblRangeCache>
                  <c:ptCount val="2"/>
                  <c:pt idx="0">
                    <c:v>p=0.000</c:v>
                  </c:pt>
                  <c:pt idx="1">
                    <c:v>p=0.006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772-4A56-9814-198ECE96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100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Effect of L% on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'Boundary and Gender'!$A$27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AC-4269-80FD-2D214BEDCD07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AC-4269-80FD-2D214BEDCD07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AC-4269-80FD-2D214BEDCD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78B9147-7CAB-4824-B192-3FE42688A85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34722222222224"/>
                      <c:h val="0.1433969441946168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FAC-4269-80FD-2D214BEDCD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'Boundary and Gender'!$K$27</c:f>
                <c:numCache>
                  <c:formatCode>General</c:formatCode>
                  <c:ptCount val="1"/>
                  <c:pt idx="0">
                    <c:v>8.2260000000000009</c:v>
                  </c:pt>
                </c:numCache>
              </c:numRef>
            </c:plus>
            <c:minus>
              <c:numRef>
                <c:f>'Boundary and Gender'!$K$27</c:f>
                <c:numCache>
                  <c:formatCode>General</c:formatCode>
                  <c:ptCount val="1"/>
                  <c:pt idx="0">
                    <c:v>8.2260000000000009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'Boundary and Gender'!$A$14</c:f>
              <c:strCache>
                <c:ptCount val="1"/>
                <c:pt idx="0">
                  <c:v>slope</c:v>
                </c:pt>
              </c:strCache>
            </c:strRef>
          </c:cat>
          <c:val>
            <c:numRef>
              <c:f>'Boundary and Gender'!$B$14</c:f>
              <c:numCache>
                <c:formatCode>0.00</c:formatCode>
                <c:ptCount val="1"/>
                <c:pt idx="0">
                  <c:v>4.1369999999999996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'Boundary and Gender'!$L$27</c15:f>
                <c15:dlblRangeCache>
                  <c:ptCount val="1"/>
                  <c:pt idx="0">
                    <c:v>p=0.368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FAC-4269-80FD-2D214BED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72704"/>
        <c:axId val="466669376"/>
      </c:lineChart>
      <c:catAx>
        <c:axId val="466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69376"/>
        <c:crossesAt val="-5"/>
        <c:auto val="1"/>
        <c:lblAlgn val="ctr"/>
        <c:lblOffset val="100"/>
        <c:noMultiLvlLbl val="0"/>
      </c:catAx>
      <c:valAx>
        <c:axId val="46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667270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Data'!$A$7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('Graph Data'!$B$7,'Graph Data'!$B$18)</c:f>
              <c:numCache>
                <c:formatCode>0</c:formatCode>
                <c:ptCount val="2"/>
                <c:pt idx="0">
                  <c:v>94.855999999999995</c:v>
                </c:pt>
                <c:pt idx="1">
                  <c:v>318.04700000000003</c:v>
                </c:pt>
              </c:numCache>
            </c:numRef>
          </c:xVal>
          <c:yVal>
            <c:numRef>
              <c:f>('Graph Data'!$K$7,'Graph Data'!$K$18)</c:f>
              <c:numCache>
                <c:formatCode>0.0</c:formatCode>
                <c:ptCount val="2"/>
                <c:pt idx="0">
                  <c:v>86.832999999999998</c:v>
                </c:pt>
                <c:pt idx="1">
                  <c:v>92.54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'Graph Data'!$A$8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('Graph Data'!$B$8,'Graph Data'!$B$19)</c:f>
              <c:numCache>
                <c:formatCode>0</c:formatCode>
                <c:ptCount val="2"/>
                <c:pt idx="0">
                  <c:v>103.583</c:v>
                </c:pt>
                <c:pt idx="1">
                  <c:v>265.93900000000002</c:v>
                </c:pt>
              </c:numCache>
            </c:numRef>
          </c:xVal>
          <c:yVal>
            <c:numRef>
              <c:f>('Graph Data'!$K$8,'Graph Data'!$K$19)</c:f>
              <c:numCache>
                <c:formatCode>0.0</c:formatCode>
                <c:ptCount val="2"/>
                <c:pt idx="0">
                  <c:v>90.584999999999994</c:v>
                </c:pt>
                <c:pt idx="1">
                  <c:v>93.072999999999993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'Graph Data'!$A$9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('Graph Data'!$B$9,'Graph Data'!$B$20)</c:f>
              <c:numCache>
                <c:formatCode>0</c:formatCode>
                <c:ptCount val="2"/>
                <c:pt idx="0">
                  <c:v>83.26</c:v>
                </c:pt>
                <c:pt idx="1">
                  <c:v>311.12900000000002</c:v>
                </c:pt>
              </c:numCache>
            </c:numRef>
          </c:xVal>
          <c:yVal>
            <c:numRef>
              <c:f>('Graph Data'!$K$9,'Graph Data'!$K$20)</c:f>
              <c:numCache>
                <c:formatCode>0.0</c:formatCode>
                <c:ptCount val="2"/>
                <c:pt idx="0">
                  <c:v>88.451999999999998</c:v>
                </c:pt>
                <c:pt idx="1">
                  <c:v>97.617000000000004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'Graph Data'!$A$10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('Graph Data'!$B$10,'Graph Data'!$B$21)</c:f>
              <c:numCache>
                <c:formatCode>0</c:formatCode>
                <c:ptCount val="2"/>
                <c:pt idx="0">
                  <c:v>82.337999999999994</c:v>
                </c:pt>
                <c:pt idx="1">
                  <c:v>309.41199999999998</c:v>
                </c:pt>
              </c:numCache>
            </c:numRef>
          </c:xVal>
          <c:yVal>
            <c:numRef>
              <c:f>('Graph Data'!$K$10,'Graph Data'!$K$21)</c:f>
              <c:numCache>
                <c:formatCode>0.0</c:formatCode>
                <c:ptCount val="2"/>
                <c:pt idx="0">
                  <c:v>90.819000000000003</c:v>
                </c:pt>
                <c:pt idx="1">
                  <c:v>97.563000000000002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('Graph Data'!$B$4,'Graph Data'!$B$15)</c:f>
              <c:numCache>
                <c:formatCode>0</c:formatCode>
                <c:ptCount val="2"/>
                <c:pt idx="0">
                  <c:v>95.138999999999996</c:v>
                </c:pt>
                <c:pt idx="1">
                  <c:v>317.50299999999999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86.933999999999997</c:v>
                </c:pt>
                <c:pt idx="1">
                  <c:v>92.929000000000002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('Graph Data'!$B$6,'Graph Data'!$B$17)</c:f>
              <c:numCache>
                <c:formatCode>0</c:formatCode>
                <c:ptCount val="2"/>
                <c:pt idx="0">
                  <c:v>79.974000000000004</c:v>
                </c:pt>
                <c:pt idx="1">
                  <c:v>303.78199999999998</c:v>
                </c:pt>
              </c:numCache>
              <c:extLst xmlns:c15="http://schemas.microsoft.com/office/drawing/2012/chart"/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87.186000000000007</c:v>
                </c:pt>
                <c:pt idx="1">
                  <c:v>94.031000000000006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Data'!$B$14)</c:f>
              <c:numCache>
                <c:formatCode>0</c:formatCode>
                <c:ptCount val="2"/>
                <c:pt idx="0">
                  <c:v>94.855999999999995</c:v>
                </c:pt>
                <c:pt idx="1">
                  <c:v>318.04700000000003</c:v>
                </c:pt>
              </c:numCache>
              <c:extLst xmlns:c15="http://schemas.microsoft.com/office/drawing/2012/chart"/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86.832999999999998</c:v>
                </c:pt>
                <c:pt idx="1">
                  <c:v>92.54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Data'!$B$5,'Graph Data'!$B$16)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97.009</c:v>
                      </c:pt>
                      <c:pt idx="1">
                        <c:v>317.93700000000001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('Graph Data'!$K$5,'Graph Data'!$K$16)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88.006</c:v>
                      </c:pt>
                      <c:pt idx="1">
                        <c:v>93.656999999999996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0.92300000000000004</c:v>
                  </c:pt>
                  <c:pt idx="1">
                    <c:v>0.92300000000000004</c:v>
                  </c:pt>
                  <c:pt idx="2">
                    <c:v>0.92999999999999972</c:v>
                  </c:pt>
                  <c:pt idx="3">
                    <c:v>0.9870000000000001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Data'!$Z$3:$Z$6</c:f>
                <c:numCache>
                  <c:formatCode>General</c:formatCode>
                  <c:ptCount val="4"/>
                  <c:pt idx="0">
                    <c:v>0.92300000000000004</c:v>
                  </c:pt>
                  <c:pt idx="1">
                    <c:v>0.92300000000000004</c:v>
                  </c:pt>
                  <c:pt idx="2">
                    <c:v>0.92999999999999972</c:v>
                  </c:pt>
                  <c:pt idx="3">
                    <c:v>0.9870000000000001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Data'!$S$3:$S$6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Data'!$T$3:$T$6</c:f>
              <c:numCache>
                <c:formatCode>0.0</c:formatCode>
                <c:ptCount val="4"/>
                <c:pt idx="0">
                  <c:v>5.694</c:v>
                </c:pt>
                <c:pt idx="1">
                  <c:v>5.875</c:v>
                </c:pt>
                <c:pt idx="2">
                  <c:v>5.6</c:v>
                </c:pt>
                <c:pt idx="3">
                  <c:v>6.6719999999999997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Data'!$T$7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Data'!$T$8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Data'!$T$9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Data'!$T$10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2.4669999999999987</c:v>
                  </c:pt>
                  <c:pt idx="1">
                    <c:v>2.4669999999999987</c:v>
                  </c:pt>
                  <c:pt idx="2">
                    <c:v>2.4689999999999941</c:v>
                  </c:pt>
                  <c:pt idx="3">
                    <c:v>2.4890000000000043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Data'!$Q$3:$Q$6</c:f>
                <c:numCache>
                  <c:formatCode>General</c:formatCode>
                  <c:ptCount val="4"/>
                  <c:pt idx="0">
                    <c:v>2.4669999999999987</c:v>
                  </c:pt>
                  <c:pt idx="1">
                    <c:v>2.4669999999999987</c:v>
                  </c:pt>
                  <c:pt idx="2">
                    <c:v>2.4689999999999941</c:v>
                  </c:pt>
                  <c:pt idx="3">
                    <c:v>2.4890000000000043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Data'!$K$3:$K$6</c:f>
              <c:numCache>
                <c:formatCode>0.0</c:formatCode>
                <c:ptCount val="4"/>
                <c:pt idx="0">
                  <c:v>86.832999999999998</c:v>
                </c:pt>
                <c:pt idx="1">
                  <c:v>86.933999999999997</c:v>
                </c:pt>
                <c:pt idx="2">
                  <c:v>88.006</c:v>
                </c:pt>
                <c:pt idx="3">
                  <c:v>87.186000000000007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Data'!$Q$15:$Q$18</c:f>
                <c:numCache>
                  <c:formatCode>General</c:formatCode>
                  <c:ptCount val="4"/>
                  <c:pt idx="0">
                    <c:v>2.6530000000000058</c:v>
                  </c:pt>
                  <c:pt idx="1">
                    <c:v>2.6569999999999965</c:v>
                  </c:pt>
                  <c:pt idx="2">
                    <c:v>2.6920000000000073</c:v>
                  </c:pt>
                  <c:pt idx="3">
                    <c:v>2.6530000000000058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Data'!$Q$14:$Q$17</c:f>
                <c:numCache>
                  <c:formatCode>General</c:formatCode>
                  <c:ptCount val="4"/>
                  <c:pt idx="0">
                    <c:v>2.6530000000000058</c:v>
                  </c:pt>
                  <c:pt idx="1">
                    <c:v>2.6530000000000058</c:v>
                  </c:pt>
                  <c:pt idx="2">
                    <c:v>2.6569999999999965</c:v>
                  </c:pt>
                  <c:pt idx="3">
                    <c:v>2.6920000000000073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Data'!$J$14:$J$17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Data'!$K$14:$K$17</c:f>
              <c:numCache>
                <c:formatCode>0.0</c:formatCode>
                <c:ptCount val="4"/>
                <c:pt idx="0">
                  <c:v>92.54</c:v>
                </c:pt>
                <c:pt idx="1">
                  <c:v>92.929000000000002</c:v>
                </c:pt>
                <c:pt idx="2">
                  <c:v>93.656999999999996</c:v>
                </c:pt>
                <c:pt idx="3">
                  <c:v>94.031000000000006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10.379999999999999</c:v>
                  </c:pt>
                  <c:pt idx="1">
                    <c:v>10.378000000000004</c:v>
                  </c:pt>
                  <c:pt idx="2">
                    <c:v>10.399999999999999</c:v>
                  </c:pt>
                  <c:pt idx="3">
                    <c:v>10.593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Data'!$Z$14:$Z$17</c:f>
                <c:numCache>
                  <c:formatCode>General</c:formatCode>
                  <c:ptCount val="4"/>
                  <c:pt idx="0">
                    <c:v>10.379999999999999</c:v>
                  </c:pt>
                  <c:pt idx="1">
                    <c:v>10.378000000000004</c:v>
                  </c:pt>
                  <c:pt idx="2">
                    <c:v>10.399999999999999</c:v>
                  </c:pt>
                  <c:pt idx="3">
                    <c:v>10.593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Data'!$S$14:$S$17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Data'!$T$14:$T$17</c:f>
              <c:numCache>
                <c:formatCode>0.0</c:formatCode>
                <c:ptCount val="4"/>
                <c:pt idx="0">
                  <c:v>31.148</c:v>
                </c:pt>
                <c:pt idx="1">
                  <c:v>33.002000000000002</c:v>
                </c:pt>
                <c:pt idx="2">
                  <c:v>31.577999999999999</c:v>
                </c:pt>
                <c:pt idx="3">
                  <c:v>37.704999999999998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Data'!$T$18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Data'!$T$19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Data'!$T$20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Data'!$T$21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Data'!$H$3,'Graph Data'!$H$14)</c:f>
                <c:numCache>
                  <c:formatCode>General</c:formatCode>
                  <c:ptCount val="2"/>
                  <c:pt idx="0">
                    <c:v>12.309999999999988</c:v>
                  </c:pt>
                  <c:pt idx="1">
                    <c:v>51.262</c:v>
                  </c:pt>
                </c:numCache>
              </c:numRef>
            </c:plus>
            <c:minus>
              <c:numRef>
                <c:f>('Graph Data'!$H$3,'Graph Data'!$H$14)</c:f>
                <c:numCache>
                  <c:formatCode>General</c:formatCode>
                  <c:ptCount val="2"/>
                  <c:pt idx="0">
                    <c:v>12.309999999999988</c:v>
                  </c:pt>
                  <c:pt idx="1">
                    <c:v>51.262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Data'!$Q$3,'Graph Data'!$Q$14)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Data'!$Q$3,'Graph Data'!$Q$14)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('Graph Data'!$B$3,'Graph Data'!$B$14)</c:f>
              <c:numCache>
                <c:formatCode>0</c:formatCode>
                <c:ptCount val="2"/>
                <c:pt idx="0">
                  <c:v>94.855999999999995</c:v>
                </c:pt>
                <c:pt idx="1">
                  <c:v>318.04700000000003</c:v>
                </c:pt>
              </c:numCache>
            </c:numRef>
          </c:xVal>
          <c:yVal>
            <c:numRef>
              <c:f>('Graph Data'!$K$3,'Graph Data'!$K$14)</c:f>
              <c:numCache>
                <c:formatCode>0.0</c:formatCode>
                <c:ptCount val="2"/>
                <c:pt idx="0">
                  <c:v>86.832999999999998</c:v>
                </c:pt>
                <c:pt idx="1">
                  <c:v>92.54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Data'!$H$4,'Graph Data'!$H$15)</c:f>
                <c:numCache>
                  <c:formatCode>General</c:formatCode>
                  <c:ptCount val="2"/>
                  <c:pt idx="0">
                    <c:v>12.313999999999993</c:v>
                  </c:pt>
                  <c:pt idx="1">
                    <c:v>51.26400000000001</c:v>
                  </c:pt>
                </c:numCache>
              </c:numRef>
            </c:plus>
            <c:minus>
              <c:numRef>
                <c:f>('Graph Data'!$H$4,'Graph Data'!$H$15)</c:f>
                <c:numCache>
                  <c:formatCode>General</c:formatCode>
                  <c:ptCount val="2"/>
                  <c:pt idx="0">
                    <c:v>12.313999999999993</c:v>
                  </c:pt>
                  <c:pt idx="1">
                    <c:v>51.26400000000001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Data'!$Q$4,'Graph Data'!$Q$15)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plus>
            <c:minus>
              <c:numRef>
                <c:f>('Graph Data'!$Q$4,'Graph Data'!$Q$15)</c:f>
                <c:numCache>
                  <c:formatCode>General</c:formatCode>
                  <c:ptCount val="2"/>
                  <c:pt idx="0">
                    <c:v>2.4669999999999987</c:v>
                  </c:pt>
                  <c:pt idx="1">
                    <c:v>2.6530000000000058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Data'!$B$15)</c:f>
              <c:numCache>
                <c:formatCode>0</c:formatCode>
                <c:ptCount val="2"/>
                <c:pt idx="0">
                  <c:v>95.138999999999996</c:v>
                </c:pt>
                <c:pt idx="1">
                  <c:v>317.50299999999999</c:v>
                </c:pt>
              </c:numCache>
            </c:numRef>
          </c:xVal>
          <c:yVal>
            <c:numRef>
              <c:f>('Graph Data'!$K$4,'Graph Data'!$K$15)</c:f>
              <c:numCache>
                <c:formatCode>0.0</c:formatCode>
                <c:ptCount val="2"/>
                <c:pt idx="0">
                  <c:v>86.933999999999997</c:v>
                </c:pt>
                <c:pt idx="1">
                  <c:v>92.929000000000002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Data'!$H$5,'Graph Data'!$H$16)</c:f>
                <c:numCache>
                  <c:formatCode>General</c:formatCode>
                  <c:ptCount val="2"/>
                  <c:pt idx="0">
                    <c:v>12.406000000000006</c:v>
                  </c:pt>
                  <c:pt idx="1">
                    <c:v>51.312999999999988</c:v>
                  </c:pt>
                </c:numCache>
              </c:numRef>
            </c:plus>
            <c:minus>
              <c:numRef>
                <c:f>('Graph Data'!$H$5,'Graph Data'!$H$16)</c:f>
                <c:numCache>
                  <c:formatCode>General</c:formatCode>
                  <c:ptCount val="2"/>
                  <c:pt idx="0">
                    <c:v>12.406000000000006</c:v>
                  </c:pt>
                  <c:pt idx="1">
                    <c:v>51.312999999999988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Data'!$Q$5,'Graph Data'!$Q$16)</c:f>
                <c:numCache>
                  <c:formatCode>General</c:formatCode>
                  <c:ptCount val="2"/>
                  <c:pt idx="0">
                    <c:v>2.4689999999999941</c:v>
                  </c:pt>
                  <c:pt idx="1">
                    <c:v>2.6569999999999965</c:v>
                  </c:pt>
                </c:numCache>
              </c:numRef>
            </c:plus>
            <c:minus>
              <c:numRef>
                <c:f>('Graph Data'!$Q$5,'Graph Data'!$Q$16)</c:f>
                <c:numCache>
                  <c:formatCode>General</c:formatCode>
                  <c:ptCount val="2"/>
                  <c:pt idx="0">
                    <c:v>2.4689999999999941</c:v>
                  </c:pt>
                  <c:pt idx="1">
                    <c:v>2.6569999999999965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Data'!$B$16)</c:f>
              <c:numCache>
                <c:formatCode>0</c:formatCode>
                <c:ptCount val="2"/>
                <c:pt idx="0">
                  <c:v>97.009</c:v>
                </c:pt>
                <c:pt idx="1">
                  <c:v>317.93700000000001</c:v>
                </c:pt>
              </c:numCache>
            </c:numRef>
          </c:xVal>
          <c:yVal>
            <c:numRef>
              <c:f>('Graph Data'!$K$5,'Graph Data'!$K$16)</c:f>
              <c:numCache>
                <c:formatCode>0.0</c:formatCode>
                <c:ptCount val="2"/>
                <c:pt idx="0">
                  <c:v>88.006</c:v>
                </c:pt>
                <c:pt idx="1">
                  <c:v>93.656999999999996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Data'!$H$6,'Graph Data'!$H$17)</c:f>
                <c:numCache>
                  <c:formatCode>General</c:formatCode>
                  <c:ptCount val="2"/>
                  <c:pt idx="0">
                    <c:v>13.192000000000007</c:v>
                  </c:pt>
                  <c:pt idx="1">
                    <c:v>51.744999999999976</c:v>
                  </c:pt>
                </c:numCache>
              </c:numRef>
            </c:plus>
            <c:minus>
              <c:numRef>
                <c:f>('Graph Data'!$H$6,'Graph Data'!$H$17)</c:f>
                <c:numCache>
                  <c:formatCode>General</c:formatCode>
                  <c:ptCount val="2"/>
                  <c:pt idx="0">
                    <c:v>13.192000000000007</c:v>
                  </c:pt>
                  <c:pt idx="1">
                    <c:v>51.744999999999976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Data'!$Q$6,'Graph Data'!$Q$17)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2.6920000000000073</c:v>
                  </c:pt>
                </c:numCache>
              </c:numRef>
            </c:plus>
            <c:minus>
              <c:numRef>
                <c:f>('Graph Data'!$Q$6,'Graph Data'!$Q$17)</c:f>
                <c:numCache>
                  <c:formatCode>General</c:formatCode>
                  <c:ptCount val="2"/>
                  <c:pt idx="0">
                    <c:v>2.4890000000000043</c:v>
                  </c:pt>
                  <c:pt idx="1">
                    <c:v>2.6920000000000073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Data'!$B$17)</c:f>
              <c:numCache>
                <c:formatCode>0</c:formatCode>
                <c:ptCount val="2"/>
                <c:pt idx="0">
                  <c:v>79.974000000000004</c:v>
                </c:pt>
                <c:pt idx="1">
                  <c:v>303.78199999999998</c:v>
                </c:pt>
              </c:numCache>
            </c:numRef>
          </c:xVal>
          <c:yVal>
            <c:numRef>
              <c:f>('Graph Data'!$K$6,'Graph Data'!$K$17)</c:f>
              <c:numCache>
                <c:formatCode>0.0</c:formatCode>
                <c:ptCount val="2"/>
                <c:pt idx="0">
                  <c:v>87.186000000000007</c:v>
                </c:pt>
                <c:pt idx="1">
                  <c:v>94.031000000000006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6"/>
          <c:y val="0.21123329267438817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12.309999999999988</c:v>
                  </c:pt>
                  <c:pt idx="1">
                    <c:v>25.310999999999993</c:v>
                  </c:pt>
                  <c:pt idx="2">
                    <c:v>15.297000000000011</c:v>
                  </c:pt>
                  <c:pt idx="3">
                    <c:v>14.291999999999987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Data'!$H$3:$H$10</c15:sqref>
                    </c15:fullRef>
                  </c:ext>
                </c:extLst>
                <c:f>'Graph Data'!$H$7:$H$10</c:f>
                <c:numCache>
                  <c:formatCode>General</c:formatCode>
                  <c:ptCount val="4"/>
                  <c:pt idx="0">
                    <c:v>12.309999999999988</c:v>
                  </c:pt>
                  <c:pt idx="1">
                    <c:v>25.310999999999993</c:v>
                  </c:pt>
                  <c:pt idx="2">
                    <c:v>15.297000000000011</c:v>
                  </c:pt>
                  <c:pt idx="3">
                    <c:v>14.291999999999987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Data'!$B$3:$B$10</c15:sqref>
                  </c15:fullRef>
                </c:ext>
              </c:extLst>
              <c:f>'Graph Data'!$B$7:$B$10</c:f>
              <c:numCache>
                <c:formatCode>0</c:formatCode>
                <c:ptCount val="4"/>
                <c:pt idx="0">
                  <c:v>94.855999999999995</c:v>
                </c:pt>
                <c:pt idx="1">
                  <c:v>103.583</c:v>
                </c:pt>
                <c:pt idx="2">
                  <c:v>83.26</c:v>
                </c:pt>
                <c:pt idx="3">
                  <c:v>82.337999999999994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Data'!$B$6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'Graph Data'!$A$12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51.262</c:v>
                  </c:pt>
                  <c:pt idx="1">
                    <c:v>60.878000000000014</c:v>
                  </c:pt>
                  <c:pt idx="2">
                    <c:v>53.007000000000005</c:v>
                  </c:pt>
                  <c:pt idx="3">
                    <c:v>52.385999999999967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Data'!$H$14:$H$21</c15:sqref>
                    </c15:fullRef>
                  </c:ext>
                </c:extLst>
                <c:f>'Graph Data'!$H$18:$H$21</c:f>
                <c:numCache>
                  <c:formatCode>General</c:formatCode>
                  <c:ptCount val="4"/>
                  <c:pt idx="0">
                    <c:v>51.262</c:v>
                  </c:pt>
                  <c:pt idx="1">
                    <c:v>60.878000000000014</c:v>
                  </c:pt>
                  <c:pt idx="2">
                    <c:v>53.007000000000005</c:v>
                  </c:pt>
                  <c:pt idx="3">
                    <c:v>52.385999999999967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Data'!$A$3:$A$10</c15:sqref>
                  </c15:fullRef>
                </c:ext>
              </c:extLst>
              <c:f>'Graph Data'!$A$7:$A$10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Data'!$B$14:$B$21</c15:sqref>
                  </c15:fullRef>
                </c:ext>
              </c:extLst>
              <c:f>'Graph Data'!$B$18:$B$21</c:f>
              <c:numCache>
                <c:formatCode>0</c:formatCode>
                <c:ptCount val="4"/>
                <c:pt idx="0">
                  <c:v>318.04700000000003</c:v>
                </c:pt>
                <c:pt idx="1">
                  <c:v>265.93900000000002</c:v>
                </c:pt>
                <c:pt idx="2">
                  <c:v>311.12900000000002</c:v>
                </c:pt>
                <c:pt idx="3">
                  <c:v>309.41199999999998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Data'!$B$14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Data'!$B$17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0.92300000000000004</c:v>
                  </c:pt>
                  <c:pt idx="1">
                    <c:v>1.87</c:v>
                  </c:pt>
                  <c:pt idx="2">
                    <c:v>1.1389999999999993</c:v>
                  </c:pt>
                  <c:pt idx="3">
                    <c:v>1.0659999999999998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Data'!$Z$3:$Z$10</c15:sqref>
                    </c15:fullRef>
                  </c:ext>
                </c:extLst>
                <c:f>'Graph Data'!$Z$7:$Z$10</c:f>
                <c:numCache>
                  <c:formatCode>General</c:formatCode>
                  <c:ptCount val="4"/>
                  <c:pt idx="0">
                    <c:v>0.92300000000000004</c:v>
                  </c:pt>
                  <c:pt idx="1">
                    <c:v>1.87</c:v>
                  </c:pt>
                  <c:pt idx="2">
                    <c:v>1.1389999999999993</c:v>
                  </c:pt>
                  <c:pt idx="3">
                    <c:v>1.0659999999999998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Data'!$S$3:$S$10</c15:sqref>
                  </c15:fullRef>
                </c:ext>
              </c:extLst>
              <c:f>'Graph Data'!$S$7:$S$10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Data'!$T$3:$T$10</c15:sqref>
                  </c15:fullRef>
                </c:ext>
              </c:extLst>
              <c:f>'Graph Data'!$T$7:$T$10</c:f>
              <c:numCache>
                <c:formatCode>0.0</c:formatCode>
                <c:ptCount val="4"/>
                <c:pt idx="0">
                  <c:v>5.694</c:v>
                </c:pt>
                <c:pt idx="1">
                  <c:v>2.8149999999999999</c:v>
                </c:pt>
                <c:pt idx="2">
                  <c:v>9.3789999999999996</c:v>
                </c:pt>
                <c:pt idx="3">
                  <c:v>6.702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Data'!$T$3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Data'!$T$4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Data'!$T$5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Data'!$T$6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2.4669999999999987</c:v>
                  </c:pt>
                  <c:pt idx="1">
                    <c:v>2.8969999999999914</c:v>
                  </c:pt>
                  <c:pt idx="2">
                    <c:v>2.5450000000000017</c:v>
                  </c:pt>
                  <c:pt idx="3">
                    <c:v>2.5180000000000007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Data'!$Q$3:$Q$10</c15:sqref>
                    </c15:fullRef>
                  </c:ext>
                </c:extLst>
                <c:f>'Graph Data'!$Q$7:$Q$10</c:f>
                <c:numCache>
                  <c:formatCode>General</c:formatCode>
                  <c:ptCount val="4"/>
                  <c:pt idx="0">
                    <c:v>2.4669999999999987</c:v>
                  </c:pt>
                  <c:pt idx="1">
                    <c:v>2.8969999999999914</c:v>
                  </c:pt>
                  <c:pt idx="2">
                    <c:v>2.5450000000000017</c:v>
                  </c:pt>
                  <c:pt idx="3">
                    <c:v>2.5180000000000007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Data'!$K$3:$K$10</c15:sqref>
                  </c15:fullRef>
                </c:ext>
              </c:extLst>
              <c:f>'Graph Data'!$K$7:$K$10</c:f>
              <c:numCache>
                <c:formatCode>0.0</c:formatCode>
                <c:ptCount val="4"/>
                <c:pt idx="0">
                  <c:v>86.832999999999998</c:v>
                </c:pt>
                <c:pt idx="1">
                  <c:v>90.584999999999994</c:v>
                </c:pt>
                <c:pt idx="2">
                  <c:v>88.451999999999998</c:v>
                </c:pt>
                <c:pt idx="3">
                  <c:v>90.819000000000003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'Graph Data'!$J$12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Data'!$Q$15:$Q$21</c15:sqref>
                    </c15:fullRef>
                  </c:ext>
                </c:extLst>
                <c:f>'Graph Data'!$Q$19:$Q$21</c:f>
                <c:numCache>
                  <c:formatCode>General</c:formatCode>
                  <c:ptCount val="3"/>
                  <c:pt idx="0">
                    <c:v>3.3919999999999959</c:v>
                  </c:pt>
                  <c:pt idx="1">
                    <c:v>2.7920000000000016</c:v>
                  </c:pt>
                  <c:pt idx="2">
                    <c:v>2.7420000000000044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Data'!$Q$14:$Q$21</c15:sqref>
                    </c15:fullRef>
                  </c:ext>
                </c:extLst>
                <c:f>'Graph Data'!$Q$18:$Q$21</c:f>
                <c:numCache>
                  <c:formatCode>General</c:formatCode>
                  <c:ptCount val="4"/>
                  <c:pt idx="0">
                    <c:v>2.6530000000000058</c:v>
                  </c:pt>
                  <c:pt idx="1">
                    <c:v>3.3919999999999959</c:v>
                  </c:pt>
                  <c:pt idx="2">
                    <c:v>2.7920000000000016</c:v>
                  </c:pt>
                  <c:pt idx="3">
                    <c:v>2.7420000000000044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Data'!$J$14:$J$21</c15:sqref>
                  </c15:fullRef>
                </c:ext>
              </c:extLst>
              <c:f>'Graph Data'!$J$18:$J$21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Data'!$K$14:$K$21</c15:sqref>
                  </c15:fullRef>
                </c:ext>
              </c:extLst>
              <c:f>'Graph Data'!$K$18:$K$21</c:f>
              <c:numCache>
                <c:formatCode>0.0</c:formatCode>
                <c:ptCount val="4"/>
                <c:pt idx="0">
                  <c:v>92.54</c:v>
                </c:pt>
                <c:pt idx="1">
                  <c:v>93.072999999999993</c:v>
                </c:pt>
                <c:pt idx="2">
                  <c:v>97.617000000000004</c:v>
                </c:pt>
                <c:pt idx="3">
                  <c:v>97.563000000000002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Data'!$K$14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'Graph Data'!$K$17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Data'!$S$12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10.379999999999999</c:v>
                  </c:pt>
                  <c:pt idx="1">
                    <c:v>14.236000000000001</c:v>
                  </c:pt>
                  <c:pt idx="2">
                    <c:v>11.125999999999998</c:v>
                  </c:pt>
                  <c:pt idx="3">
                    <c:v>10.864000000000001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'Graph Data'!$Z$14:$Z$21</c15:sqref>
                    </c15:fullRef>
                  </c:ext>
                </c:extLst>
                <c:f>'Graph Data'!$Z$18:$Z$21</c:f>
                <c:numCache>
                  <c:formatCode>General</c:formatCode>
                  <c:ptCount val="4"/>
                  <c:pt idx="0">
                    <c:v>10.379999999999999</c:v>
                  </c:pt>
                  <c:pt idx="1">
                    <c:v>14.236000000000001</c:v>
                  </c:pt>
                  <c:pt idx="2">
                    <c:v>11.125999999999998</c:v>
                  </c:pt>
                  <c:pt idx="3">
                    <c:v>10.864000000000001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'Graph Data'!$S$14:$S$21</c15:sqref>
                  </c15:fullRef>
                </c:ext>
              </c:extLst>
              <c:f>'Graph Data'!$S$18:$S$21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 Data'!$T$14:$T$21</c15:sqref>
                  </c15:fullRef>
                </c:ext>
              </c:extLst>
              <c:f>'Graph Data'!$T$18:$T$21</c:f>
              <c:numCache>
                <c:formatCode>0.0</c:formatCode>
                <c:ptCount val="4"/>
                <c:pt idx="0">
                  <c:v>31.148</c:v>
                </c:pt>
                <c:pt idx="1">
                  <c:v>16.356000000000002</c:v>
                </c:pt>
                <c:pt idx="2">
                  <c:v>48.820999999999998</c:v>
                </c:pt>
                <c:pt idx="3">
                  <c:v>34.103999999999999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'Graph Data'!$T$14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Data'!$T$15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Data'!$T$16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'Graph Data'!$T$17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17</xdr:row>
      <xdr:rowOff>0</xdr:rowOff>
    </xdr:from>
    <xdr:to>
      <xdr:col>23</xdr:col>
      <xdr:colOff>268459</xdr:colOff>
      <xdr:row>31</xdr:row>
      <xdr:rowOff>158732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CAB259-7AF1-45C6-6E20-12052B0B0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60380" y="3116580"/>
          <a:ext cx="2706859" cy="2719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356765</xdr:colOff>
      <xdr:row>0</xdr:row>
      <xdr:rowOff>58782</xdr:rowOff>
    </xdr:from>
    <xdr:to>
      <xdr:col>24</xdr:col>
      <xdr:colOff>179</xdr:colOff>
      <xdr:row>15</xdr:row>
      <xdr:rowOff>10706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A94C7-DB30-4460-8A7F-785A16D29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3</xdr:row>
      <xdr:rowOff>0</xdr:rowOff>
    </xdr:from>
    <xdr:to>
      <xdr:col>25</xdr:col>
      <xdr:colOff>79650</xdr:colOff>
      <xdr:row>8</xdr:row>
      <xdr:rowOff>204091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6412FA-D788-4EE5-9787-0509C0915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20</xdr:col>
      <xdr:colOff>52800</xdr:colOff>
      <xdr:row>8</xdr:row>
      <xdr:rowOff>204091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6EF1363-C654-47DF-B1EE-CB65C0C6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</xdr:row>
      <xdr:rowOff>0</xdr:rowOff>
    </xdr:from>
    <xdr:to>
      <xdr:col>28</xdr:col>
      <xdr:colOff>578850</xdr:colOff>
      <xdr:row>8</xdr:row>
      <xdr:rowOff>204091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9F1DF2C-8288-4F10-8E99-7CB77976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52800</xdr:colOff>
      <xdr:row>21</xdr:row>
      <xdr:rowOff>204091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B2D6CAB-21E1-4993-AD49-B0F8666D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16</xdr:row>
      <xdr:rowOff>0</xdr:rowOff>
    </xdr:from>
    <xdr:to>
      <xdr:col>25</xdr:col>
      <xdr:colOff>79650</xdr:colOff>
      <xdr:row>21</xdr:row>
      <xdr:rowOff>204091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6DAA3DF-82BF-4A17-B368-D7D11E02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247650</xdr:colOff>
      <xdr:row>16</xdr:row>
      <xdr:rowOff>0</xdr:rowOff>
    </xdr:from>
    <xdr:to>
      <xdr:col>28</xdr:col>
      <xdr:colOff>578850</xdr:colOff>
      <xdr:row>21</xdr:row>
      <xdr:rowOff>204091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CF56E0-BF0B-42E1-B36C-DDED3C335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1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t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h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f0_exc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slope_r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h_mean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PA_l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I1" t="str">
            <v>p.adj (BH)</v>
          </cell>
        </row>
        <row r="2">
          <cell r="A2" t="str">
            <v>modeMDC</v>
          </cell>
          <cell r="B2">
            <v>86.832999999999998</v>
          </cell>
          <cell r="C2">
            <v>1.258</v>
          </cell>
          <cell r="D2">
            <v>84.366</v>
          </cell>
          <cell r="E2">
            <v>89.299000000000007</v>
          </cell>
          <cell r="F2">
            <v>68.998999999999995</v>
          </cell>
          <cell r="G2">
            <v>9.08</v>
          </cell>
          <cell r="H2">
            <v>1.1399999999999999E-13</v>
          </cell>
          <cell r="I2">
            <v>2.5900000000000001E-13</v>
          </cell>
          <cell r="J2" t="str">
            <v>p&lt;0.0001</v>
          </cell>
        </row>
        <row r="3">
          <cell r="A3" t="str">
            <v>modeMWH</v>
          </cell>
          <cell r="B3">
            <v>86.933999999999997</v>
          </cell>
          <cell r="C3">
            <v>1.2589999999999999</v>
          </cell>
          <cell r="D3">
            <v>84.466999999999999</v>
          </cell>
          <cell r="E3">
            <v>89.4</v>
          </cell>
          <cell r="F3">
            <v>69.075000000000003</v>
          </cell>
          <cell r="G3">
            <v>9.09</v>
          </cell>
          <cell r="H3">
            <v>1.12E-13</v>
          </cell>
          <cell r="I3">
            <v>2.5900000000000001E-13</v>
          </cell>
          <cell r="J3" t="str">
            <v>p&lt;0.0001</v>
          </cell>
        </row>
        <row r="4">
          <cell r="A4" t="str">
            <v>modeMYN</v>
          </cell>
          <cell r="B4">
            <v>88.006</v>
          </cell>
          <cell r="C4">
            <v>1.26</v>
          </cell>
          <cell r="D4">
            <v>85.537000000000006</v>
          </cell>
          <cell r="E4">
            <v>90.474999999999994</v>
          </cell>
          <cell r="F4">
            <v>69.867000000000004</v>
          </cell>
          <cell r="G4">
            <v>9.1199999999999992</v>
          </cell>
          <cell r="H4">
            <v>9.29E-14</v>
          </cell>
          <cell r="I4">
            <v>2.5199999999999999E-13</v>
          </cell>
          <cell r="J4" t="str">
            <v>p&lt;0.0001</v>
          </cell>
        </row>
        <row r="5">
          <cell r="A5" t="str">
            <v>modeMDQ</v>
          </cell>
          <cell r="B5">
            <v>87.186000000000007</v>
          </cell>
          <cell r="C5">
            <v>1.27</v>
          </cell>
          <cell r="D5">
            <v>84.697000000000003</v>
          </cell>
          <cell r="E5">
            <v>89.674999999999997</v>
          </cell>
          <cell r="F5">
            <v>68.664000000000001</v>
          </cell>
          <cell r="G5">
            <v>9.41</v>
          </cell>
          <cell r="H5">
            <v>4.9300000000000002E-14</v>
          </cell>
          <cell r="I5">
            <v>1.7299999999999999E-13</v>
          </cell>
          <cell r="J5" t="str">
            <v>p&lt;0.0001</v>
          </cell>
        </row>
        <row r="6">
          <cell r="B6">
            <v>86.832999999999998</v>
          </cell>
          <cell r="C6">
            <v>1.258</v>
          </cell>
          <cell r="D6">
            <v>84.366</v>
          </cell>
          <cell r="E6">
            <v>89.299000000000007</v>
          </cell>
          <cell r="F6">
            <v>68.998999999999995</v>
          </cell>
          <cell r="G6">
            <v>9.08</v>
          </cell>
          <cell r="H6">
            <v>1.1399999999999999E-13</v>
          </cell>
          <cell r="I6">
            <v>2.5900000000000001E-13</v>
          </cell>
          <cell r="J6" t="str">
            <v>p&lt;0.0001</v>
          </cell>
        </row>
        <row r="7">
          <cell r="B7">
            <v>90.584999999999994</v>
          </cell>
          <cell r="C7">
            <v>1.478</v>
          </cell>
          <cell r="D7">
            <v>87.688000000000002</v>
          </cell>
          <cell r="E7">
            <v>93.481999999999999</v>
          </cell>
          <cell r="F7">
            <v>61.286999999999999</v>
          </cell>
          <cell r="G7">
            <v>17.239999999999998</v>
          </cell>
          <cell r="H7">
            <v>1.2700000000000001E-21</v>
          </cell>
          <cell r="I7">
            <v>3.5600000000000002E-20</v>
          </cell>
          <cell r="J7" t="str">
            <v>p&lt;0.0001</v>
          </cell>
        </row>
        <row r="8">
          <cell r="B8">
            <v>88.451999999999998</v>
          </cell>
          <cell r="C8">
            <v>1.298</v>
          </cell>
          <cell r="D8">
            <v>85.906999999999996</v>
          </cell>
          <cell r="E8">
            <v>90.997</v>
          </cell>
          <cell r="F8">
            <v>68.120999999999995</v>
          </cell>
          <cell r="G8">
            <v>10.29</v>
          </cell>
          <cell r="H8">
            <v>5.27E-15</v>
          </cell>
          <cell r="I8">
            <v>2.7700000000000001E-14</v>
          </cell>
          <cell r="J8" t="str">
            <v>p&lt;0.0001</v>
          </cell>
        </row>
        <row r="9">
          <cell r="B9">
            <v>90.819000000000003</v>
          </cell>
          <cell r="C9">
            <v>1.2849999999999999</v>
          </cell>
          <cell r="D9">
            <v>88.301000000000002</v>
          </cell>
          <cell r="E9">
            <v>93.337000000000003</v>
          </cell>
          <cell r="F9">
            <v>70.688000000000002</v>
          </cell>
          <cell r="G9">
            <v>9.8699999999999992</v>
          </cell>
          <cell r="H9">
            <v>1.11E-14</v>
          </cell>
          <cell r="I9">
            <v>5.4799999999999997E-14</v>
          </cell>
          <cell r="J9" t="str">
            <v>p&lt;0.0001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0.76784989368498202</v>
          </cell>
        </row>
        <row r="3">
          <cell r="B3">
            <v>0.60768973596170595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A2" t="str">
            <v>modeMDC</v>
          </cell>
          <cell r="B2">
            <v>318.04700000000003</v>
          </cell>
          <cell r="C2">
            <v>26.155000000000001</v>
          </cell>
          <cell r="D2">
            <v>266.78500000000003</v>
          </cell>
          <cell r="E2">
            <v>369.30900000000003</v>
          </cell>
          <cell r="F2">
            <v>12.16</v>
          </cell>
          <cell r="G2">
            <v>2.93</v>
          </cell>
          <cell r="H2">
            <v>1.2999999999999999E-3</v>
          </cell>
          <cell r="I2">
            <v>1.5E-3</v>
          </cell>
          <cell r="J2" t="str">
            <v>p&lt;0.01</v>
          </cell>
        </row>
        <row r="3">
          <cell r="A3" t="str">
            <v>modeMWH</v>
          </cell>
          <cell r="B3">
            <v>317.50299999999999</v>
          </cell>
          <cell r="C3">
            <v>26.155999999999999</v>
          </cell>
          <cell r="D3">
            <v>266.23899999999998</v>
          </cell>
          <cell r="E3">
            <v>368.767</v>
          </cell>
          <cell r="F3">
            <v>12.138999999999999</v>
          </cell>
          <cell r="G3">
            <v>2.93</v>
          </cell>
          <cell r="H3">
            <v>1.2999999999999999E-3</v>
          </cell>
          <cell r="I3">
            <v>1.5E-3</v>
          </cell>
          <cell r="J3" t="str">
            <v>p&lt;0.01</v>
          </cell>
        </row>
        <row r="4">
          <cell r="A4" t="str">
            <v>modeMYN</v>
          </cell>
          <cell r="B4">
            <v>317.93700000000001</v>
          </cell>
          <cell r="C4">
            <v>26.181000000000001</v>
          </cell>
          <cell r="D4">
            <v>266.62400000000002</v>
          </cell>
          <cell r="E4">
            <v>369.25099999999998</v>
          </cell>
          <cell r="F4">
            <v>12.144</v>
          </cell>
          <cell r="G4">
            <v>2.94</v>
          </cell>
          <cell r="H4">
            <v>1.2999999999999999E-3</v>
          </cell>
          <cell r="I4">
            <v>1.5E-3</v>
          </cell>
          <cell r="J4" t="str">
            <v>p&lt;0.01</v>
          </cell>
        </row>
        <row r="5">
          <cell r="A5" t="str">
            <v>modeMDQ</v>
          </cell>
          <cell r="B5">
            <v>303.78199999999998</v>
          </cell>
          <cell r="C5">
            <v>26.401</v>
          </cell>
          <cell r="D5">
            <v>252.03700000000001</v>
          </cell>
          <cell r="E5">
            <v>355.52699999999999</v>
          </cell>
          <cell r="F5">
            <v>11.506</v>
          </cell>
          <cell r="G5">
            <v>3.04</v>
          </cell>
          <cell r="H5">
            <v>1.2999999999999999E-3</v>
          </cell>
          <cell r="I5">
            <v>1.5E-3</v>
          </cell>
          <cell r="J5" t="str">
            <v>p&lt;0.01</v>
          </cell>
        </row>
        <row r="6">
          <cell r="A6" t="str">
            <v>acc_phonL*H</v>
          </cell>
          <cell r="B6">
            <v>318.04700000000003</v>
          </cell>
          <cell r="C6">
            <v>26.155000000000001</v>
          </cell>
          <cell r="D6">
            <v>266.78500000000003</v>
          </cell>
          <cell r="E6">
            <v>369.30900000000003</v>
          </cell>
          <cell r="F6">
            <v>12.16</v>
          </cell>
          <cell r="G6">
            <v>2.93</v>
          </cell>
          <cell r="H6">
            <v>1.2999999999999999E-3</v>
          </cell>
          <cell r="I6">
            <v>1.5E-3</v>
          </cell>
          <cell r="J6" t="str">
            <v>p&lt;0.01</v>
          </cell>
        </row>
        <row r="7">
          <cell r="A7" t="str">
            <v>acc_phon^[L*]H</v>
          </cell>
          <cell r="B7">
            <v>265.93900000000002</v>
          </cell>
          <cell r="C7">
            <v>31.061</v>
          </cell>
          <cell r="D7">
            <v>205.06100000000001</v>
          </cell>
          <cell r="E7">
            <v>326.81799999999998</v>
          </cell>
          <cell r="F7">
            <v>8.5619999999999994</v>
          </cell>
          <cell r="G7">
            <v>5.82</v>
          </cell>
          <cell r="H7">
            <v>1.63E-4</v>
          </cell>
          <cell r="I7">
            <v>2.2800000000000001E-4</v>
          </cell>
          <cell r="J7" t="str">
            <v>p&lt;0.001</v>
          </cell>
        </row>
        <row r="8">
          <cell r="A8" t="str">
            <v>acc_phonL*^[H]</v>
          </cell>
          <cell r="B8">
            <v>311.12900000000002</v>
          </cell>
          <cell r="C8">
            <v>27.045000000000002</v>
          </cell>
          <cell r="D8">
            <v>258.12200000000001</v>
          </cell>
          <cell r="E8">
            <v>364.13499999999999</v>
          </cell>
          <cell r="F8">
            <v>11.504</v>
          </cell>
          <cell r="G8">
            <v>3.35</v>
          </cell>
          <cell r="H8">
            <v>8.2799999999999996E-4</v>
          </cell>
          <cell r="I8">
            <v>1.1000000000000001E-3</v>
          </cell>
          <cell r="J8" t="str">
            <v>p&lt;0.01</v>
          </cell>
        </row>
        <row r="9">
          <cell r="A9" t="str">
            <v>acc_phon^[L*H]</v>
          </cell>
          <cell r="B9">
            <v>309.41199999999998</v>
          </cell>
          <cell r="C9">
            <v>26.728000000000002</v>
          </cell>
          <cell r="D9">
            <v>257.02600000000001</v>
          </cell>
          <cell r="E9">
            <v>361.79700000000003</v>
          </cell>
          <cell r="F9">
            <v>11.576000000000001</v>
          </cell>
          <cell r="G9">
            <v>3.2</v>
          </cell>
          <cell r="H9">
            <v>1E-3</v>
          </cell>
          <cell r="I9">
            <v>1.2999999999999999E-3</v>
          </cell>
          <cell r="J9" t="str">
            <v>p&lt;0.01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0.84349336767445005</v>
          </cell>
        </row>
        <row r="3">
          <cell r="B3">
            <v>0.30551322079765297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A2" t="str">
            <v>modeMDC</v>
          </cell>
          <cell r="B2">
            <v>31.148</v>
          </cell>
          <cell r="C2">
            <v>5.2960000000000003</v>
          </cell>
          <cell r="D2">
            <v>20.768000000000001</v>
          </cell>
          <cell r="E2">
            <v>41.527000000000001</v>
          </cell>
          <cell r="F2">
            <v>5.8819999999999997</v>
          </cell>
          <cell r="G2">
            <v>3.85</v>
          </cell>
          <cell r="H2">
            <v>4.7000000000000002E-3</v>
          </cell>
          <cell r="I2">
            <v>4.7999999999999996E-3</v>
          </cell>
          <cell r="J2" t="str">
            <v>p&lt;0.01</v>
          </cell>
        </row>
        <row r="3">
          <cell r="A3" t="str">
            <v>modeMWH</v>
          </cell>
          <cell r="B3">
            <v>33.002000000000002</v>
          </cell>
          <cell r="C3">
            <v>5.2949999999999999</v>
          </cell>
          <cell r="D3">
            <v>22.623999999999999</v>
          </cell>
          <cell r="E3">
            <v>43.381</v>
          </cell>
          <cell r="F3">
            <v>6.2320000000000002</v>
          </cell>
          <cell r="G3">
            <v>3.85</v>
          </cell>
          <cell r="H3">
            <v>3.8E-3</v>
          </cell>
          <cell r="I3">
            <v>4.0000000000000001E-3</v>
          </cell>
          <cell r="J3" t="str">
            <v>p&lt;0.01</v>
          </cell>
        </row>
        <row r="4">
          <cell r="A4" t="str">
            <v>modeMYN</v>
          </cell>
          <cell r="B4">
            <v>31.577999999999999</v>
          </cell>
          <cell r="C4">
            <v>5.306</v>
          </cell>
          <cell r="D4">
            <v>21.178000000000001</v>
          </cell>
          <cell r="E4">
            <v>41.976999999999997</v>
          </cell>
          <cell r="F4">
            <v>5.9509999999999996</v>
          </cell>
          <cell r="G4">
            <v>3.89</v>
          </cell>
          <cell r="H4">
            <v>4.4000000000000003E-3</v>
          </cell>
          <cell r="I4">
            <v>4.5999999999999999E-3</v>
          </cell>
          <cell r="J4" t="str">
            <v>p&lt;0.01</v>
          </cell>
        </row>
        <row r="5">
          <cell r="A5" t="str">
            <v>modeMDQ</v>
          </cell>
          <cell r="B5">
            <v>37.704999999999998</v>
          </cell>
          <cell r="C5">
            <v>5.4050000000000002</v>
          </cell>
          <cell r="D5">
            <v>27.111999999999998</v>
          </cell>
          <cell r="E5">
            <v>48.298000000000002</v>
          </cell>
          <cell r="F5">
            <v>6.9770000000000003</v>
          </cell>
          <cell r="G5">
            <v>4.18</v>
          </cell>
          <cell r="H5">
            <v>1.9E-3</v>
          </cell>
          <cell r="I5">
            <v>2.2000000000000001E-3</v>
          </cell>
          <cell r="J5" t="str">
            <v>p&lt;0.01</v>
          </cell>
        </row>
        <row r="6">
          <cell r="B6">
            <v>31.148</v>
          </cell>
          <cell r="C6">
            <v>5.2960000000000003</v>
          </cell>
          <cell r="D6">
            <v>20.768000000000001</v>
          </cell>
          <cell r="E6">
            <v>41.527000000000001</v>
          </cell>
          <cell r="F6">
            <v>5.8819999999999997</v>
          </cell>
          <cell r="G6">
            <v>3.85</v>
          </cell>
          <cell r="H6">
            <v>4.7000000000000002E-3</v>
          </cell>
          <cell r="I6">
            <v>4.7999999999999996E-3</v>
          </cell>
          <cell r="J6" t="str">
            <v>p&lt;0.01</v>
          </cell>
        </row>
        <row r="7">
          <cell r="B7">
            <v>16.356000000000002</v>
          </cell>
          <cell r="C7">
            <v>7.2629999999999999</v>
          </cell>
          <cell r="D7">
            <v>2.12</v>
          </cell>
          <cell r="E7">
            <v>30.591000000000001</v>
          </cell>
          <cell r="F7">
            <v>2.2519999999999998</v>
          </cell>
          <cell r="G7">
            <v>13.57</v>
          </cell>
          <cell r="H7">
            <v>4.1500000000000002E-2</v>
          </cell>
          <cell r="I7">
            <v>4.1500000000000002E-2</v>
          </cell>
          <cell r="J7" t="str">
            <v>p&lt;0.05</v>
          </cell>
        </row>
        <row r="8">
          <cell r="B8">
            <v>48.820999999999998</v>
          </cell>
          <cell r="C8">
            <v>5.6760000000000002</v>
          </cell>
          <cell r="D8">
            <v>37.695</v>
          </cell>
          <cell r="E8">
            <v>59.945999999999998</v>
          </cell>
          <cell r="F8">
            <v>8.6010000000000009</v>
          </cell>
          <cell r="G8">
            <v>5.09</v>
          </cell>
          <cell r="H8">
            <v>3.21E-4</v>
          </cell>
          <cell r="I8">
            <v>4.4200000000000001E-4</v>
          </cell>
          <cell r="J8" t="str">
            <v>p&lt;0.001</v>
          </cell>
        </row>
        <row r="9">
          <cell r="B9">
            <v>34.103999999999999</v>
          </cell>
          <cell r="C9">
            <v>5.5430000000000001</v>
          </cell>
          <cell r="D9">
            <v>23.24</v>
          </cell>
          <cell r="E9">
            <v>44.969000000000001</v>
          </cell>
          <cell r="F9">
            <v>6.1520000000000001</v>
          </cell>
          <cell r="G9">
            <v>4.63</v>
          </cell>
          <cell r="H9">
            <v>2.2000000000000001E-3</v>
          </cell>
          <cell r="I9">
            <v>2.5000000000000001E-3</v>
          </cell>
          <cell r="J9" t="str">
            <v>p&lt;0.01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1"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0.10100000000000001</v>
          </cell>
          <cell r="D2">
            <v>0.13700000000000001</v>
          </cell>
          <cell r="E2">
            <v>-0.16700000000000001</v>
          </cell>
          <cell r="F2">
            <v>0.36899999999999999</v>
          </cell>
          <cell r="G2">
            <v>0.73899999999999999</v>
          </cell>
          <cell r="H2">
            <v>605.01</v>
          </cell>
          <cell r="I2">
            <v>0.4602</v>
          </cell>
          <cell r="J2">
            <v>0.52890000000000004</v>
          </cell>
        </row>
        <row r="3">
          <cell r="C3">
            <v>1.173</v>
          </cell>
          <cell r="D3">
            <v>0.151</v>
          </cell>
          <cell r="E3">
            <v>0.878</v>
          </cell>
          <cell r="F3">
            <v>1.4690000000000001</v>
          </cell>
          <cell r="G3">
            <v>7.78</v>
          </cell>
          <cell r="H3">
            <v>605.04999999999995</v>
          </cell>
          <cell r="I3">
            <v>3.1499999999999998E-14</v>
          </cell>
          <cell r="J3">
            <v>2.85E-13</v>
          </cell>
          <cell r="K3" t="str">
            <v>p&lt;0.0001</v>
          </cell>
        </row>
        <row r="4">
          <cell r="C4">
            <v>0.35299999999999998</v>
          </cell>
          <cell r="D4">
            <v>0.222</v>
          </cell>
          <cell r="E4">
            <v>-8.1000000000000003E-2</v>
          </cell>
          <cell r="F4">
            <v>0.78800000000000003</v>
          </cell>
          <cell r="G4">
            <v>1.595</v>
          </cell>
          <cell r="H4">
            <v>605.30999999999995</v>
          </cell>
          <cell r="I4">
            <v>0.11119999999999999</v>
          </cell>
          <cell r="J4">
            <v>0.15709999999999999</v>
          </cell>
        </row>
        <row r="5">
          <cell r="C5">
            <v>1.0720000000000001</v>
          </cell>
          <cell r="D5">
            <v>0.151</v>
          </cell>
          <cell r="E5">
            <v>0.77500000000000002</v>
          </cell>
          <cell r="F5">
            <v>1.369</v>
          </cell>
          <cell r="G5">
            <v>7.08</v>
          </cell>
          <cell r="H5">
            <v>605.07000000000005</v>
          </cell>
          <cell r="I5">
            <v>4.0100000000000001E-12</v>
          </cell>
          <cell r="J5">
            <v>3.2499999999999998E-11</v>
          </cell>
          <cell r="K5" t="str">
            <v>p&lt;0.0001</v>
          </cell>
        </row>
        <row r="6">
          <cell r="C6">
            <v>0.252</v>
          </cell>
          <cell r="D6">
            <v>0.222</v>
          </cell>
          <cell r="E6">
            <v>-0.183</v>
          </cell>
          <cell r="F6">
            <v>0.68799999999999994</v>
          </cell>
          <cell r="G6">
            <v>1.1359999999999999</v>
          </cell>
          <cell r="H6">
            <v>605.32000000000005</v>
          </cell>
          <cell r="I6">
            <v>0.25650000000000001</v>
          </cell>
          <cell r="J6">
            <v>0.32650000000000001</v>
          </cell>
        </row>
        <row r="7">
          <cell r="C7">
            <v>-0.82</v>
          </cell>
          <cell r="D7">
            <v>0.22700000000000001</v>
          </cell>
          <cell r="E7">
            <v>-1.2649999999999999</v>
          </cell>
          <cell r="F7">
            <v>-0.375</v>
          </cell>
          <cell r="G7">
            <v>-3.6110000000000002</v>
          </cell>
          <cell r="H7">
            <v>605.26</v>
          </cell>
          <cell r="I7">
            <v>3.3E-4</v>
          </cell>
          <cell r="J7">
            <v>9.59E-4</v>
          </cell>
          <cell r="K7" t="str">
            <v>p&lt;0.001</v>
          </cell>
        </row>
        <row r="8">
          <cell r="C8">
            <v>3.7519999999999998</v>
          </cell>
          <cell r="D8">
            <v>0.76500000000000001</v>
          </cell>
          <cell r="E8">
            <v>2.2519999999999998</v>
          </cell>
          <cell r="F8">
            <v>5.2519999999999998</v>
          </cell>
          <cell r="G8">
            <v>4.9020000000000001</v>
          </cell>
          <cell r="H8">
            <v>605.22</v>
          </cell>
          <cell r="I8">
            <v>1.22E-6</v>
          </cell>
          <cell r="J8">
            <v>6.4799999999999998E-6</v>
          </cell>
          <cell r="K8" t="str">
            <v>p&lt;0.0001</v>
          </cell>
        </row>
        <row r="9">
          <cell r="C9">
            <v>1.619</v>
          </cell>
          <cell r="D9">
            <v>0.32100000000000001</v>
          </cell>
          <cell r="E9">
            <v>0.98899999999999999</v>
          </cell>
          <cell r="F9">
            <v>2.2490000000000001</v>
          </cell>
          <cell r="G9">
            <v>5.0380000000000003</v>
          </cell>
          <cell r="H9">
            <v>605.33000000000004</v>
          </cell>
          <cell r="I9">
            <v>6.2200000000000004E-7</v>
          </cell>
          <cell r="J9">
            <v>3.4199999999999999E-6</v>
          </cell>
          <cell r="K9" t="str">
            <v>p&lt;0.0001</v>
          </cell>
        </row>
        <row r="10">
          <cell r="C10">
            <v>3.9860000000000002</v>
          </cell>
          <cell r="D10">
            <v>0.251</v>
          </cell>
          <cell r="E10">
            <v>3.4950000000000001</v>
          </cell>
          <cell r="F10">
            <v>4.4770000000000003</v>
          </cell>
          <cell r="G10">
            <v>15.901999999999999</v>
          </cell>
          <cell r="H10">
            <v>605.4</v>
          </cell>
          <cell r="I10">
            <v>7.7800000000000006E-48</v>
          </cell>
          <cell r="J10">
            <v>1.1999999999999999E-45</v>
          </cell>
          <cell r="K10" t="str">
            <v>p&lt;0.0001</v>
          </cell>
        </row>
        <row r="11">
          <cell r="C11">
            <v>-2.133</v>
          </cell>
          <cell r="D11">
            <v>0.78600000000000003</v>
          </cell>
          <cell r="E11">
            <v>-3.6739999999999999</v>
          </cell>
          <cell r="F11">
            <v>-0.59199999999999997</v>
          </cell>
          <cell r="G11">
            <v>-2.7130000000000001</v>
          </cell>
          <cell r="H11">
            <v>605.25</v>
          </cell>
          <cell r="I11">
            <v>6.8999999999999999E-3</v>
          </cell>
          <cell r="J11">
            <v>1.2200000000000001E-2</v>
          </cell>
          <cell r="K11" t="str">
            <v>p&lt;0.05</v>
          </cell>
        </row>
        <row r="12">
          <cell r="C12">
            <v>0.23400000000000001</v>
          </cell>
          <cell r="D12">
            <v>0.75</v>
          </cell>
          <cell r="E12">
            <v>-1.2350000000000001</v>
          </cell>
          <cell r="F12">
            <v>1.7030000000000001</v>
          </cell>
          <cell r="G12">
            <v>0.312</v>
          </cell>
          <cell r="H12">
            <v>605.25</v>
          </cell>
          <cell r="I12">
            <v>0.75509999999999999</v>
          </cell>
          <cell r="J12">
            <v>0.80269999999999997</v>
          </cell>
        </row>
        <row r="13">
          <cell r="C13">
            <v>2.367</v>
          </cell>
          <cell r="D13">
            <v>0.29299999999999998</v>
          </cell>
          <cell r="E13">
            <v>1.792</v>
          </cell>
          <cell r="F13">
            <v>2.9420000000000002</v>
          </cell>
          <cell r="G13">
            <v>8.0719999999999992</v>
          </cell>
          <cell r="H13">
            <v>605.22</v>
          </cell>
          <cell r="I13">
            <v>3.7300000000000003E-15</v>
          </cell>
          <cell r="J13">
            <v>4.1000000000000002E-14</v>
          </cell>
          <cell r="K13" t="str">
            <v>p&lt;0.0001</v>
          </cell>
        </row>
        <row r="14">
          <cell r="C14">
            <v>0.25800000000000001</v>
          </cell>
          <cell r="D14">
            <v>0.17599999999999999</v>
          </cell>
          <cell r="E14">
            <v>-8.6999999999999994E-2</v>
          </cell>
          <cell r="F14">
            <v>0.60199999999999998</v>
          </cell>
          <cell r="G14">
            <v>1.466</v>
          </cell>
          <cell r="H14">
            <v>606.33000000000004</v>
          </cell>
          <cell r="I14">
            <v>0.1431</v>
          </cell>
          <cell r="J14">
            <v>0.1933</v>
          </cell>
        </row>
        <row r="15">
          <cell r="C15">
            <v>-7.9459999999999997</v>
          </cell>
          <cell r="D15">
            <v>1.863</v>
          </cell>
          <cell r="E15">
            <v>-11.597</v>
          </cell>
          <cell r="F15">
            <v>-4.2960000000000003</v>
          </cell>
          <cell r="G15">
            <v>-4.266</v>
          </cell>
          <cell r="H15">
            <v>9</v>
          </cell>
          <cell r="I15">
            <v>2.0999999999999999E-3</v>
          </cell>
          <cell r="J15">
            <v>4.5999999999999999E-3</v>
          </cell>
          <cell r="K15" t="str">
            <v>p&lt;0.01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0.39</v>
          </cell>
          <cell r="D2">
            <v>0.19</v>
          </cell>
          <cell r="E2">
            <v>1.7000000000000001E-2</v>
          </cell>
          <cell r="F2">
            <v>0.76300000000000001</v>
          </cell>
          <cell r="G2">
            <v>2.048</v>
          </cell>
          <cell r="H2">
            <v>610.01</v>
          </cell>
          <cell r="I2">
            <v>4.1000000000000002E-2</v>
          </cell>
          <cell r="J2">
            <v>6.5100000000000005E-2</v>
          </cell>
        </row>
        <row r="3">
          <cell r="C3">
            <v>1.117</v>
          </cell>
          <cell r="D3">
            <v>0.21</v>
          </cell>
          <cell r="E3">
            <v>0.70499999999999996</v>
          </cell>
          <cell r="F3">
            <v>1.53</v>
          </cell>
          <cell r="G3">
            <v>5.31</v>
          </cell>
          <cell r="H3">
            <v>610.09</v>
          </cell>
          <cell r="I3">
            <v>1.5300000000000001E-7</v>
          </cell>
          <cell r="J3">
            <v>9.0599999999999999E-7</v>
          </cell>
          <cell r="K3" t="str">
            <v>p&lt;0.0001</v>
          </cell>
        </row>
        <row r="4">
          <cell r="C4">
            <v>1.4910000000000001</v>
          </cell>
          <cell r="D4">
            <v>0.30499999999999999</v>
          </cell>
          <cell r="E4">
            <v>0.89300000000000002</v>
          </cell>
          <cell r="F4">
            <v>2.09</v>
          </cell>
          <cell r="G4">
            <v>4.883</v>
          </cell>
          <cell r="H4">
            <v>610.5</v>
          </cell>
          <cell r="I4">
            <v>1.3400000000000001E-6</v>
          </cell>
          <cell r="J4">
            <v>6.8800000000000002E-6</v>
          </cell>
          <cell r="K4" t="str">
            <v>p&lt;0.0001</v>
          </cell>
        </row>
        <row r="5">
          <cell r="C5">
            <v>0.72799999999999998</v>
          </cell>
          <cell r="D5">
            <v>0.21099999999999999</v>
          </cell>
          <cell r="E5">
            <v>0.314</v>
          </cell>
          <cell r="F5">
            <v>1.141</v>
          </cell>
          <cell r="G5">
            <v>3.448</v>
          </cell>
          <cell r="H5">
            <v>610.12</v>
          </cell>
          <cell r="I5">
            <v>6.0300000000000002E-4</v>
          </cell>
          <cell r="J5">
            <v>1.5E-3</v>
          </cell>
          <cell r="K5" t="str">
            <v>p&lt;0.01</v>
          </cell>
        </row>
        <row r="6">
          <cell r="C6">
            <v>1.1020000000000001</v>
          </cell>
          <cell r="D6">
            <v>0.30599999999999999</v>
          </cell>
          <cell r="E6">
            <v>0.502</v>
          </cell>
          <cell r="F6">
            <v>1.7010000000000001</v>
          </cell>
          <cell r="G6">
            <v>3.6019999999999999</v>
          </cell>
          <cell r="H6">
            <v>610.51</v>
          </cell>
          <cell r="I6">
            <v>3.4200000000000002E-4</v>
          </cell>
          <cell r="J6">
            <v>9.6500000000000004E-4</v>
          </cell>
          <cell r="K6" t="str">
            <v>p&lt;0.001</v>
          </cell>
        </row>
        <row r="7">
          <cell r="C7">
            <v>0.374</v>
          </cell>
          <cell r="D7">
            <v>0.314</v>
          </cell>
          <cell r="E7">
            <v>-0.24099999999999999</v>
          </cell>
          <cell r="F7">
            <v>0.98899999999999999</v>
          </cell>
          <cell r="G7">
            <v>1.1919999999999999</v>
          </cell>
          <cell r="H7">
            <v>610.42999999999995</v>
          </cell>
          <cell r="I7">
            <v>0.23380000000000001</v>
          </cell>
          <cell r="J7">
            <v>0.30259999999999998</v>
          </cell>
        </row>
        <row r="8">
          <cell r="C8">
            <v>0.53400000000000003</v>
          </cell>
          <cell r="D8">
            <v>1.0649999999999999</v>
          </cell>
          <cell r="E8">
            <v>-1.554</v>
          </cell>
          <cell r="F8">
            <v>2.6219999999999999</v>
          </cell>
          <cell r="G8">
            <v>0.501</v>
          </cell>
          <cell r="H8">
            <v>610.35</v>
          </cell>
          <cell r="I8">
            <v>0.61650000000000005</v>
          </cell>
          <cell r="J8">
            <v>0.68799999999999994</v>
          </cell>
        </row>
        <row r="9">
          <cell r="C9">
            <v>5.077</v>
          </cell>
          <cell r="D9">
            <v>0.44600000000000001</v>
          </cell>
          <cell r="E9">
            <v>4.2039999999999997</v>
          </cell>
          <cell r="F9">
            <v>5.9509999999999996</v>
          </cell>
          <cell r="G9">
            <v>11.391999999999999</v>
          </cell>
          <cell r="H9">
            <v>610.52</v>
          </cell>
          <cell r="I9">
            <v>2.1400000000000001E-27</v>
          </cell>
          <cell r="J9">
            <v>4.7099999999999999E-26</v>
          </cell>
          <cell r="K9" t="str">
            <v>p&lt;0.0001</v>
          </cell>
        </row>
        <row r="10">
          <cell r="C10">
            <v>5.0229999999999997</v>
          </cell>
          <cell r="D10">
            <v>0.34399999999999997</v>
          </cell>
          <cell r="E10">
            <v>4.3490000000000002</v>
          </cell>
          <cell r="F10">
            <v>5.6970000000000001</v>
          </cell>
          <cell r="G10">
            <v>14.606</v>
          </cell>
          <cell r="H10">
            <v>610.67999999999995</v>
          </cell>
          <cell r="I10">
            <v>1.1699999999999999E-41</v>
          </cell>
          <cell r="J10">
            <v>6.0100000000000003E-40</v>
          </cell>
          <cell r="K10" t="str">
            <v>p&lt;0.0001</v>
          </cell>
        </row>
        <row r="11">
          <cell r="C11">
            <v>4.5430000000000001</v>
          </cell>
          <cell r="D11">
            <v>1.0960000000000001</v>
          </cell>
          <cell r="E11">
            <v>2.395</v>
          </cell>
          <cell r="F11">
            <v>6.6920000000000002</v>
          </cell>
          <cell r="G11">
            <v>4.1449999999999996</v>
          </cell>
          <cell r="H11">
            <v>610.41</v>
          </cell>
          <cell r="I11">
            <v>3.8800000000000001E-5</v>
          </cell>
          <cell r="J11">
            <v>1.3899999999999999E-4</v>
          </cell>
          <cell r="K11" t="str">
            <v>p&lt;0.001</v>
          </cell>
        </row>
        <row r="12">
          <cell r="C12">
            <v>4.4889999999999999</v>
          </cell>
          <cell r="D12">
            <v>1.046</v>
          </cell>
          <cell r="E12">
            <v>2.44</v>
          </cell>
          <cell r="F12">
            <v>6.5389999999999997</v>
          </cell>
          <cell r="G12">
            <v>4.2930000000000001</v>
          </cell>
          <cell r="H12">
            <v>610.41999999999996</v>
          </cell>
          <cell r="I12">
            <v>2.05E-5</v>
          </cell>
          <cell r="J12">
            <v>8.53E-5</v>
          </cell>
          <cell r="K12" t="str">
            <v>p&lt;0.0001</v>
          </cell>
        </row>
        <row r="13">
          <cell r="C13">
            <v>-5.3999999999999999E-2</v>
          </cell>
          <cell r="D13">
            <v>0.40500000000000003</v>
          </cell>
          <cell r="E13">
            <v>-0.84699999999999998</v>
          </cell>
          <cell r="F13">
            <v>0.73899999999999999</v>
          </cell>
          <cell r="G13">
            <v>-0.13300000000000001</v>
          </cell>
          <cell r="H13">
            <v>610.29999999999995</v>
          </cell>
          <cell r="I13">
            <v>0.89380000000000004</v>
          </cell>
          <cell r="J13">
            <v>0.90629999999999999</v>
          </cell>
        </row>
        <row r="14">
          <cell r="C14">
            <v>-0.42599999999999999</v>
          </cell>
          <cell r="D14">
            <v>0.24399999999999999</v>
          </cell>
          <cell r="E14">
            <v>-0.90500000000000003</v>
          </cell>
          <cell r="F14">
            <v>5.2999999999999999E-2</v>
          </cell>
          <cell r="G14">
            <v>-1.744</v>
          </cell>
          <cell r="H14">
            <v>612.17999999999995</v>
          </cell>
          <cell r="I14">
            <v>8.1600000000000006E-2</v>
          </cell>
          <cell r="J14">
            <v>0.1197</v>
          </cell>
        </row>
        <row r="15">
          <cell r="C15">
            <v>-7.1589999999999998</v>
          </cell>
          <cell r="D15">
            <v>2</v>
          </cell>
          <cell r="E15">
            <v>-11.079000000000001</v>
          </cell>
          <cell r="F15">
            <v>-3.2389999999999999</v>
          </cell>
          <cell r="G15">
            <v>-3.5790000000000002</v>
          </cell>
          <cell r="H15">
            <v>9.01</v>
          </cell>
          <cell r="I15">
            <v>5.8999999999999999E-3</v>
          </cell>
          <cell r="J15">
            <v>1.0699999999999999E-2</v>
          </cell>
          <cell r="K15" t="str">
            <v>p&lt;0.05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0.18099999999999999</v>
          </cell>
          <cell r="D2">
            <v>0.14699999999999999</v>
          </cell>
          <cell r="E2">
            <v>-0.107</v>
          </cell>
          <cell r="F2">
            <v>0.46899999999999997</v>
          </cell>
          <cell r="G2">
            <v>1.2310000000000001</v>
          </cell>
          <cell r="H2">
            <v>607.03</v>
          </cell>
          <cell r="I2">
            <v>0.21879999999999999</v>
          </cell>
          <cell r="J2">
            <v>0.28560000000000002</v>
          </cell>
        </row>
        <row r="3">
          <cell r="C3">
            <v>-9.5000000000000001E-2</v>
          </cell>
          <cell r="D3">
            <v>0.16200000000000001</v>
          </cell>
          <cell r="E3">
            <v>-0.41199999999999998</v>
          </cell>
          <cell r="F3">
            <v>0.222</v>
          </cell>
          <cell r="G3">
            <v>-0.58499999999999996</v>
          </cell>
          <cell r="H3">
            <v>607.47</v>
          </cell>
          <cell r="I3">
            <v>0.55869999999999997</v>
          </cell>
          <cell r="J3">
            <v>0.628</v>
          </cell>
        </row>
        <row r="4">
          <cell r="C4">
            <v>0.97799999999999998</v>
          </cell>
          <cell r="D4">
            <v>0.23499999999999999</v>
          </cell>
          <cell r="E4">
            <v>0.51800000000000002</v>
          </cell>
          <cell r="F4">
            <v>1.4370000000000001</v>
          </cell>
          <cell r="G4">
            <v>4.1660000000000004</v>
          </cell>
          <cell r="H4">
            <v>609.34</v>
          </cell>
          <cell r="I4">
            <v>3.54E-5</v>
          </cell>
          <cell r="J4">
            <v>1.3300000000000001E-4</v>
          </cell>
          <cell r="K4" t="str">
            <v>p&lt;0.001</v>
          </cell>
        </row>
        <row r="5">
          <cell r="C5">
            <v>-0.27600000000000002</v>
          </cell>
          <cell r="D5">
            <v>0.16200000000000001</v>
          </cell>
          <cell r="E5">
            <v>-0.59399999999999997</v>
          </cell>
          <cell r="F5">
            <v>4.2999999999999997E-2</v>
          </cell>
          <cell r="G5">
            <v>-1.696</v>
          </cell>
          <cell r="H5">
            <v>607.5</v>
          </cell>
          <cell r="I5">
            <v>9.0399999999999994E-2</v>
          </cell>
          <cell r="J5">
            <v>0.1313</v>
          </cell>
        </row>
        <row r="6">
          <cell r="C6">
            <v>0.79700000000000004</v>
          </cell>
          <cell r="D6">
            <v>0.23499999999999999</v>
          </cell>
          <cell r="E6">
            <v>0.33600000000000002</v>
          </cell>
          <cell r="F6">
            <v>1.258</v>
          </cell>
          <cell r="G6">
            <v>3.387</v>
          </cell>
          <cell r="H6">
            <v>609.38</v>
          </cell>
          <cell r="I6">
            <v>7.5199999999999996E-4</v>
          </cell>
          <cell r="J6">
            <v>1.8E-3</v>
          </cell>
          <cell r="K6" t="str">
            <v>p&lt;0.01</v>
          </cell>
        </row>
        <row r="7">
          <cell r="C7">
            <v>1.0720000000000001</v>
          </cell>
          <cell r="D7">
            <v>0.24099999999999999</v>
          </cell>
          <cell r="E7">
            <v>0.6</v>
          </cell>
          <cell r="F7">
            <v>1.5449999999999999</v>
          </cell>
          <cell r="G7">
            <v>4.4480000000000004</v>
          </cell>
          <cell r="H7">
            <v>609.03</v>
          </cell>
          <cell r="I7">
            <v>1.03E-5</v>
          </cell>
          <cell r="J7">
            <v>4.4100000000000001E-5</v>
          </cell>
          <cell r="K7" t="str">
            <v>p&lt;0.0001</v>
          </cell>
        </row>
        <row r="8">
          <cell r="C8">
            <v>-2.879</v>
          </cell>
          <cell r="D8">
            <v>0.82</v>
          </cell>
          <cell r="E8">
            <v>-4.4859999999999998</v>
          </cell>
          <cell r="F8">
            <v>-1.2729999999999999</v>
          </cell>
          <cell r="G8">
            <v>-3.512</v>
          </cell>
          <cell r="H8">
            <v>608.83000000000004</v>
          </cell>
          <cell r="I8">
            <v>4.7699999999999999E-4</v>
          </cell>
          <cell r="J8">
            <v>1.2999999999999999E-3</v>
          </cell>
          <cell r="K8" t="str">
            <v>p&lt;0.01</v>
          </cell>
        </row>
        <row r="9">
          <cell r="C9">
            <v>3.6850000000000001</v>
          </cell>
          <cell r="D9">
            <v>0.34200000000000003</v>
          </cell>
          <cell r="E9">
            <v>3.0139999999999998</v>
          </cell>
          <cell r="F9">
            <v>4.3559999999999999</v>
          </cell>
          <cell r="G9">
            <v>10.763</v>
          </cell>
          <cell r="H9">
            <v>609.44000000000005</v>
          </cell>
          <cell r="I9">
            <v>7.5099999999999999E-25</v>
          </cell>
          <cell r="J9">
            <v>1.2899999999999999E-23</v>
          </cell>
          <cell r="K9" t="str">
            <v>p&lt;0.0001</v>
          </cell>
        </row>
        <row r="10">
          <cell r="C10">
            <v>1.0069999999999999</v>
          </cell>
          <cell r="D10">
            <v>0.26400000000000001</v>
          </cell>
          <cell r="E10">
            <v>0.49</v>
          </cell>
          <cell r="F10">
            <v>1.5249999999999999</v>
          </cell>
          <cell r="G10">
            <v>3.8140000000000001</v>
          </cell>
          <cell r="H10">
            <v>610.13</v>
          </cell>
          <cell r="I10">
            <v>1.5100000000000001E-4</v>
          </cell>
          <cell r="J10">
            <v>4.95E-4</v>
          </cell>
          <cell r="K10" t="str">
            <v>p&lt;0.001</v>
          </cell>
        </row>
        <row r="11">
          <cell r="C11">
            <v>6.5640000000000001</v>
          </cell>
          <cell r="D11">
            <v>0.84299999999999997</v>
          </cell>
          <cell r="E11">
            <v>4.9109999999999996</v>
          </cell>
          <cell r="F11">
            <v>8.2170000000000005</v>
          </cell>
          <cell r="G11">
            <v>7.782</v>
          </cell>
          <cell r="H11">
            <v>609.1</v>
          </cell>
          <cell r="I11">
            <v>3.0599999999999997E-14</v>
          </cell>
          <cell r="J11">
            <v>2.85E-13</v>
          </cell>
          <cell r="K11" t="str">
            <v>p&lt;0.0001</v>
          </cell>
        </row>
        <row r="12">
          <cell r="C12">
            <v>3.8860000000000001</v>
          </cell>
          <cell r="D12">
            <v>0.80400000000000005</v>
          </cell>
          <cell r="E12">
            <v>2.31</v>
          </cell>
          <cell r="F12">
            <v>5.4630000000000001</v>
          </cell>
          <cell r="G12">
            <v>4.8319999999999999</v>
          </cell>
          <cell r="H12">
            <v>609.14</v>
          </cell>
          <cell r="I12">
            <v>1.7099999999999999E-6</v>
          </cell>
          <cell r="J12">
            <v>8.49E-6</v>
          </cell>
          <cell r="K12" t="str">
            <v>p&lt;0.0001</v>
          </cell>
        </row>
        <row r="13">
          <cell r="C13">
            <v>-2.677</v>
          </cell>
          <cell r="D13">
            <v>0.311</v>
          </cell>
          <cell r="E13">
            <v>-3.2869999999999999</v>
          </cell>
          <cell r="F13">
            <v>-2.0680000000000001</v>
          </cell>
          <cell r="G13">
            <v>-8.6080000000000005</v>
          </cell>
          <cell r="H13">
            <v>608.47</v>
          </cell>
          <cell r="I13">
            <v>6.3600000000000001E-17</v>
          </cell>
          <cell r="J13">
            <v>8.9000000000000007E-16</v>
          </cell>
          <cell r="K13" t="str">
            <v>p&lt;0.0001</v>
          </cell>
        </row>
        <row r="14">
          <cell r="C14">
            <v>-0.54200000000000004</v>
          </cell>
          <cell r="D14">
            <v>0.187</v>
          </cell>
          <cell r="E14">
            <v>-0.90900000000000003</v>
          </cell>
          <cell r="F14">
            <v>-0.17499999999999999</v>
          </cell>
          <cell r="G14">
            <v>-2.8940000000000001</v>
          </cell>
          <cell r="H14">
            <v>614.91</v>
          </cell>
          <cell r="I14">
            <v>3.8999999999999998E-3</v>
          </cell>
          <cell r="J14">
            <v>7.7000000000000002E-3</v>
          </cell>
          <cell r="K14" t="str">
            <v>p&lt;0.01</v>
          </cell>
        </row>
        <row r="15">
          <cell r="C15">
            <v>0.77</v>
          </cell>
          <cell r="D15">
            <v>0.68600000000000005</v>
          </cell>
          <cell r="E15">
            <v>-0.57499999999999996</v>
          </cell>
          <cell r="F15">
            <v>2.1139999999999999</v>
          </cell>
          <cell r="G15">
            <v>1.1220000000000001</v>
          </cell>
          <cell r="H15">
            <v>9.0299999999999994</v>
          </cell>
          <cell r="I15">
            <v>0.29060000000000002</v>
          </cell>
          <cell r="J15">
            <v>0.36680000000000001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0.28000000000000003</v>
          </cell>
          <cell r="D2">
            <v>0.155</v>
          </cell>
          <cell r="E2">
            <v>-2.4E-2</v>
          </cell>
          <cell r="F2">
            <v>0.58499999999999996</v>
          </cell>
          <cell r="G2">
            <v>1.8049999999999999</v>
          </cell>
          <cell r="H2">
            <v>608.01</v>
          </cell>
          <cell r="I2">
            <v>7.1599999999999997E-2</v>
          </cell>
          <cell r="J2">
            <v>0.10920000000000001</v>
          </cell>
        </row>
        <row r="3">
          <cell r="C3">
            <v>1.3080000000000001</v>
          </cell>
          <cell r="D3">
            <v>0.17199999999999999</v>
          </cell>
          <cell r="E3">
            <v>0.97099999999999997</v>
          </cell>
          <cell r="F3">
            <v>1.6439999999999999</v>
          </cell>
          <cell r="G3">
            <v>7.6139999999999999</v>
          </cell>
          <cell r="H3">
            <v>608.04999999999995</v>
          </cell>
          <cell r="I3">
            <v>1.0199999999999999E-13</v>
          </cell>
          <cell r="J3">
            <v>8.7300000000000002E-13</v>
          </cell>
          <cell r="K3" t="str">
            <v>p&lt;0.0001</v>
          </cell>
        </row>
        <row r="4">
          <cell r="C4">
            <v>1.137</v>
          </cell>
          <cell r="D4">
            <v>0.249</v>
          </cell>
          <cell r="E4">
            <v>0.64800000000000002</v>
          </cell>
          <cell r="F4">
            <v>1.6259999999999999</v>
          </cell>
          <cell r="G4">
            <v>4.5599999999999996</v>
          </cell>
          <cell r="H4">
            <v>608.87</v>
          </cell>
          <cell r="I4">
            <v>6.1999999999999999E-6</v>
          </cell>
          <cell r="J4">
            <v>2.73E-5</v>
          </cell>
          <cell r="K4" t="str">
            <v>p&lt;0.0001</v>
          </cell>
        </row>
        <row r="5">
          <cell r="C5">
            <v>1.0269999999999999</v>
          </cell>
          <cell r="D5">
            <v>0.17199999999999999</v>
          </cell>
          <cell r="E5">
            <v>0.69</v>
          </cell>
          <cell r="F5">
            <v>1.365</v>
          </cell>
          <cell r="G5">
            <v>5.9640000000000004</v>
          </cell>
          <cell r="H5">
            <v>608.08000000000004</v>
          </cell>
          <cell r="I5">
            <v>4.1700000000000003E-9</v>
          </cell>
          <cell r="J5">
            <v>2.6799999999999998E-8</v>
          </cell>
          <cell r="K5" t="str">
            <v>p&lt;0.0001</v>
          </cell>
        </row>
        <row r="6">
          <cell r="C6">
            <v>0.85699999999999998</v>
          </cell>
          <cell r="D6">
            <v>0.25</v>
          </cell>
          <cell r="E6">
            <v>0.36699999999999999</v>
          </cell>
          <cell r="F6">
            <v>1.347</v>
          </cell>
          <cell r="G6">
            <v>3.43</v>
          </cell>
          <cell r="H6">
            <v>609.03</v>
          </cell>
          <cell r="I6">
            <v>6.4400000000000004E-4</v>
          </cell>
          <cell r="J6">
            <v>1.6000000000000001E-3</v>
          </cell>
          <cell r="K6" t="str">
            <v>p&lt;0.01</v>
          </cell>
        </row>
        <row r="7">
          <cell r="C7">
            <v>-0.17</v>
          </cell>
          <cell r="D7">
            <v>0.25600000000000001</v>
          </cell>
          <cell r="E7">
            <v>-0.67300000000000004</v>
          </cell>
          <cell r="F7">
            <v>0.33200000000000002</v>
          </cell>
          <cell r="G7">
            <v>-0.66400000000000003</v>
          </cell>
          <cell r="H7">
            <v>608.88</v>
          </cell>
          <cell r="I7">
            <v>0.50680000000000003</v>
          </cell>
          <cell r="J7">
            <v>0.57809999999999995</v>
          </cell>
        </row>
        <row r="8">
          <cell r="C8">
            <v>1.7549999999999999</v>
          </cell>
          <cell r="D8">
            <v>0.871</v>
          </cell>
          <cell r="E8">
            <v>4.9000000000000002E-2</v>
          </cell>
          <cell r="F8">
            <v>3.4620000000000002</v>
          </cell>
          <cell r="G8">
            <v>2.016</v>
          </cell>
          <cell r="H8">
            <v>609.29</v>
          </cell>
          <cell r="I8">
            <v>4.4299999999999999E-2</v>
          </cell>
          <cell r="J8">
            <v>6.9599999999999995E-2</v>
          </cell>
        </row>
        <row r="9">
          <cell r="C9">
            <v>3.0720000000000001</v>
          </cell>
          <cell r="D9">
            <v>0.36399999999999999</v>
          </cell>
          <cell r="E9">
            <v>2.3580000000000001</v>
          </cell>
          <cell r="F9">
            <v>3.786</v>
          </cell>
          <cell r="G9">
            <v>8.4369999999999994</v>
          </cell>
          <cell r="H9">
            <v>609.09</v>
          </cell>
          <cell r="I9">
            <v>2.3599999999999999E-16</v>
          </cell>
          <cell r="J9">
            <v>2.8000000000000001E-15</v>
          </cell>
          <cell r="K9" t="str">
            <v>p&lt;0.0001</v>
          </cell>
        </row>
        <row r="10">
          <cell r="C10">
            <v>4.4329999999999998</v>
          </cell>
          <cell r="D10">
            <v>0.28100000000000003</v>
          </cell>
          <cell r="E10">
            <v>3.8809999999999998</v>
          </cell>
          <cell r="F10">
            <v>4.984</v>
          </cell>
          <cell r="G10">
            <v>15.747999999999999</v>
          </cell>
          <cell r="H10">
            <v>610.20000000000005</v>
          </cell>
          <cell r="I10">
            <v>3.8599999999999999E-47</v>
          </cell>
          <cell r="J10">
            <v>2.9699999999999999E-45</v>
          </cell>
          <cell r="K10" t="str">
            <v>p&lt;0.0001</v>
          </cell>
        </row>
        <row r="11">
          <cell r="C11">
            <v>1.3169999999999999</v>
          </cell>
          <cell r="D11">
            <v>0.89500000000000002</v>
          </cell>
          <cell r="E11">
            <v>-0.438</v>
          </cell>
          <cell r="F11">
            <v>3.0720000000000001</v>
          </cell>
          <cell r="G11">
            <v>1.4710000000000001</v>
          </cell>
          <cell r="H11">
            <v>608.79</v>
          </cell>
          <cell r="I11">
            <v>0.14180000000000001</v>
          </cell>
          <cell r="J11">
            <v>0.1933</v>
          </cell>
        </row>
        <row r="12">
          <cell r="C12">
            <v>2.677</v>
          </cell>
          <cell r="D12">
            <v>0.85599999999999998</v>
          </cell>
          <cell r="E12">
            <v>1</v>
          </cell>
          <cell r="F12">
            <v>4.3540000000000001</v>
          </cell>
          <cell r="G12">
            <v>3.129</v>
          </cell>
          <cell r="H12">
            <v>609.95000000000005</v>
          </cell>
          <cell r="I12">
            <v>1.8E-3</v>
          </cell>
          <cell r="J12">
            <v>4.1000000000000003E-3</v>
          </cell>
          <cell r="K12" t="str">
            <v>p&lt;0.01</v>
          </cell>
        </row>
        <row r="13">
          <cell r="C13">
            <v>1.36</v>
          </cell>
          <cell r="D13">
            <v>0.33200000000000002</v>
          </cell>
          <cell r="E13">
            <v>0.71</v>
          </cell>
          <cell r="F13">
            <v>2.0110000000000001</v>
          </cell>
          <cell r="G13">
            <v>4.101</v>
          </cell>
          <cell r="H13">
            <v>610.23</v>
          </cell>
          <cell r="I13">
            <v>4.6699999999999997E-5</v>
          </cell>
          <cell r="J13">
            <v>1.6000000000000001E-4</v>
          </cell>
          <cell r="K13" t="str">
            <v>p&lt;0.001</v>
          </cell>
        </row>
        <row r="14">
          <cell r="C14">
            <v>-0.159</v>
          </cell>
          <cell r="D14">
            <v>0.20300000000000001</v>
          </cell>
          <cell r="E14">
            <v>-0.55800000000000005</v>
          </cell>
          <cell r="F14">
            <v>0.23899999999999999</v>
          </cell>
          <cell r="G14">
            <v>-0.78300000000000003</v>
          </cell>
          <cell r="H14">
            <v>587.33000000000004</v>
          </cell>
          <cell r="I14">
            <v>0.43380000000000002</v>
          </cell>
          <cell r="J14">
            <v>0.50249999999999995</v>
          </cell>
        </row>
        <row r="15">
          <cell r="C15">
            <v>-7.516</v>
          </cell>
          <cell r="D15">
            <v>1.889</v>
          </cell>
          <cell r="E15">
            <v>-11.218</v>
          </cell>
          <cell r="F15">
            <v>-3.8140000000000001</v>
          </cell>
          <cell r="G15">
            <v>-3.9790000000000001</v>
          </cell>
          <cell r="H15">
            <v>9</v>
          </cell>
          <cell r="I15">
            <v>3.2000000000000002E-3</v>
          </cell>
          <cell r="J15">
            <v>6.4999999999999997E-3</v>
          </cell>
          <cell r="K15" t="str">
            <v>p&lt;0.01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0.28199999999999997</v>
          </cell>
          <cell r="D2">
            <v>1.9930000000000001</v>
          </cell>
          <cell r="E2">
            <v>-3.6230000000000002</v>
          </cell>
          <cell r="F2">
            <v>4.1879999999999997</v>
          </cell>
          <cell r="G2">
            <v>0.14199999999999999</v>
          </cell>
          <cell r="H2">
            <v>606.04999999999995</v>
          </cell>
          <cell r="I2">
            <v>0.88729999999999998</v>
          </cell>
          <cell r="J2">
            <v>0.90629999999999999</v>
          </cell>
        </row>
        <row r="3">
          <cell r="C3">
            <v>2.1520000000000001</v>
          </cell>
          <cell r="D3">
            <v>2.2069999999999999</v>
          </cell>
          <cell r="E3">
            <v>-2.1739999999999999</v>
          </cell>
          <cell r="F3">
            <v>6.4779999999999998</v>
          </cell>
          <cell r="G3">
            <v>0.97499999999999998</v>
          </cell>
          <cell r="H3">
            <v>606.41999999999996</v>
          </cell>
          <cell r="I3">
            <v>0.32990000000000003</v>
          </cell>
          <cell r="J3">
            <v>0.4032</v>
          </cell>
        </row>
        <row r="4">
          <cell r="C4">
            <v>-14.882999999999999</v>
          </cell>
          <cell r="D4">
            <v>3.1930000000000001</v>
          </cell>
          <cell r="E4">
            <v>-21.14</v>
          </cell>
          <cell r="F4">
            <v>-8.625</v>
          </cell>
          <cell r="G4">
            <v>-4.6609999999999996</v>
          </cell>
          <cell r="H4">
            <v>609.02</v>
          </cell>
          <cell r="I4">
            <v>3.8600000000000003E-6</v>
          </cell>
          <cell r="J4">
            <v>1.8E-5</v>
          </cell>
          <cell r="K4" t="str">
            <v>p&lt;0.0001</v>
          </cell>
        </row>
        <row r="5">
          <cell r="C5">
            <v>1.87</v>
          </cell>
          <cell r="D5">
            <v>2.2120000000000002</v>
          </cell>
          <cell r="E5">
            <v>-2.4649999999999999</v>
          </cell>
          <cell r="F5">
            <v>6.2039999999999997</v>
          </cell>
          <cell r="G5">
            <v>0.84499999999999997</v>
          </cell>
          <cell r="H5">
            <v>606.61</v>
          </cell>
          <cell r="I5">
            <v>0.3982</v>
          </cell>
          <cell r="J5">
            <v>0.47170000000000001</v>
          </cell>
        </row>
        <row r="6">
          <cell r="C6">
            <v>-15.164999999999999</v>
          </cell>
          <cell r="D6">
            <v>3.1970000000000001</v>
          </cell>
          <cell r="E6">
            <v>-21.431000000000001</v>
          </cell>
          <cell r="F6">
            <v>-8.8989999999999991</v>
          </cell>
          <cell r="G6">
            <v>-4.7430000000000003</v>
          </cell>
          <cell r="H6">
            <v>609.25</v>
          </cell>
          <cell r="I6">
            <v>2.6199999999999999E-6</v>
          </cell>
          <cell r="J6">
            <v>1.26E-5</v>
          </cell>
          <cell r="K6" t="str">
            <v>p&lt;0.0001</v>
          </cell>
        </row>
        <row r="7">
          <cell r="C7">
            <v>-17.035</v>
          </cell>
          <cell r="D7">
            <v>3.2829999999999999</v>
          </cell>
          <cell r="E7">
            <v>-23.47</v>
          </cell>
          <cell r="F7">
            <v>-10.6</v>
          </cell>
          <cell r="G7">
            <v>-5.1890000000000001</v>
          </cell>
          <cell r="H7">
            <v>608.73</v>
          </cell>
          <cell r="I7">
            <v>2.8900000000000001E-7</v>
          </cell>
          <cell r="J7">
            <v>1.6500000000000001E-6</v>
          </cell>
          <cell r="K7" t="str">
            <v>p&lt;0.0001</v>
          </cell>
        </row>
        <row r="8">
          <cell r="C8">
            <v>8.7260000000000009</v>
          </cell>
          <cell r="D8">
            <v>11.147</v>
          </cell>
          <cell r="E8">
            <v>-13.122</v>
          </cell>
          <cell r="F8">
            <v>30.574000000000002</v>
          </cell>
          <cell r="G8">
            <v>0.78300000000000003</v>
          </cell>
          <cell r="H8">
            <v>608.79999999999995</v>
          </cell>
          <cell r="I8">
            <v>0.434</v>
          </cell>
          <cell r="J8">
            <v>0.50249999999999995</v>
          </cell>
        </row>
        <row r="9">
          <cell r="C9">
            <v>-11.597</v>
          </cell>
          <cell r="D9">
            <v>4.6589999999999998</v>
          </cell>
          <cell r="E9">
            <v>-20.728000000000002</v>
          </cell>
          <cell r="F9">
            <v>-2.4660000000000002</v>
          </cell>
          <cell r="G9">
            <v>-2.4889999999999999</v>
          </cell>
          <cell r="H9">
            <v>609.36</v>
          </cell>
          <cell r="I9">
            <v>1.3100000000000001E-2</v>
          </cell>
          <cell r="J9">
            <v>2.1499999999999998E-2</v>
          </cell>
          <cell r="K9" t="str">
            <v>p&lt;0.05</v>
          </cell>
        </row>
        <row r="10">
          <cell r="C10">
            <v>-12.518000000000001</v>
          </cell>
          <cell r="D10">
            <v>3.601</v>
          </cell>
          <cell r="E10">
            <v>-19.576000000000001</v>
          </cell>
          <cell r="F10">
            <v>-5.4610000000000003</v>
          </cell>
          <cell r="G10">
            <v>-3.4769999999999999</v>
          </cell>
          <cell r="H10">
            <v>611.08000000000004</v>
          </cell>
          <cell r="I10">
            <v>5.44E-4</v>
          </cell>
          <cell r="J10">
            <v>1.4E-3</v>
          </cell>
          <cell r="K10" t="str">
            <v>p&lt;0.01</v>
          </cell>
        </row>
        <row r="11">
          <cell r="C11">
            <v>-20.323</v>
          </cell>
          <cell r="D11">
            <v>11.461</v>
          </cell>
          <cell r="E11">
            <v>-42.786999999999999</v>
          </cell>
          <cell r="F11">
            <v>2.14</v>
          </cell>
          <cell r="G11">
            <v>-1.7729999999999999</v>
          </cell>
          <cell r="H11">
            <v>608.53</v>
          </cell>
          <cell r="I11">
            <v>7.6700000000000004E-2</v>
          </cell>
          <cell r="J11">
            <v>0.11360000000000001</v>
          </cell>
        </row>
        <row r="12">
          <cell r="C12">
            <v>-21.245000000000001</v>
          </cell>
          <cell r="D12">
            <v>10.952</v>
          </cell>
          <cell r="E12">
            <v>-42.71</v>
          </cell>
          <cell r="F12">
            <v>0.221</v>
          </cell>
          <cell r="G12">
            <v>-1.94</v>
          </cell>
          <cell r="H12">
            <v>609.77</v>
          </cell>
          <cell r="I12">
            <v>5.2900000000000003E-2</v>
          </cell>
          <cell r="J12">
            <v>8.2299999999999998E-2</v>
          </cell>
        </row>
        <row r="13">
          <cell r="C13">
            <v>-0.92100000000000004</v>
          </cell>
          <cell r="D13">
            <v>4.2469999999999999</v>
          </cell>
          <cell r="E13">
            <v>-9.2449999999999992</v>
          </cell>
          <cell r="F13">
            <v>7.4020000000000001</v>
          </cell>
          <cell r="G13">
            <v>-0.217</v>
          </cell>
          <cell r="H13">
            <v>609.55999999999995</v>
          </cell>
          <cell r="I13">
            <v>0.82830000000000004</v>
          </cell>
          <cell r="J13">
            <v>0.8619</v>
          </cell>
        </row>
        <row r="14">
          <cell r="C14">
            <v>-4.0599999999999996</v>
          </cell>
          <cell r="D14">
            <v>2.613</v>
          </cell>
          <cell r="E14">
            <v>-9.1809999999999992</v>
          </cell>
          <cell r="F14">
            <v>1.0620000000000001</v>
          </cell>
          <cell r="G14">
            <v>-1.5529999999999999</v>
          </cell>
          <cell r="H14">
            <v>588.39</v>
          </cell>
          <cell r="I14">
            <v>0.12089999999999999</v>
          </cell>
          <cell r="J14">
            <v>0.16930000000000001</v>
          </cell>
        </row>
        <row r="15">
          <cell r="C15">
            <v>-51.122999999999998</v>
          </cell>
          <cell r="D15">
            <v>8.9789999999999992</v>
          </cell>
          <cell r="E15">
            <v>-68.721000000000004</v>
          </cell>
          <cell r="F15">
            <v>-33.524000000000001</v>
          </cell>
          <cell r="G15">
            <v>-5.694</v>
          </cell>
          <cell r="H15">
            <v>9.01</v>
          </cell>
          <cell r="I15">
            <v>2.9599999999999998E-4</v>
          </cell>
          <cell r="J15">
            <v>8.7699999999999996E-4</v>
          </cell>
          <cell r="K15" t="str">
            <v>p&lt;0.001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-0.54400000000000004</v>
          </cell>
          <cell r="D2">
            <v>2.9540000000000002</v>
          </cell>
          <cell r="E2">
            <v>-6.3330000000000002</v>
          </cell>
          <cell r="F2">
            <v>5.2450000000000001</v>
          </cell>
          <cell r="G2">
            <v>-0.184</v>
          </cell>
          <cell r="H2">
            <v>608.04</v>
          </cell>
          <cell r="I2">
            <v>0.8538</v>
          </cell>
          <cell r="J2">
            <v>0.88249999999999995</v>
          </cell>
        </row>
        <row r="3">
          <cell r="C3">
            <v>-0.11</v>
          </cell>
          <cell r="D3">
            <v>3.2650000000000001</v>
          </cell>
          <cell r="E3">
            <v>-6.5090000000000003</v>
          </cell>
          <cell r="F3">
            <v>6.2889999999999997</v>
          </cell>
          <cell r="G3">
            <v>-3.4000000000000002E-2</v>
          </cell>
          <cell r="H3">
            <v>608.32000000000005</v>
          </cell>
          <cell r="I3">
            <v>0.97309999999999997</v>
          </cell>
          <cell r="J3">
            <v>0.97309999999999997</v>
          </cell>
        </row>
        <row r="4">
          <cell r="C4">
            <v>-14.265000000000001</v>
          </cell>
          <cell r="D4">
            <v>4.7409999999999997</v>
          </cell>
          <cell r="E4">
            <v>-23.558</v>
          </cell>
          <cell r="F4">
            <v>-4.9729999999999999</v>
          </cell>
          <cell r="G4">
            <v>-3.0089999999999999</v>
          </cell>
          <cell r="H4">
            <v>609.77</v>
          </cell>
          <cell r="I4">
            <v>2.7000000000000001E-3</v>
          </cell>
          <cell r="J4">
            <v>5.5999999999999999E-3</v>
          </cell>
          <cell r="K4" t="str">
            <v>p&lt;0.01</v>
          </cell>
        </row>
        <row r="5">
          <cell r="C5">
            <v>0.434</v>
          </cell>
          <cell r="D5">
            <v>3.274</v>
          </cell>
          <cell r="E5">
            <v>-5.9829999999999997</v>
          </cell>
          <cell r="F5">
            <v>6.8520000000000003</v>
          </cell>
          <cell r="G5">
            <v>0.13300000000000001</v>
          </cell>
          <cell r="H5">
            <v>608.42999999999995</v>
          </cell>
          <cell r="I5">
            <v>0.89449999999999996</v>
          </cell>
          <cell r="J5">
            <v>0.90629999999999999</v>
          </cell>
        </row>
        <row r="6">
          <cell r="C6">
            <v>-13.721</v>
          </cell>
          <cell r="D6">
            <v>4.7489999999999997</v>
          </cell>
          <cell r="E6">
            <v>-23.029</v>
          </cell>
          <cell r="F6">
            <v>-4.4130000000000003</v>
          </cell>
          <cell r="G6">
            <v>-2.8889999999999998</v>
          </cell>
          <cell r="H6">
            <v>609.82000000000005</v>
          </cell>
          <cell r="I6">
            <v>4.0000000000000001E-3</v>
          </cell>
          <cell r="J6">
            <v>7.7999999999999996E-3</v>
          </cell>
          <cell r="K6" t="str">
            <v>p&lt;0.01</v>
          </cell>
        </row>
        <row r="7">
          <cell r="C7">
            <v>-14.156000000000001</v>
          </cell>
          <cell r="D7">
            <v>4.8710000000000004</v>
          </cell>
          <cell r="E7">
            <v>-23.702999999999999</v>
          </cell>
          <cell r="F7">
            <v>-4.6079999999999997</v>
          </cell>
          <cell r="G7">
            <v>-2.9060000000000001</v>
          </cell>
          <cell r="H7">
            <v>609.54</v>
          </cell>
          <cell r="I7">
            <v>3.8E-3</v>
          </cell>
          <cell r="J7">
            <v>7.6E-3</v>
          </cell>
          <cell r="K7" t="str">
            <v>p&lt;0.01</v>
          </cell>
        </row>
        <row r="8">
          <cell r="C8">
            <v>-52.107999999999997</v>
          </cell>
          <cell r="D8">
            <v>16.556000000000001</v>
          </cell>
          <cell r="E8">
            <v>-84.557000000000002</v>
          </cell>
          <cell r="F8">
            <v>-19.658999999999999</v>
          </cell>
          <cell r="G8">
            <v>-3.1469999999999998</v>
          </cell>
          <cell r="H8">
            <v>609.25</v>
          </cell>
          <cell r="I8">
            <v>1.6999999999999999E-3</v>
          </cell>
          <cell r="J8">
            <v>3.8999999999999998E-3</v>
          </cell>
          <cell r="K8" t="str">
            <v>p&lt;0.01</v>
          </cell>
        </row>
        <row r="9">
          <cell r="C9">
            <v>-6.9189999999999996</v>
          </cell>
          <cell r="D9">
            <v>6.9210000000000003</v>
          </cell>
          <cell r="E9">
            <v>-20.483000000000001</v>
          </cell>
          <cell r="F9">
            <v>6.6449999999999996</v>
          </cell>
          <cell r="G9">
            <v>-1</v>
          </cell>
          <cell r="H9">
            <v>609.84</v>
          </cell>
          <cell r="I9">
            <v>0.31780000000000003</v>
          </cell>
          <cell r="J9">
            <v>0.39150000000000001</v>
          </cell>
        </row>
        <row r="10">
          <cell r="C10">
            <v>-8.6359999999999992</v>
          </cell>
          <cell r="D10">
            <v>5.3529999999999998</v>
          </cell>
          <cell r="E10">
            <v>-19.126999999999999</v>
          </cell>
          <cell r="F10">
            <v>1.855</v>
          </cell>
          <cell r="G10">
            <v>-1.613</v>
          </cell>
          <cell r="H10">
            <v>610.38</v>
          </cell>
          <cell r="I10">
            <v>0.1072</v>
          </cell>
          <cell r="J10">
            <v>0.15290000000000001</v>
          </cell>
        </row>
        <row r="11">
          <cell r="C11">
            <v>45.189</v>
          </cell>
          <cell r="D11">
            <v>17.016999999999999</v>
          </cell>
          <cell r="E11">
            <v>11.836</v>
          </cell>
          <cell r="F11">
            <v>78.543000000000006</v>
          </cell>
          <cell r="G11">
            <v>2.6560000000000001</v>
          </cell>
          <cell r="H11">
            <v>609.45000000000005</v>
          </cell>
          <cell r="I11">
            <v>8.0999999999999996E-3</v>
          </cell>
          <cell r="J11">
            <v>1.4E-2</v>
          </cell>
          <cell r="K11" t="str">
            <v>p&lt;0.05</v>
          </cell>
        </row>
        <row r="12">
          <cell r="C12">
            <v>43.472000000000001</v>
          </cell>
          <cell r="D12">
            <v>16.276</v>
          </cell>
          <cell r="E12">
            <v>11.571999999999999</v>
          </cell>
          <cell r="F12">
            <v>75.373000000000005</v>
          </cell>
          <cell r="G12">
            <v>2.6709999999999998</v>
          </cell>
          <cell r="H12">
            <v>609.5</v>
          </cell>
          <cell r="I12">
            <v>7.7999999999999996E-3</v>
          </cell>
          <cell r="J12">
            <v>1.3599999999999999E-2</v>
          </cell>
          <cell r="K12" t="str">
            <v>p&lt;0.05</v>
          </cell>
        </row>
        <row r="13">
          <cell r="C13">
            <v>-1.7170000000000001</v>
          </cell>
          <cell r="D13">
            <v>6.3150000000000004</v>
          </cell>
          <cell r="E13">
            <v>-14.093999999999999</v>
          </cell>
          <cell r="F13">
            <v>10.66</v>
          </cell>
          <cell r="G13">
            <v>-0.27200000000000002</v>
          </cell>
          <cell r="H13">
            <v>609.11</v>
          </cell>
          <cell r="I13">
            <v>0.78580000000000005</v>
          </cell>
          <cell r="J13">
            <v>0.82889999999999997</v>
          </cell>
        </row>
        <row r="14">
          <cell r="C14">
            <v>-50.478000000000002</v>
          </cell>
          <cell r="D14">
            <v>3.8849999999999998</v>
          </cell>
          <cell r="E14">
            <v>-58.094000000000001</v>
          </cell>
          <cell r="F14">
            <v>-42.863</v>
          </cell>
          <cell r="G14">
            <v>-12.991</v>
          </cell>
          <cell r="H14">
            <v>614.89</v>
          </cell>
          <cell r="I14">
            <v>2.8400000000000001E-34</v>
          </cell>
          <cell r="J14">
            <v>8.7499999999999996E-33</v>
          </cell>
          <cell r="K14" t="str">
            <v>p&lt;0.0001</v>
          </cell>
        </row>
        <row r="15">
          <cell r="C15">
            <v>-57.298000000000002</v>
          </cell>
          <cell r="D15">
            <v>16.225999999999999</v>
          </cell>
          <cell r="E15">
            <v>-89.1</v>
          </cell>
          <cell r="F15">
            <v>-25.495000000000001</v>
          </cell>
          <cell r="G15">
            <v>-3.5310000000000001</v>
          </cell>
          <cell r="H15">
            <v>9.02</v>
          </cell>
          <cell r="I15">
            <v>6.4000000000000003E-3</v>
          </cell>
          <cell r="J15">
            <v>1.15E-2</v>
          </cell>
          <cell r="K15" t="str">
            <v>p&lt;0.05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0.94023014769888502</v>
          </cell>
        </row>
        <row r="3">
          <cell r="B3">
            <v>0.59399956709452595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1.855</v>
          </cell>
          <cell r="D2">
            <v>0.88100000000000001</v>
          </cell>
          <cell r="E2">
            <v>0.129</v>
          </cell>
          <cell r="F2">
            <v>3.581</v>
          </cell>
          <cell r="G2">
            <v>2.1059999999999999</v>
          </cell>
          <cell r="H2">
            <v>603.04</v>
          </cell>
          <cell r="I2">
            <v>3.56E-2</v>
          </cell>
          <cell r="J2">
            <v>5.7099999999999998E-2</v>
          </cell>
        </row>
        <row r="3">
          <cell r="C3">
            <v>0.43</v>
          </cell>
          <cell r="D3">
            <v>0.97</v>
          </cell>
          <cell r="E3">
            <v>-1.4710000000000001</v>
          </cell>
          <cell r="F3">
            <v>2.331</v>
          </cell>
          <cell r="G3">
            <v>0.443</v>
          </cell>
          <cell r="H3">
            <v>603.4</v>
          </cell>
          <cell r="I3">
            <v>0.65769999999999995</v>
          </cell>
          <cell r="J3">
            <v>0.71950000000000003</v>
          </cell>
        </row>
        <row r="4">
          <cell r="C4">
            <v>6.5579999999999998</v>
          </cell>
          <cell r="D4">
            <v>1.417</v>
          </cell>
          <cell r="E4">
            <v>3.78</v>
          </cell>
          <cell r="F4">
            <v>9.3350000000000009</v>
          </cell>
          <cell r="G4">
            <v>4.6280000000000001</v>
          </cell>
          <cell r="H4">
            <v>605.19000000000005</v>
          </cell>
          <cell r="I4">
            <v>4.5199999999999999E-6</v>
          </cell>
          <cell r="J4">
            <v>2.05E-5</v>
          </cell>
          <cell r="K4" t="str">
            <v>p&lt;0.0001</v>
          </cell>
        </row>
        <row r="5">
          <cell r="C5">
            <v>-1.425</v>
          </cell>
          <cell r="D5">
            <v>0.97099999999999997</v>
          </cell>
          <cell r="E5">
            <v>-3.3279999999999998</v>
          </cell>
          <cell r="F5">
            <v>0.47799999999999998</v>
          </cell>
          <cell r="G5">
            <v>-1.4670000000000001</v>
          </cell>
          <cell r="H5">
            <v>603.5</v>
          </cell>
          <cell r="I5">
            <v>0.14280000000000001</v>
          </cell>
          <cell r="J5">
            <v>0.1933</v>
          </cell>
        </row>
        <row r="6">
          <cell r="C6">
            <v>4.7030000000000003</v>
          </cell>
          <cell r="D6">
            <v>1.42</v>
          </cell>
          <cell r="E6">
            <v>1.919</v>
          </cell>
          <cell r="F6">
            <v>7.4870000000000001</v>
          </cell>
          <cell r="G6">
            <v>3.3109999999999999</v>
          </cell>
          <cell r="H6">
            <v>605.33000000000004</v>
          </cell>
          <cell r="I6">
            <v>9.8499999999999998E-4</v>
          </cell>
          <cell r="J6">
            <v>2.3E-3</v>
          </cell>
          <cell r="K6" t="str">
            <v>p&lt;0.01</v>
          </cell>
        </row>
        <row r="7">
          <cell r="C7">
            <v>6.1280000000000001</v>
          </cell>
          <cell r="D7">
            <v>1.4550000000000001</v>
          </cell>
          <cell r="E7">
            <v>3.2770000000000001</v>
          </cell>
          <cell r="F7">
            <v>8.9779999999999998</v>
          </cell>
          <cell r="G7">
            <v>4.2130000000000001</v>
          </cell>
          <cell r="H7">
            <v>604.96</v>
          </cell>
          <cell r="I7">
            <v>2.9099999999999999E-5</v>
          </cell>
          <cell r="J7">
            <v>1.15E-4</v>
          </cell>
          <cell r="K7" t="str">
            <v>p&lt;0.001</v>
          </cell>
        </row>
        <row r="8">
          <cell r="C8">
            <v>-14.792</v>
          </cell>
          <cell r="D8">
            <v>4.9109999999999996</v>
          </cell>
          <cell r="E8">
            <v>-24.416</v>
          </cell>
          <cell r="F8">
            <v>-5.1680000000000001</v>
          </cell>
          <cell r="G8">
            <v>-3.012</v>
          </cell>
          <cell r="H8">
            <v>604.70000000000005</v>
          </cell>
          <cell r="I8">
            <v>2.7000000000000001E-3</v>
          </cell>
          <cell r="J8">
            <v>5.5999999999999999E-3</v>
          </cell>
          <cell r="K8" t="str">
            <v>p&lt;0.01</v>
          </cell>
        </row>
        <row r="9">
          <cell r="C9">
            <v>17.672999999999998</v>
          </cell>
          <cell r="D9">
            <v>2.06</v>
          </cell>
          <cell r="E9">
            <v>13.635999999999999</v>
          </cell>
          <cell r="F9">
            <v>21.710999999999999</v>
          </cell>
          <cell r="G9">
            <v>8.5790000000000006</v>
          </cell>
          <cell r="H9">
            <v>605.44000000000005</v>
          </cell>
          <cell r="I9">
            <v>8.0399999999999997E-17</v>
          </cell>
          <cell r="J9">
            <v>1.03E-15</v>
          </cell>
          <cell r="K9" t="str">
            <v>p&lt;0.0001</v>
          </cell>
        </row>
        <row r="10">
          <cell r="C10">
            <v>2.9569999999999999</v>
          </cell>
          <cell r="D10">
            <v>1.5960000000000001</v>
          </cell>
          <cell r="E10">
            <v>-0.17100000000000001</v>
          </cell>
          <cell r="F10">
            <v>6.085</v>
          </cell>
          <cell r="G10">
            <v>1.853</v>
          </cell>
          <cell r="H10">
            <v>606.03</v>
          </cell>
          <cell r="I10">
            <v>6.4399999999999999E-2</v>
          </cell>
          <cell r="J10">
            <v>9.9199999999999997E-2</v>
          </cell>
        </row>
        <row r="11">
          <cell r="C11">
            <v>32.465000000000003</v>
          </cell>
          <cell r="D11">
            <v>5.0469999999999997</v>
          </cell>
          <cell r="E11">
            <v>22.574000000000002</v>
          </cell>
          <cell r="F11">
            <v>42.356999999999999</v>
          </cell>
          <cell r="G11">
            <v>6.4329999999999998</v>
          </cell>
          <cell r="H11">
            <v>604.97</v>
          </cell>
          <cell r="I11">
            <v>2.54E-10</v>
          </cell>
          <cell r="J11">
            <v>1.6999999999999999E-9</v>
          </cell>
          <cell r="K11" t="str">
            <v>p&lt;0.0001</v>
          </cell>
        </row>
        <row r="12">
          <cell r="C12">
            <v>17.748999999999999</v>
          </cell>
          <cell r="D12">
            <v>4.8250000000000002</v>
          </cell>
          <cell r="E12">
            <v>8.2919999999999998</v>
          </cell>
          <cell r="F12">
            <v>27.206</v>
          </cell>
          <cell r="G12">
            <v>3.6789999999999998</v>
          </cell>
          <cell r="H12">
            <v>605.03</v>
          </cell>
          <cell r="I12">
            <v>2.5500000000000002E-4</v>
          </cell>
          <cell r="J12">
            <v>7.8200000000000003E-4</v>
          </cell>
          <cell r="K12" t="str">
            <v>p&lt;0.001</v>
          </cell>
        </row>
        <row r="13">
          <cell r="C13">
            <v>-14.715999999999999</v>
          </cell>
          <cell r="D13">
            <v>1.871</v>
          </cell>
          <cell r="E13">
            <v>-18.384</v>
          </cell>
          <cell r="F13">
            <v>-11.048999999999999</v>
          </cell>
          <cell r="G13">
            <v>-7.8639999999999999</v>
          </cell>
          <cell r="H13">
            <v>604.5</v>
          </cell>
          <cell r="I13">
            <v>1.7100000000000001E-14</v>
          </cell>
          <cell r="J13">
            <v>1.7600000000000001E-13</v>
          </cell>
          <cell r="K13" t="str">
            <v>p&lt;0.0001</v>
          </cell>
        </row>
        <row r="14">
          <cell r="C14">
            <v>4.1369999999999996</v>
          </cell>
          <cell r="D14">
            <v>1.151</v>
          </cell>
          <cell r="E14">
            <v>1.881</v>
          </cell>
          <cell r="F14">
            <v>6.3929999999999998</v>
          </cell>
          <cell r="G14">
            <v>3.5939999999999999</v>
          </cell>
          <cell r="H14">
            <v>611.25</v>
          </cell>
          <cell r="I14">
            <v>3.5100000000000002E-4</v>
          </cell>
          <cell r="J14">
            <v>9.6500000000000004E-4</v>
          </cell>
          <cell r="K14" t="str">
            <v>p&lt;0.001</v>
          </cell>
        </row>
        <row r="15">
          <cell r="C15">
            <v>3.9750000000000001</v>
          </cell>
          <cell r="D15">
            <v>4.1970000000000001</v>
          </cell>
          <cell r="E15">
            <v>-4.2510000000000003</v>
          </cell>
          <cell r="F15">
            <v>12.202</v>
          </cell>
          <cell r="G15">
            <v>0.94699999999999995</v>
          </cell>
          <cell r="H15">
            <v>9.02</v>
          </cell>
          <cell r="I15">
            <v>0.36830000000000002</v>
          </cell>
          <cell r="J15">
            <v>0.4466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A2" t="str">
            <v>modeMDC</v>
          </cell>
          <cell r="B2">
            <v>92.54</v>
          </cell>
          <cell r="C2">
            <v>1.353</v>
          </cell>
          <cell r="D2">
            <v>89.887</v>
          </cell>
          <cell r="E2">
            <v>95.191999999999993</v>
          </cell>
          <cell r="F2">
            <v>68.372</v>
          </cell>
          <cell r="G2">
            <v>9.14</v>
          </cell>
          <cell r="H2">
            <v>1.06E-13</v>
          </cell>
          <cell r="I2">
            <v>2.5900000000000001E-13</v>
          </cell>
          <cell r="J2" t="str">
            <v>p&lt;0.0001</v>
          </cell>
        </row>
        <row r="3">
          <cell r="A3" t="str">
            <v>modeMWH</v>
          </cell>
          <cell r="B3">
            <v>92.929000000000002</v>
          </cell>
          <cell r="C3">
            <v>1.3540000000000001</v>
          </cell>
          <cell r="D3">
            <v>90.275999999999996</v>
          </cell>
          <cell r="E3">
            <v>95.581999999999994</v>
          </cell>
          <cell r="F3">
            <v>68.655000000000001</v>
          </cell>
          <cell r="G3">
            <v>9.14</v>
          </cell>
          <cell r="H3">
            <v>1.0199999999999999E-13</v>
          </cell>
          <cell r="I3">
            <v>2.5900000000000001E-13</v>
          </cell>
          <cell r="J3" t="str">
            <v>p&lt;0.0001</v>
          </cell>
        </row>
        <row r="4">
          <cell r="A4" t="str">
            <v>modeMYN</v>
          </cell>
          <cell r="B4">
            <v>93.656999999999996</v>
          </cell>
          <cell r="C4">
            <v>1.3560000000000001</v>
          </cell>
          <cell r="D4">
            <v>91</v>
          </cell>
          <cell r="E4">
            <v>96.313999999999993</v>
          </cell>
          <cell r="F4">
            <v>69.09</v>
          </cell>
          <cell r="G4">
            <v>9.1999999999999993</v>
          </cell>
          <cell r="H4">
            <v>8.2900000000000005E-14</v>
          </cell>
          <cell r="I4">
            <v>2.3200000000000002E-13</v>
          </cell>
          <cell r="J4" t="str">
            <v>p&lt;0.0001</v>
          </cell>
        </row>
        <row r="5">
          <cell r="A5" t="str">
            <v>modeMDQ</v>
          </cell>
          <cell r="B5">
            <v>94.031000000000006</v>
          </cell>
          <cell r="C5">
            <v>1.373</v>
          </cell>
          <cell r="D5">
            <v>91.338999999999999</v>
          </cell>
          <cell r="E5">
            <v>96.721999999999994</v>
          </cell>
          <cell r="F5">
            <v>68.478999999999999</v>
          </cell>
          <cell r="G5">
            <v>9.68</v>
          </cell>
          <cell r="H5">
            <v>2.4799999999999999E-14</v>
          </cell>
          <cell r="I5">
            <v>1.0499999999999999E-13</v>
          </cell>
          <cell r="J5" t="str">
            <v>p&lt;0.0001</v>
          </cell>
        </row>
        <row r="6">
          <cell r="B6">
            <v>92.54</v>
          </cell>
          <cell r="C6">
            <v>1.353</v>
          </cell>
          <cell r="D6">
            <v>89.887</v>
          </cell>
          <cell r="E6">
            <v>95.191999999999993</v>
          </cell>
          <cell r="F6">
            <v>68.372</v>
          </cell>
          <cell r="G6">
            <v>9.14</v>
          </cell>
          <cell r="H6">
            <v>1.06E-13</v>
          </cell>
          <cell r="I6">
            <v>2.5900000000000001E-13</v>
          </cell>
          <cell r="J6" t="str">
            <v>p&lt;0.0001</v>
          </cell>
        </row>
        <row r="7">
          <cell r="B7">
            <v>93.072999999999993</v>
          </cell>
          <cell r="C7">
            <v>1.7310000000000001</v>
          </cell>
          <cell r="D7">
            <v>89.680999999999997</v>
          </cell>
          <cell r="E7">
            <v>96.465000000000003</v>
          </cell>
          <cell r="F7">
            <v>53.780999999999999</v>
          </cell>
          <cell r="G7">
            <v>24.27</v>
          </cell>
          <cell r="H7">
            <v>9.2499999999999996E-27</v>
          </cell>
          <cell r="I7">
            <v>7.77E-25</v>
          </cell>
          <cell r="J7" t="str">
            <v>p&lt;0.0001</v>
          </cell>
        </row>
        <row r="8">
          <cell r="B8">
            <v>97.617000000000004</v>
          </cell>
          <cell r="C8">
            <v>1.4239999999999999</v>
          </cell>
          <cell r="D8">
            <v>94.825000000000003</v>
          </cell>
          <cell r="E8">
            <v>100.408</v>
          </cell>
          <cell r="F8">
            <v>68.537999999999997</v>
          </cell>
          <cell r="G8">
            <v>11.21</v>
          </cell>
          <cell r="H8">
            <v>4.67E-16</v>
          </cell>
          <cell r="I8">
            <v>3.9199999999999998E-15</v>
          </cell>
          <cell r="J8" t="str">
            <v>p&lt;0.0001</v>
          </cell>
        </row>
        <row r="9">
          <cell r="B9">
            <v>97.563000000000002</v>
          </cell>
          <cell r="C9">
            <v>1.399</v>
          </cell>
          <cell r="D9">
            <v>94.820999999999998</v>
          </cell>
          <cell r="E9">
            <v>100.30500000000001</v>
          </cell>
          <cell r="F9">
            <v>69.739000000000004</v>
          </cell>
          <cell r="G9">
            <v>10.43</v>
          </cell>
          <cell r="H9">
            <v>2.8799999999999999E-15</v>
          </cell>
          <cell r="I9">
            <v>1.7299999999999999E-14</v>
          </cell>
          <cell r="J9" t="str">
            <v>p&lt;0.0001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0.90539546314142305</v>
          </cell>
        </row>
        <row r="3">
          <cell r="B3">
            <v>0.54939616986129103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A2" t="str">
            <v>modeMDC</v>
          </cell>
          <cell r="B2">
            <v>5.694</v>
          </cell>
          <cell r="C2">
            <v>0.47099999999999997</v>
          </cell>
          <cell r="D2">
            <v>4.7709999999999999</v>
          </cell>
          <cell r="E2">
            <v>6.617</v>
          </cell>
          <cell r="F2">
            <v>12.09</v>
          </cell>
          <cell r="G2">
            <v>9.7100000000000009</v>
          </cell>
          <cell r="H2">
            <v>3.58E-7</v>
          </cell>
          <cell r="I2">
            <v>5.4700000000000001E-7</v>
          </cell>
          <cell r="J2" t="str">
            <v>p&lt;0.0001</v>
          </cell>
        </row>
        <row r="3">
          <cell r="A3" t="str">
            <v>modeMWH</v>
          </cell>
          <cell r="B3">
            <v>5.875</v>
          </cell>
          <cell r="C3">
            <v>0.47099999999999997</v>
          </cell>
          <cell r="D3">
            <v>4.952</v>
          </cell>
          <cell r="E3">
            <v>6.7990000000000004</v>
          </cell>
          <cell r="F3">
            <v>12.468</v>
          </cell>
          <cell r="G3">
            <v>9.73</v>
          </cell>
          <cell r="H3">
            <v>2.65E-7</v>
          </cell>
          <cell r="I3">
            <v>4.2800000000000002E-7</v>
          </cell>
          <cell r="J3" t="str">
            <v>p&lt;0.0001</v>
          </cell>
        </row>
        <row r="4">
          <cell r="A4" t="str">
            <v>modeMYN</v>
          </cell>
          <cell r="B4">
            <v>5.6</v>
          </cell>
          <cell r="C4">
            <v>0.47499999999999998</v>
          </cell>
          <cell r="D4">
            <v>4.67</v>
          </cell>
          <cell r="E4">
            <v>6.53</v>
          </cell>
          <cell r="F4">
            <v>11.801</v>
          </cell>
          <cell r="G4">
            <v>10.01</v>
          </cell>
          <cell r="H4">
            <v>3.3999999999999997E-7</v>
          </cell>
          <cell r="I4">
            <v>5.3900000000000005E-7</v>
          </cell>
          <cell r="J4" t="str">
            <v>p&lt;0.0001</v>
          </cell>
        </row>
        <row r="5">
          <cell r="A5" t="str">
            <v>modeMDQ</v>
          </cell>
          <cell r="B5">
            <v>6.6719999999999997</v>
          </cell>
          <cell r="C5">
            <v>0.503</v>
          </cell>
          <cell r="D5">
            <v>5.6849999999999996</v>
          </cell>
          <cell r="E5">
            <v>7.6580000000000004</v>
          </cell>
          <cell r="F5">
            <v>13.254</v>
          </cell>
          <cell r="G5">
            <v>12.65</v>
          </cell>
          <cell r="H5">
            <v>8.6499999999999997E-9</v>
          </cell>
          <cell r="I5">
            <v>1.7299999999999999E-8</v>
          </cell>
          <cell r="J5" t="str">
            <v>p&lt;0.0001</v>
          </cell>
        </row>
        <row r="6">
          <cell r="B6">
            <v>5.694</v>
          </cell>
          <cell r="C6">
            <v>0.47099999999999997</v>
          </cell>
          <cell r="D6">
            <v>4.7709999999999999</v>
          </cell>
          <cell r="E6">
            <v>6.617</v>
          </cell>
          <cell r="F6">
            <v>12.09</v>
          </cell>
          <cell r="G6">
            <v>9.7100000000000009</v>
          </cell>
          <cell r="H6">
            <v>3.58E-7</v>
          </cell>
          <cell r="I6">
            <v>5.4700000000000001E-7</v>
          </cell>
          <cell r="J6" t="str">
            <v>p&lt;0.0001</v>
          </cell>
        </row>
        <row r="7">
          <cell r="B7">
            <v>2.8149999999999999</v>
          </cell>
          <cell r="C7">
            <v>0.95399999999999996</v>
          </cell>
          <cell r="D7">
            <v>0.94499999999999995</v>
          </cell>
          <cell r="E7">
            <v>4.6849999999999996</v>
          </cell>
          <cell r="F7">
            <v>2.95</v>
          </cell>
          <cell r="G7">
            <v>140.15</v>
          </cell>
          <cell r="H7">
            <v>3.7000000000000002E-3</v>
          </cell>
          <cell r="I7">
            <v>3.8999999999999998E-3</v>
          </cell>
          <cell r="J7" t="str">
            <v>p&lt;0.01</v>
          </cell>
        </row>
        <row r="8">
          <cell r="B8">
            <v>9.3789999999999996</v>
          </cell>
          <cell r="C8">
            <v>0.58099999999999996</v>
          </cell>
          <cell r="D8">
            <v>8.24</v>
          </cell>
          <cell r="E8">
            <v>10.518000000000001</v>
          </cell>
          <cell r="F8">
            <v>16.135999999999999</v>
          </cell>
          <cell r="G8">
            <v>22.37</v>
          </cell>
          <cell r="H8">
            <v>8.2500000000000002E-14</v>
          </cell>
          <cell r="I8">
            <v>2.3200000000000002E-13</v>
          </cell>
          <cell r="J8" t="str">
            <v>p&lt;0.0001</v>
          </cell>
        </row>
        <row r="9">
          <cell r="B9">
            <v>6.702</v>
          </cell>
          <cell r="C9">
            <v>0.54400000000000004</v>
          </cell>
          <cell r="D9">
            <v>5.6360000000000001</v>
          </cell>
          <cell r="E9">
            <v>7.7670000000000003</v>
          </cell>
          <cell r="F9">
            <v>12.321999999999999</v>
          </cell>
          <cell r="G9">
            <v>17.2</v>
          </cell>
          <cell r="H9">
            <v>5.7899999999999997E-10</v>
          </cell>
          <cell r="I9">
            <v>1.2199999999999999E-9</v>
          </cell>
          <cell r="J9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>
        <row r="2">
          <cell r="B2">
            <v>0.69817606427779999</v>
          </cell>
        </row>
        <row r="3">
          <cell r="B3">
            <v>0.1730903930522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89.358000000000004</v>
          </cell>
          <cell r="C2">
            <v>1.28</v>
          </cell>
          <cell r="D2">
            <v>86.849000000000004</v>
          </cell>
          <cell r="E2">
            <v>91.867000000000004</v>
          </cell>
          <cell r="F2">
            <v>69.796000000000006</v>
          </cell>
          <cell r="G2">
            <v>9.1999999999999993</v>
          </cell>
          <cell r="H2">
            <v>7.5499999999999994E-14</v>
          </cell>
          <cell r="I2">
            <v>2.26E-13</v>
          </cell>
          <cell r="J2" t="str">
            <v>p&lt;0.0001</v>
          </cell>
        </row>
        <row r="3">
          <cell r="B3">
            <v>89.638999999999996</v>
          </cell>
          <cell r="C3">
            <v>1.28</v>
          </cell>
          <cell r="D3">
            <v>87.129000000000005</v>
          </cell>
          <cell r="E3">
            <v>92.147999999999996</v>
          </cell>
          <cell r="F3">
            <v>70.012</v>
          </cell>
          <cell r="G3">
            <v>9.1999999999999993</v>
          </cell>
          <cell r="H3">
            <v>7.3099999999999999E-14</v>
          </cell>
          <cell r="I3">
            <v>2.26E-13</v>
          </cell>
          <cell r="J3" t="str">
            <v>p&lt;0.0001</v>
          </cell>
        </row>
        <row r="4">
          <cell r="B4">
            <v>90.665999999999997</v>
          </cell>
          <cell r="C4">
            <v>1.282</v>
          </cell>
          <cell r="D4">
            <v>88.153999999999996</v>
          </cell>
          <cell r="E4">
            <v>93.177999999999997</v>
          </cell>
          <cell r="F4">
            <v>70.734999999999999</v>
          </cell>
          <cell r="G4">
            <v>9.24</v>
          </cell>
          <cell r="H4">
            <v>5.9499999999999999E-14</v>
          </cell>
          <cell r="I4">
            <v>2.0000000000000001E-13</v>
          </cell>
          <cell r="J4" t="str">
            <v>p&lt;0.0001</v>
          </cell>
        </row>
        <row r="5">
          <cell r="B5">
            <v>90.495999999999995</v>
          </cell>
          <cell r="C5">
            <v>1.294</v>
          </cell>
          <cell r="D5">
            <v>87.959000000000003</v>
          </cell>
          <cell r="E5">
            <v>93.031999999999996</v>
          </cell>
          <cell r="F5">
            <v>69.923000000000002</v>
          </cell>
          <cell r="G5">
            <v>9.6</v>
          </cell>
          <cell r="H5">
            <v>2.5000000000000001E-14</v>
          </cell>
          <cell r="I5">
            <v>1.0499999999999999E-13</v>
          </cell>
          <cell r="J5" t="str">
            <v>p&lt;0.0001</v>
          </cell>
        </row>
        <row r="6">
          <cell r="B6">
            <v>89.358000000000004</v>
          </cell>
          <cell r="C6">
            <v>1.28</v>
          </cell>
          <cell r="D6">
            <v>86.849000000000004</v>
          </cell>
          <cell r="E6">
            <v>91.867000000000004</v>
          </cell>
          <cell r="F6">
            <v>69.796000000000006</v>
          </cell>
          <cell r="G6">
            <v>9.1999999999999993</v>
          </cell>
          <cell r="H6">
            <v>7.5499999999999994E-14</v>
          </cell>
          <cell r="I6">
            <v>2.26E-13</v>
          </cell>
          <cell r="J6" t="str">
            <v>p&lt;0.0001</v>
          </cell>
        </row>
        <row r="7">
          <cell r="B7">
            <v>91.113</v>
          </cell>
          <cell r="C7">
            <v>1.554</v>
          </cell>
          <cell r="D7">
            <v>88.066999999999993</v>
          </cell>
          <cell r="E7">
            <v>94.16</v>
          </cell>
          <cell r="F7">
            <v>58.622</v>
          </cell>
          <cell r="G7">
            <v>19.899999999999999</v>
          </cell>
          <cell r="H7">
            <v>9.0899999999999996E-24</v>
          </cell>
          <cell r="I7">
            <v>3.8200000000000001E-22</v>
          </cell>
          <cell r="J7" t="str">
            <v>p&lt;0.0001</v>
          </cell>
        </row>
        <row r="8">
          <cell r="B8">
            <v>92.43</v>
          </cell>
          <cell r="C8">
            <v>1.33</v>
          </cell>
          <cell r="D8">
            <v>89.822999999999993</v>
          </cell>
          <cell r="E8">
            <v>95.037999999999997</v>
          </cell>
          <cell r="F8">
            <v>69.471000000000004</v>
          </cell>
          <cell r="G8">
            <v>10.73</v>
          </cell>
          <cell r="H8">
            <v>1.3899999999999999E-15</v>
          </cell>
          <cell r="I8">
            <v>9.7299999999999999E-15</v>
          </cell>
          <cell r="J8" t="str">
            <v>p&lt;0.0001</v>
          </cell>
        </row>
        <row r="9">
          <cell r="B9">
            <v>93.790999999999997</v>
          </cell>
          <cell r="C9">
            <v>1.3129999999999999</v>
          </cell>
          <cell r="D9">
            <v>91.218000000000004</v>
          </cell>
          <cell r="E9">
            <v>96.363</v>
          </cell>
          <cell r="F9">
            <v>71.453000000000003</v>
          </cell>
          <cell r="G9">
            <v>10.16</v>
          </cell>
          <cell r="H9">
            <v>4.5699999999999997E-15</v>
          </cell>
          <cell r="I9">
            <v>2.5599999999999999E-14</v>
          </cell>
          <cell r="J9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>
        <row r="2">
          <cell r="B2">
            <v>0.93045665651295095</v>
          </cell>
        </row>
        <row r="3">
          <cell r="B3">
            <v>0.57875299129302404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A2" t="str">
            <v>modeMDC</v>
          </cell>
          <cell r="B2">
            <v>94.855999999999995</v>
          </cell>
          <cell r="C2">
            <v>6.2809999999999997</v>
          </cell>
          <cell r="D2">
            <v>82.546000000000006</v>
          </cell>
          <cell r="E2">
            <v>107.167</v>
          </cell>
          <cell r="F2">
            <v>15.102</v>
          </cell>
          <cell r="G2">
            <v>10.32</v>
          </cell>
          <cell r="H2">
            <v>2.2700000000000001E-8</v>
          </cell>
          <cell r="I2">
            <v>4.06E-8</v>
          </cell>
          <cell r="J2" t="str">
            <v>p&lt;0.0001</v>
          </cell>
        </row>
        <row r="3">
          <cell r="A3" t="str">
            <v>modeMWH</v>
          </cell>
          <cell r="B3">
            <v>95.138999999999996</v>
          </cell>
          <cell r="C3">
            <v>6.2830000000000004</v>
          </cell>
          <cell r="D3">
            <v>82.825000000000003</v>
          </cell>
          <cell r="E3">
            <v>107.453</v>
          </cell>
          <cell r="F3">
            <v>15.143000000000001</v>
          </cell>
          <cell r="G3">
            <v>10.33</v>
          </cell>
          <cell r="H3">
            <v>2.18E-8</v>
          </cell>
          <cell r="I3">
            <v>4.06E-8</v>
          </cell>
          <cell r="J3" t="str">
            <v>p&lt;0.0001</v>
          </cell>
        </row>
        <row r="4">
          <cell r="A4" t="str">
            <v>modeMYN</v>
          </cell>
          <cell r="B4">
            <v>97.009</v>
          </cell>
          <cell r="C4">
            <v>6.33</v>
          </cell>
          <cell r="D4">
            <v>84.602999999999994</v>
          </cell>
          <cell r="E4">
            <v>109.414</v>
          </cell>
          <cell r="F4">
            <v>15.326000000000001</v>
          </cell>
          <cell r="G4">
            <v>10.64</v>
          </cell>
          <cell r="H4">
            <v>1.3599999999999999E-8</v>
          </cell>
          <cell r="I4">
            <v>2.66E-8</v>
          </cell>
          <cell r="J4" t="str">
            <v>p&lt;0.0001</v>
          </cell>
        </row>
        <row r="5">
          <cell r="A5" t="str">
            <v>modeMDQ</v>
          </cell>
          <cell r="B5">
            <v>79.974000000000004</v>
          </cell>
          <cell r="C5">
            <v>6.7309999999999999</v>
          </cell>
          <cell r="D5">
            <v>66.781999999999996</v>
          </cell>
          <cell r="E5">
            <v>93.165999999999997</v>
          </cell>
          <cell r="F5">
            <v>11.882</v>
          </cell>
          <cell r="G5">
            <v>13.58</v>
          </cell>
          <cell r="H5">
            <v>1.48E-8</v>
          </cell>
          <cell r="I5">
            <v>2.8299999999999999E-8</v>
          </cell>
          <cell r="J5" t="str">
            <v>p&lt;0.0001</v>
          </cell>
        </row>
        <row r="6">
          <cell r="B6">
            <v>94.855999999999995</v>
          </cell>
          <cell r="C6">
            <v>6.2809999999999997</v>
          </cell>
          <cell r="D6">
            <v>82.546000000000006</v>
          </cell>
          <cell r="E6">
            <v>107.167</v>
          </cell>
          <cell r="F6">
            <v>15.102</v>
          </cell>
          <cell r="G6">
            <v>10.32</v>
          </cell>
          <cell r="H6">
            <v>2.2700000000000001E-8</v>
          </cell>
          <cell r="I6">
            <v>4.06E-8</v>
          </cell>
          <cell r="J6" t="str">
            <v>p&lt;0.0001</v>
          </cell>
        </row>
        <row r="7">
          <cell r="B7">
            <v>103.583</v>
          </cell>
          <cell r="C7">
            <v>12.914</v>
          </cell>
          <cell r="D7">
            <v>78.272000000000006</v>
          </cell>
          <cell r="E7">
            <v>128.893</v>
          </cell>
          <cell r="F7">
            <v>8.0210000000000008</v>
          </cell>
          <cell r="G7">
            <v>154.78</v>
          </cell>
          <cell r="H7">
            <v>2.4099999999999998E-13</v>
          </cell>
          <cell r="I7">
            <v>5.3299999999999995E-13</v>
          </cell>
          <cell r="J7" t="str">
            <v>p&lt;0.0001</v>
          </cell>
        </row>
        <row r="8">
          <cell r="B8">
            <v>83.26</v>
          </cell>
          <cell r="C8">
            <v>7.8040000000000003</v>
          </cell>
          <cell r="D8">
            <v>67.962999999999994</v>
          </cell>
          <cell r="E8">
            <v>98.555999999999997</v>
          </cell>
          <cell r="F8">
            <v>10.667999999999999</v>
          </cell>
          <cell r="G8">
            <v>24.4</v>
          </cell>
          <cell r="H8">
            <v>1.13E-10</v>
          </cell>
          <cell r="I8">
            <v>2.4299999999999999E-10</v>
          </cell>
          <cell r="J8" t="str">
            <v>p&lt;0.0001</v>
          </cell>
        </row>
        <row r="9">
          <cell r="B9">
            <v>82.337999999999994</v>
          </cell>
          <cell r="C9">
            <v>7.2919999999999998</v>
          </cell>
          <cell r="D9">
            <v>68.046000000000006</v>
          </cell>
          <cell r="E9">
            <v>96.631</v>
          </cell>
          <cell r="F9">
            <v>11.291</v>
          </cell>
          <cell r="G9">
            <v>18.670000000000002</v>
          </cell>
          <cell r="H9">
            <v>8.8199999999999995E-10</v>
          </cell>
          <cell r="I9">
            <v>1.81E-9</v>
          </cell>
          <cell r="J9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77" dataDxfId="75" headerRowBorderDxfId="76" tableBorderDxfId="74" totalsRowBorderDxfId="73">
  <autoFilter ref="J2:Q10" xr:uid="{D3980010-2201-43EF-9941-5D34E4A5CF0F}"/>
  <tableColumns count="8">
    <tableColumn id="1" xr3:uid="{48EA7560-AFDA-4976-872C-A62413C27C30}" name="Predictors" dataDxfId="72"/>
    <tableColumn id="2" xr3:uid="{B74BAF5A-A8B1-41AC-AA5C-9C7F4D3C00F5}" name="Estimates" dataDxfId="71"/>
    <tableColumn id="3" xr3:uid="{692BDF21-5E37-4774-A232-65FEAC4EF62A}" name="std.error" dataDxfId="70"/>
    <tableColumn id="6" xr3:uid="{25F0D2CD-4553-4F0F-A005-7B069A4DF146}" name="2.5% CI" dataDxfId="69"/>
    <tableColumn id="5" xr3:uid="{5C65DEBD-594B-4030-A893-0F5416AC8463}" name="97.5% CI" dataDxfId="68"/>
    <tableColumn id="7" xr3:uid="{1C749EC2-7DA5-4835-AAB4-29FE5E444F42}" name="p. val." dataDxfId="67"/>
    <tableColumn id="4" xr3:uid="{0603EEF6-D289-414E-9A6C-56120260E64A}" name="p. val. adj." dataDxfId="66"/>
    <tableColumn id="8" xr3:uid="{C1996589-8716-4257-9BC3-42E65902C402}" name="|CI-delta|" dataDxfId="65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3:Q21" totalsRowShown="0" headerRowDxfId="64" dataDxfId="62" headerRowBorderDxfId="63" tableBorderDxfId="61" totalsRowBorderDxfId="60">
  <autoFilter ref="J13:Q21" xr:uid="{DE40A492-BBA9-4876-8724-BC64B3994271}"/>
  <tableColumns count="8">
    <tableColumn id="1" xr3:uid="{E34199D2-D5CB-45DC-96B2-AAECCF32344B}" name="Predictors" dataDxfId="59"/>
    <tableColumn id="2" xr3:uid="{BF536D58-8825-421A-A286-3483AB4A0DBA}" name="Estimates" dataDxfId="58"/>
    <tableColumn id="3" xr3:uid="{2B81C313-1E48-4C7B-A992-DEE392DF89F2}" name="std.error" dataDxfId="57"/>
    <tableColumn id="6" xr3:uid="{51E253F3-5545-4607-87E2-3713F0C79ED0}" name="2.5% CI" dataDxfId="56"/>
    <tableColumn id="5" xr3:uid="{39D9684C-88E4-42B1-822E-8BF560658BA3}" name="97.5% CI" dataDxfId="55"/>
    <tableColumn id="7" xr3:uid="{5CF7E86F-7A72-45EB-8BFA-3C614A5C05E4}" name="p. val." dataDxfId="54"/>
    <tableColumn id="4" xr3:uid="{2C1E6FA3-F11F-4631-B0BB-23F7331F52BE}" name="p. val. adj." dataDxfId="53"/>
    <tableColumn id="8" xr3:uid="{91174BE1-7871-4821-9200-FC6E6061BBAE}" name="|CI-delta|" dataDxfId="52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51" dataDxfId="49" headerRowBorderDxfId="50" tableBorderDxfId="48" totalsRowBorderDxfId="47">
  <autoFilter ref="S2:Z10" xr:uid="{6BDDC793-1E7A-4B5C-BD08-84F047AC5B6B}"/>
  <tableColumns count="8">
    <tableColumn id="1" xr3:uid="{82A813F0-7850-4939-B6AE-4F49D1DC217D}" name="Predictors" dataDxfId="46"/>
    <tableColumn id="2" xr3:uid="{352EAC9D-A02A-4CE8-AF89-3ED3FCB5A979}" name="Estimates" dataDxfId="45"/>
    <tableColumn id="3" xr3:uid="{75C28E4F-C80D-4ABC-8F6A-8DBD2F364D4A}" name="std.error" dataDxfId="44"/>
    <tableColumn id="6" xr3:uid="{5E6CA2DC-274F-42F5-A8A5-390EFB24C110}" name="2.5% CI" dataDxfId="43"/>
    <tableColumn id="5" xr3:uid="{EAC0DAFE-B91D-4C42-BDC9-4EF8ECE68B5F}" name="97.5% CI" dataDxfId="42"/>
    <tableColumn id="7" xr3:uid="{CE2FF777-20E0-4791-8E86-42CF06A807DA}" name="p. val." dataDxfId="41"/>
    <tableColumn id="4" xr3:uid="{2A298E49-C813-4E10-81DD-DFDD19936088}" name="p. val. adj." dataDxfId="40"/>
    <tableColumn id="8" xr3:uid="{43307C70-1753-4EDD-A9F4-88C5315A288A}" name="|CI-delta|" dataDxfId="39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38" dataDxfId="36" headerRowBorderDxfId="37" tableBorderDxfId="35" totalsRowBorderDxfId="34">
  <autoFilter ref="A2:H10" xr:uid="{31E79EDA-219D-4CFA-8AA6-6A991A81B772}"/>
  <tableColumns count="8">
    <tableColumn id="1" xr3:uid="{25702B6E-B402-46EF-BB07-89FAEF761F4F}" name="Predictors" dataDxfId="33"/>
    <tableColumn id="2" xr3:uid="{55B41C0A-72EC-4198-AA0E-BDC398F9A9B6}" name="Estimates" dataDxfId="32"/>
    <tableColumn id="3" xr3:uid="{855FA9D6-FEA4-4049-9614-3F82ACEBC173}" name="std.error" dataDxfId="31"/>
    <tableColumn id="6" xr3:uid="{6F9FB966-53EF-492A-8818-43E47D6A804A}" name="2.5% CI" dataDxfId="30"/>
    <tableColumn id="5" xr3:uid="{79B4821D-DF78-4C65-827E-002BD888F3B1}" name="97.5% CI" dataDxfId="29"/>
    <tableColumn id="7" xr3:uid="{DF172C73-86B3-4FBF-A011-9108431BAED4}" name="p. val." dataDxfId="28"/>
    <tableColumn id="4" xr3:uid="{F9DC3D7D-5D08-472E-90A6-84DEB2535DEF}" name="p. val. adj." dataDxfId="27"/>
    <tableColumn id="8" xr3:uid="{E2CC2F45-52B6-411C-8857-874E710E7E9B}" name="|CI-delta|" dataDxfId="26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3:H21" totalsRowShown="0" headerRowDxfId="25" dataDxfId="23" headerRowBorderDxfId="24" tableBorderDxfId="22" totalsRowBorderDxfId="21">
  <autoFilter ref="A13:H21" xr:uid="{873E651E-364D-4C9A-AC67-F669F1DC98F7}"/>
  <tableColumns count="8">
    <tableColumn id="1" xr3:uid="{13F39383-83C5-45EF-A3DC-AB048CB47D6B}" name="Predictors" dataDxfId="20"/>
    <tableColumn id="2" xr3:uid="{FC01EC59-6FE5-4984-BD8C-56885D9A31B8}" name="Estimates" dataDxfId="19"/>
    <tableColumn id="3" xr3:uid="{497C06E4-D3C0-44F8-972B-B4ED07164CFB}" name="std.error" dataDxfId="18"/>
    <tableColumn id="6" xr3:uid="{123C5CEC-9EE4-42F1-8816-CAF425B9D6D8}" name="2.5% CI" dataDxfId="17"/>
    <tableColumn id="5" xr3:uid="{92067161-C954-46A0-8425-5016FA39924E}" name="97.5% CI" dataDxfId="16"/>
    <tableColumn id="7" xr3:uid="{D21CE710-DBC3-426C-B448-4B137AF6E93C}" name="p. val." dataDxfId="15"/>
    <tableColumn id="4" xr3:uid="{BAA21037-258C-486A-8624-D86C33B3EAD6}" name="p. val. adj." dataDxfId="14"/>
    <tableColumn id="8" xr3:uid="{017AD943-F50D-4872-8482-F88D6E168424}" name="|CI-delta|" dataDxfId="13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3:Z21" totalsRowShown="0" headerRowDxfId="12" dataDxfId="10" headerRowBorderDxfId="11" tableBorderDxfId="9" totalsRowBorderDxfId="8">
  <autoFilter ref="S13:Z21" xr:uid="{16906F7D-6662-46E4-84F3-9AAF62C61242}"/>
  <tableColumns count="8">
    <tableColumn id="1" xr3:uid="{89F96BA7-E1A0-43BA-9990-4183F8DC6997}" name="Predictors" dataDxfId="7"/>
    <tableColumn id="2" xr3:uid="{7CE57966-36A6-4A00-A33D-285D0817534A}" name="Estimates" dataDxfId="6"/>
    <tableColumn id="3" xr3:uid="{712F2884-D80C-48C5-9B09-F04127F4ADDE}" name="std.error" dataDxfId="5"/>
    <tableColumn id="6" xr3:uid="{FF4061DC-ECCB-4575-BFAB-736ED74106BB}" name="2.5% CI" dataDxfId="4"/>
    <tableColumn id="5" xr3:uid="{86574847-CC7E-41F3-9B86-76D99ED48F82}" name="97.5% CI" dataDxfId="3"/>
    <tableColumn id="7" xr3:uid="{04158CC7-A1BD-4789-8783-0A5E5594F3DE}" name="p. val." dataDxfId="2"/>
    <tableColumn id="4" xr3:uid="{FBA3233F-C3C7-4DA7-A8C9-62499D701BA6}" name="p. val. adj." dataDxfId="1"/>
    <tableColumn id="8" xr3:uid="{BDAF6820-92C5-4CC2-BE97-6CFF45D70993}" name="|CI-delta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M11"/>
  <sheetViews>
    <sheetView showGridLines="0" zoomScale="85" zoomScaleNormal="85" zoomScaleSheetLayoutView="47" workbookViewId="0"/>
  </sheetViews>
  <sheetFormatPr defaultColWidth="13.88671875" defaultRowHeight="13.8" x14ac:dyDescent="0.3"/>
  <cols>
    <col min="1" max="1" width="10.6640625" style="124" bestFit="1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26" customFormat="1" ht="27" customHeight="1" thickBot="1" x14ac:dyDescent="0.35">
      <c r="A1" s="125" t="s">
        <v>50</v>
      </c>
      <c r="B1" s="206" t="s">
        <v>20</v>
      </c>
      <c r="C1" s="207"/>
      <c r="D1" s="207"/>
      <c r="E1" s="207"/>
      <c r="F1" s="207"/>
      <c r="G1" s="207"/>
      <c r="H1" s="207"/>
      <c r="I1" s="207"/>
      <c r="J1" s="208"/>
      <c r="K1" s="209" t="s">
        <v>21</v>
      </c>
      <c r="L1" s="207"/>
      <c r="M1" s="207"/>
      <c r="N1" s="207"/>
      <c r="O1" s="207"/>
      <c r="P1" s="207"/>
      <c r="Q1" s="207"/>
      <c r="R1" s="207"/>
      <c r="S1" s="210"/>
      <c r="T1" s="211" t="s">
        <v>22</v>
      </c>
      <c r="U1" s="212"/>
      <c r="V1" s="212"/>
      <c r="W1" s="212"/>
      <c r="X1" s="212"/>
      <c r="Y1" s="212"/>
      <c r="Z1" s="212"/>
      <c r="AA1" s="212"/>
      <c r="AB1" s="212"/>
      <c r="AC1" s="213" t="s">
        <v>23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31" t="str">
        <f>[1]Mode_PA_l_f0_b0!I1</f>
        <v>p.adj (BH)</v>
      </c>
      <c r="J2" s="41" t="s">
        <v>36</v>
      </c>
      <c r="K2" s="52" t="str">
        <f t="shared" ref="K2:S2" si="0">B2</f>
        <v>β0</v>
      </c>
      <c r="L2" s="30" t="str">
        <f t="shared" si="0"/>
        <v xml:space="preserve">SE </v>
      </c>
      <c r="M2" s="30" t="str">
        <f t="shared" si="0"/>
        <v>2.5%  CI</v>
      </c>
      <c r="N2" s="30" t="str">
        <f t="shared" si="0"/>
        <v>97.5% CI</v>
      </c>
      <c r="O2" s="30" t="str">
        <f t="shared" si="0"/>
        <v>t</v>
      </c>
      <c r="P2" s="32" t="str">
        <f t="shared" si="0"/>
        <v>df</v>
      </c>
      <c r="Q2" s="31" t="str">
        <f t="shared" si="0"/>
        <v>p. val.</v>
      </c>
      <c r="R2" s="31" t="str">
        <f t="shared" si="0"/>
        <v>p.adj (BH)</v>
      </c>
      <c r="S2" s="53" t="str">
        <f t="shared" si="0"/>
        <v>sig.</v>
      </c>
      <c r="T2" s="62" t="str">
        <f>B2</f>
        <v>β0</v>
      </c>
      <c r="U2" s="30" t="str">
        <f t="shared" ref="U2" si="1">C2</f>
        <v xml:space="preserve">SE </v>
      </c>
      <c r="V2" s="30" t="str">
        <f>D2</f>
        <v>2.5%  CI</v>
      </c>
      <c r="W2" s="30" t="str">
        <f t="shared" ref="W2" si="2">E2</f>
        <v>97.5% CI</v>
      </c>
      <c r="X2" s="30" t="str">
        <f t="shared" ref="X2" si="3">F2</f>
        <v>t</v>
      </c>
      <c r="Y2" s="30" t="str">
        <f t="shared" ref="Y2" si="4">G2</f>
        <v>df</v>
      </c>
      <c r="Z2" s="31" t="str">
        <f t="shared" ref="Z2" si="5">H2</f>
        <v>p. val.</v>
      </c>
      <c r="AA2" s="31" t="str">
        <f t="shared" ref="AA2" si="6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7">C2</f>
        <v xml:space="preserve">SE </v>
      </c>
      <c r="AE2" s="30" t="str">
        <f t="shared" si="7"/>
        <v>2.5%  CI</v>
      </c>
      <c r="AF2" s="30" t="str">
        <f t="shared" si="7"/>
        <v>97.5% CI</v>
      </c>
      <c r="AG2" s="30" t="str">
        <f t="shared" si="7"/>
        <v>t</v>
      </c>
      <c r="AH2" s="30" t="str">
        <f t="shared" si="7"/>
        <v>df</v>
      </c>
      <c r="AI2" s="31" t="str">
        <f t="shared" si="7"/>
        <v>p. val.</v>
      </c>
      <c r="AJ2" s="31" t="str">
        <f t="shared" si="7"/>
        <v>p.adj (BH)</v>
      </c>
      <c r="AK2" s="53" t="str">
        <f t="shared" si="7"/>
        <v>sig.</v>
      </c>
      <c r="AL2" s="62" t="s">
        <v>39</v>
      </c>
      <c r="AM2" s="30" t="s">
        <v>40</v>
      </c>
    </row>
    <row r="3" spans="1:39" s="1" customFormat="1" ht="33.6" customHeight="1" thickTop="1" thickBot="1" x14ac:dyDescent="0.35">
      <c r="A3" s="18" t="s">
        <v>26</v>
      </c>
      <c r="B3" s="42">
        <f>[1]Mode_PA_l_f0_b0!B2</f>
        <v>86.832999999999998</v>
      </c>
      <c r="C3" s="17">
        <f>[1]Mode_PA_l_f0_b0!C2</f>
        <v>1.258</v>
      </c>
      <c r="D3" s="17">
        <f>[1]Mode_PA_l_f0_b0!D2</f>
        <v>84.366</v>
      </c>
      <c r="E3" s="17">
        <f>[1]Mode_PA_l_f0_b0!E2</f>
        <v>89.299000000000007</v>
      </c>
      <c r="F3" s="17">
        <f>[1]Mode_PA_l_f0_b0!F2</f>
        <v>68.998999999999995</v>
      </c>
      <c r="G3" s="17">
        <f>[1]Mode_PA_l_f0_b0!G2</f>
        <v>9.08</v>
      </c>
      <c r="H3" s="115">
        <f>[1]Mode_PA_l_f0_b0!H2</f>
        <v>1.1399999999999999E-13</v>
      </c>
      <c r="I3" s="115">
        <f>[1]Mode_PA_l_f0_b0!I2</f>
        <v>2.5900000000000001E-13</v>
      </c>
      <c r="J3" s="100" t="str">
        <f>[1]Mode_PA_l_f0_b0!J2</f>
        <v>p&lt;0.0001</v>
      </c>
      <c r="K3" s="54">
        <f>[1]Mode_PA_l_f0_b0!B3</f>
        <v>86.933999999999997</v>
      </c>
      <c r="L3" s="17">
        <f>[1]Mode_PA_l_f0_b0!C3</f>
        <v>1.2589999999999999</v>
      </c>
      <c r="M3" s="17">
        <f>[1]Mode_PA_l_f0_b0!D3</f>
        <v>84.466999999999999</v>
      </c>
      <c r="N3" s="17">
        <f>[1]Mode_PA_l_f0_b0!E3</f>
        <v>89.4</v>
      </c>
      <c r="O3" s="17">
        <f>[1]Mode_PA_l_f0_b0!F3</f>
        <v>69.075000000000003</v>
      </c>
      <c r="P3" s="17">
        <f>[1]Mode_PA_l_f0_b0!G3</f>
        <v>9.09</v>
      </c>
      <c r="Q3" s="115">
        <f>[1]Mode_PA_l_f0_b0!H3</f>
        <v>1.12E-13</v>
      </c>
      <c r="R3" s="115">
        <f>[1]Mode_PA_l_f0_b0!I3</f>
        <v>2.5900000000000001E-13</v>
      </c>
      <c r="S3" s="95" t="str">
        <f>[1]Mode_PA_l_f0_b0!J3</f>
        <v>p&lt;0.0001</v>
      </c>
      <c r="T3" s="63">
        <f>[1]Mode_PA_l_f0_b0!B4</f>
        <v>88.006</v>
      </c>
      <c r="U3" s="17">
        <f>[1]Mode_PA_l_f0_b0!C4</f>
        <v>1.26</v>
      </c>
      <c r="V3" s="17">
        <f>[1]Mode_PA_l_f0_b0!D4</f>
        <v>85.537000000000006</v>
      </c>
      <c r="W3" s="17">
        <f>[1]Mode_PA_l_f0_b0!E4</f>
        <v>90.474999999999994</v>
      </c>
      <c r="X3" s="17">
        <f>[1]Mode_PA_l_f0_b0!F4</f>
        <v>69.867000000000004</v>
      </c>
      <c r="Y3" s="17">
        <f>[1]Mode_PA_l_f0_b0!G4</f>
        <v>9.1199999999999992</v>
      </c>
      <c r="Z3" s="119">
        <f>[1]Mode_PA_l_f0_b0!H4</f>
        <v>9.29E-14</v>
      </c>
      <c r="AA3" s="119">
        <f>[1]Mode_PA_l_f0_b0!I4</f>
        <v>2.5199999999999999E-13</v>
      </c>
      <c r="AB3" s="95" t="str">
        <f>[1]Mode_PA_l_f0_b0!J4</f>
        <v>p&lt;0.0001</v>
      </c>
      <c r="AC3" s="70">
        <f>[1]Mode_PA_l_f0_b0!B5</f>
        <v>87.186000000000007</v>
      </c>
      <c r="AD3" s="17">
        <f>[1]Mode_PA_l_f0_b0!C5</f>
        <v>1.27</v>
      </c>
      <c r="AE3" s="17">
        <f>[1]Mode_PA_l_f0_b0!D5</f>
        <v>84.697000000000003</v>
      </c>
      <c r="AF3" s="17">
        <f>[1]Mode_PA_l_f0_b0!E5</f>
        <v>89.674999999999997</v>
      </c>
      <c r="AG3" s="17">
        <f>[1]Mode_PA_l_f0_b0!F5</f>
        <v>68.664000000000001</v>
      </c>
      <c r="AH3" s="17">
        <f>[1]Mode_PA_l_f0_b0!G5</f>
        <v>9.41</v>
      </c>
      <c r="AI3" s="119">
        <f>[1]Mode_PA_l_f0_b0!H5</f>
        <v>4.9300000000000002E-14</v>
      </c>
      <c r="AJ3" s="119">
        <f>[1]Mode_PA_l_f0_b0!I5</f>
        <v>1.7299999999999999E-13</v>
      </c>
      <c r="AK3" s="95" t="str">
        <f>[1]Mode_PA_l_f0_b0!J5</f>
        <v>p&lt;0.0001</v>
      </c>
      <c r="AL3" s="70">
        <f>[2]Mode_PA_l_f0_r2!B3</f>
        <v>0.59399956709452595</v>
      </c>
      <c r="AM3" s="17">
        <f>[2]Mode_PA_l_f0_r2!B2</f>
        <v>0.94023014769888502</v>
      </c>
    </row>
    <row r="4" spans="1:39" s="1" customFormat="1" ht="33.6" customHeight="1" thickBot="1" x14ac:dyDescent="0.35">
      <c r="A4" s="20" t="s">
        <v>27</v>
      </c>
      <c r="B4" s="43">
        <f>[3]Mode_PA_h_f0_b0!B2</f>
        <v>92.54</v>
      </c>
      <c r="C4" s="19">
        <f>[3]Mode_PA_h_f0_b0!C2</f>
        <v>1.353</v>
      </c>
      <c r="D4" s="19">
        <f>[3]Mode_PA_h_f0_b0!D2</f>
        <v>89.887</v>
      </c>
      <c r="E4" s="19">
        <f>[3]Mode_PA_h_f0_b0!E2</f>
        <v>95.191999999999993</v>
      </c>
      <c r="F4" s="19">
        <f>[3]Mode_PA_h_f0_b0!F2</f>
        <v>68.372</v>
      </c>
      <c r="G4" s="19">
        <f>[3]Mode_PA_h_f0_b0!G2</f>
        <v>9.14</v>
      </c>
      <c r="H4" s="116">
        <f>[3]Mode_PA_h_f0_b0!H2</f>
        <v>1.06E-13</v>
      </c>
      <c r="I4" s="116">
        <f>[3]Mode_PA_h_f0_b0!I2</f>
        <v>2.5900000000000001E-13</v>
      </c>
      <c r="J4" s="101" t="str">
        <f>[3]Mode_PA_h_f0_b0!J2</f>
        <v>p&lt;0.0001</v>
      </c>
      <c r="K4" s="55">
        <f>[3]Mode_PA_h_f0_b0!B3</f>
        <v>92.929000000000002</v>
      </c>
      <c r="L4" s="19">
        <f>[3]Mode_PA_h_f0_b0!C3</f>
        <v>1.3540000000000001</v>
      </c>
      <c r="M4" s="19">
        <f>[3]Mode_PA_h_f0_b0!D3</f>
        <v>90.275999999999996</v>
      </c>
      <c r="N4" s="19">
        <f>[3]Mode_PA_h_f0_b0!E3</f>
        <v>95.581999999999994</v>
      </c>
      <c r="O4" s="19">
        <f>[3]Mode_PA_h_f0_b0!F3</f>
        <v>68.655000000000001</v>
      </c>
      <c r="P4" s="19">
        <f>[3]Mode_PA_h_f0_b0!G3</f>
        <v>9.14</v>
      </c>
      <c r="Q4" s="116">
        <f>[3]Mode_PA_h_f0_b0!H3</f>
        <v>1.0199999999999999E-13</v>
      </c>
      <c r="R4" s="116">
        <f>[3]Mode_PA_h_f0_b0!I3</f>
        <v>2.5900000000000001E-13</v>
      </c>
      <c r="S4" s="96" t="str">
        <f>[3]Mode_PA_h_f0_b0!J3</f>
        <v>p&lt;0.0001</v>
      </c>
      <c r="T4" s="64">
        <f>[3]Mode_PA_h_f0_b0!B4</f>
        <v>93.656999999999996</v>
      </c>
      <c r="U4" s="19">
        <f>[3]Mode_PA_h_f0_b0!C4</f>
        <v>1.3560000000000001</v>
      </c>
      <c r="V4" s="19">
        <f>[3]Mode_PA_h_f0_b0!D4</f>
        <v>91</v>
      </c>
      <c r="W4" s="19">
        <f>[3]Mode_PA_h_f0_b0!E4</f>
        <v>96.313999999999993</v>
      </c>
      <c r="X4" s="19">
        <f>[3]Mode_PA_h_f0_b0!F4</f>
        <v>69.09</v>
      </c>
      <c r="Y4" s="19">
        <f>[3]Mode_PA_h_f0_b0!G4</f>
        <v>9.1999999999999993</v>
      </c>
      <c r="Z4" s="120">
        <f>[3]Mode_PA_h_f0_b0!H4</f>
        <v>8.2900000000000005E-14</v>
      </c>
      <c r="AA4" s="120">
        <f>[3]Mode_PA_h_f0_b0!I4</f>
        <v>2.3200000000000002E-13</v>
      </c>
      <c r="AB4" s="96" t="str">
        <f>[3]Mode_PA_h_f0_b0!J4</f>
        <v>p&lt;0.0001</v>
      </c>
      <c r="AC4" s="71">
        <f>[3]Mode_PA_h_f0_b0!B5</f>
        <v>94.031000000000006</v>
      </c>
      <c r="AD4" s="19">
        <f>[3]Mode_PA_h_f0_b0!C5</f>
        <v>1.373</v>
      </c>
      <c r="AE4" s="19">
        <f>[3]Mode_PA_h_f0_b0!D5</f>
        <v>91.338999999999999</v>
      </c>
      <c r="AF4" s="19">
        <f>[3]Mode_PA_h_f0_b0!E5</f>
        <v>96.721999999999994</v>
      </c>
      <c r="AG4" s="19">
        <f>[3]Mode_PA_h_f0_b0!F5</f>
        <v>68.478999999999999</v>
      </c>
      <c r="AH4" s="19">
        <f>[3]Mode_PA_h_f0_b0!G5</f>
        <v>9.68</v>
      </c>
      <c r="AI4" s="120">
        <f>[3]Mode_PA_h_f0_b0!H5</f>
        <v>2.4799999999999999E-14</v>
      </c>
      <c r="AJ4" s="120">
        <f>[3]Mode_PA_h_f0_b0!I5</f>
        <v>1.0499999999999999E-13</v>
      </c>
      <c r="AK4" s="96" t="str">
        <f>[3]Mode_PA_h_f0_b0!J5</f>
        <v>p&lt;0.0001</v>
      </c>
      <c r="AL4" s="71">
        <f>[4]Mode_PA_h_f0_r2!B3</f>
        <v>0.54939616986129103</v>
      </c>
      <c r="AM4" s="19">
        <f>[4]Mode_PA_h_f0_r2!B2</f>
        <v>0.90539546314142305</v>
      </c>
    </row>
    <row r="5" spans="1:39" s="1" customFormat="1" ht="33.6" customHeight="1" thickBot="1" x14ac:dyDescent="0.35">
      <c r="A5" s="21" t="s">
        <v>5</v>
      </c>
      <c r="B5" s="44">
        <f>[5]Mode_PA_f0_exc_b0!B2</f>
        <v>5.694</v>
      </c>
      <c r="C5" s="21">
        <f>[5]Mode_PA_f0_exc_b0!C2</f>
        <v>0.47099999999999997</v>
      </c>
      <c r="D5" s="22">
        <f>[5]Mode_PA_f0_exc_b0!D2</f>
        <v>4.7709999999999999</v>
      </c>
      <c r="E5" s="22">
        <f>[5]Mode_PA_f0_exc_b0!E2</f>
        <v>6.617</v>
      </c>
      <c r="F5" s="22">
        <f>[5]Mode_PA_f0_exc_b0!F2</f>
        <v>12.09</v>
      </c>
      <c r="G5" s="22">
        <f>[5]Mode_PA_f0_exc_b0!G2</f>
        <v>9.7100000000000009</v>
      </c>
      <c r="H5" s="117">
        <f>[5]Mode_PA_f0_exc_b0!H2</f>
        <v>3.58E-7</v>
      </c>
      <c r="I5" s="117">
        <f>[5]Mode_PA_f0_exc_b0!I2</f>
        <v>5.4700000000000001E-7</v>
      </c>
      <c r="J5" s="102" t="str">
        <f>[5]Mode_PA_f0_exc_b0!J2</f>
        <v>p&lt;0.0001</v>
      </c>
      <c r="K5" s="56">
        <f>[5]Mode_PA_f0_exc_b0!B3</f>
        <v>5.875</v>
      </c>
      <c r="L5" s="22">
        <f>[5]Mode_PA_f0_exc_b0!C3</f>
        <v>0.47099999999999997</v>
      </c>
      <c r="M5" s="22">
        <f>[5]Mode_PA_f0_exc_b0!D3</f>
        <v>4.952</v>
      </c>
      <c r="N5" s="22">
        <f>[5]Mode_PA_f0_exc_b0!E3</f>
        <v>6.7990000000000004</v>
      </c>
      <c r="O5" s="22">
        <f>[5]Mode_PA_f0_exc_b0!F3</f>
        <v>12.468</v>
      </c>
      <c r="P5" s="22">
        <f>[5]Mode_PA_f0_exc_b0!G3</f>
        <v>9.73</v>
      </c>
      <c r="Q5" s="117">
        <f>[5]Mode_PA_f0_exc_b0!H3</f>
        <v>2.65E-7</v>
      </c>
      <c r="R5" s="117">
        <f>[5]Mode_PA_f0_exc_b0!I3</f>
        <v>4.2800000000000002E-7</v>
      </c>
      <c r="S5" s="97" t="str">
        <f>[5]Mode_PA_f0_exc_b0!J3</f>
        <v>p&lt;0.0001</v>
      </c>
      <c r="T5" s="65">
        <f>[5]Mode_PA_f0_exc_b0!B4</f>
        <v>5.6</v>
      </c>
      <c r="U5" s="22">
        <f>[5]Mode_PA_f0_exc_b0!C4</f>
        <v>0.47499999999999998</v>
      </c>
      <c r="V5" s="22">
        <f>[5]Mode_PA_f0_exc_b0!D4</f>
        <v>4.67</v>
      </c>
      <c r="W5" s="22">
        <f>[5]Mode_PA_f0_exc_b0!E4</f>
        <v>6.53</v>
      </c>
      <c r="X5" s="22">
        <f>[5]Mode_PA_f0_exc_b0!F4</f>
        <v>11.801</v>
      </c>
      <c r="Y5" s="22">
        <f>[5]Mode_PA_f0_exc_b0!G4</f>
        <v>10.01</v>
      </c>
      <c r="Z5" s="121">
        <f>[5]Mode_PA_f0_exc_b0!H4</f>
        <v>3.3999999999999997E-7</v>
      </c>
      <c r="AA5" s="121">
        <f>[5]Mode_PA_f0_exc_b0!I4</f>
        <v>5.3900000000000005E-7</v>
      </c>
      <c r="AB5" s="97" t="str">
        <f>[5]Mode_PA_f0_exc_b0!J4</f>
        <v>p&lt;0.0001</v>
      </c>
      <c r="AC5" s="72">
        <f>[5]Mode_PA_f0_exc_b0!B5</f>
        <v>6.6719999999999997</v>
      </c>
      <c r="AD5" s="22">
        <f>[5]Mode_PA_f0_exc_b0!C5</f>
        <v>0.503</v>
      </c>
      <c r="AE5" s="22">
        <f>[5]Mode_PA_f0_exc_b0!D5</f>
        <v>5.6849999999999996</v>
      </c>
      <c r="AF5" s="22">
        <f>[5]Mode_PA_f0_exc_b0!E5</f>
        <v>7.6580000000000004</v>
      </c>
      <c r="AG5" s="22">
        <f>[5]Mode_PA_f0_exc_b0!F5</f>
        <v>13.254</v>
      </c>
      <c r="AH5" s="22">
        <f>[5]Mode_PA_f0_exc_b0!G5</f>
        <v>12.65</v>
      </c>
      <c r="AI5" s="121">
        <f>[5]Mode_PA_f0_exc_b0!H5</f>
        <v>8.6499999999999997E-9</v>
      </c>
      <c r="AJ5" s="121">
        <f>[5]Mode_PA_f0_exc_b0!I5</f>
        <v>1.7299999999999999E-8</v>
      </c>
      <c r="AK5" s="97" t="str">
        <f>[5]Mode_PA_f0_exc_b0!J5</f>
        <v>p&lt;0.0001</v>
      </c>
      <c r="AL5" s="72">
        <f>[6]Mode_PA_lh_slope_r2!B3</f>
        <v>0.1730903930522</v>
      </c>
      <c r="AM5" s="22">
        <f>[6]Mode_PA_lh_slope_r2!B2</f>
        <v>0.69817606427779999</v>
      </c>
    </row>
    <row r="6" spans="1:39" s="1" customFormat="1" ht="33.6" customHeight="1" thickBot="1" x14ac:dyDescent="0.35">
      <c r="A6" s="82" t="s">
        <v>67</v>
      </c>
      <c r="B6" s="44">
        <f>[7]Mode_PA_lh_mean_f0_b0!B2</f>
        <v>89.358000000000004</v>
      </c>
      <c r="C6" s="21">
        <f>[7]Mode_PA_lh_mean_f0_b0!C2</f>
        <v>1.28</v>
      </c>
      <c r="D6" s="22">
        <f>[7]Mode_PA_lh_mean_f0_b0!D2</f>
        <v>86.849000000000004</v>
      </c>
      <c r="E6" s="22">
        <f>[7]Mode_PA_lh_mean_f0_b0!E2</f>
        <v>91.867000000000004</v>
      </c>
      <c r="F6" s="22">
        <f>[7]Mode_PA_lh_mean_f0_b0!F2</f>
        <v>69.796000000000006</v>
      </c>
      <c r="G6" s="22">
        <f>[7]Mode_PA_lh_mean_f0_b0!G2</f>
        <v>9.1999999999999993</v>
      </c>
      <c r="H6" s="117">
        <f>[7]Mode_PA_lh_mean_f0_b0!H2</f>
        <v>7.5499999999999994E-14</v>
      </c>
      <c r="I6" s="117">
        <f>[7]Mode_PA_lh_mean_f0_b0!I2</f>
        <v>2.26E-13</v>
      </c>
      <c r="J6" s="102" t="str">
        <f>[7]Mode_PA_lh_mean_f0_b0!J2</f>
        <v>p&lt;0.0001</v>
      </c>
      <c r="K6" s="56">
        <f>[7]Mode_PA_lh_mean_f0_b0!B3</f>
        <v>89.638999999999996</v>
      </c>
      <c r="L6" s="22">
        <f>[7]Mode_PA_lh_mean_f0_b0!C3</f>
        <v>1.28</v>
      </c>
      <c r="M6" s="22">
        <f>[7]Mode_PA_lh_mean_f0_b0!D3</f>
        <v>87.129000000000005</v>
      </c>
      <c r="N6" s="22">
        <f>[7]Mode_PA_lh_mean_f0_b0!E3</f>
        <v>92.147999999999996</v>
      </c>
      <c r="O6" s="22">
        <f>[7]Mode_PA_lh_mean_f0_b0!F3</f>
        <v>70.012</v>
      </c>
      <c r="P6" s="22">
        <f>[7]Mode_PA_lh_mean_f0_b0!G3</f>
        <v>9.1999999999999993</v>
      </c>
      <c r="Q6" s="117">
        <f>[7]Mode_PA_lh_mean_f0_b0!H3</f>
        <v>7.3099999999999999E-14</v>
      </c>
      <c r="R6" s="117">
        <f>[7]Mode_PA_lh_mean_f0_b0!I3</f>
        <v>2.26E-13</v>
      </c>
      <c r="S6" s="97" t="str">
        <f>[7]Mode_PA_lh_mean_f0_b0!J3</f>
        <v>p&lt;0.0001</v>
      </c>
      <c r="T6" s="65">
        <f>[7]Mode_PA_lh_mean_f0_b0!B4</f>
        <v>90.665999999999997</v>
      </c>
      <c r="U6" s="22">
        <f>[7]Mode_PA_lh_mean_f0_b0!C4</f>
        <v>1.282</v>
      </c>
      <c r="V6" s="22">
        <f>[7]Mode_PA_lh_mean_f0_b0!D4</f>
        <v>88.153999999999996</v>
      </c>
      <c r="W6" s="22">
        <f>[7]Mode_PA_lh_mean_f0_b0!E4</f>
        <v>93.177999999999997</v>
      </c>
      <c r="X6" s="22">
        <f>[7]Mode_PA_lh_mean_f0_b0!F4</f>
        <v>70.734999999999999</v>
      </c>
      <c r="Y6" s="22">
        <f>[7]Mode_PA_lh_mean_f0_b0!G4</f>
        <v>9.24</v>
      </c>
      <c r="Z6" s="121">
        <f>[7]Mode_PA_lh_mean_f0_b0!H4</f>
        <v>5.9499999999999999E-14</v>
      </c>
      <c r="AA6" s="121">
        <f>[7]Mode_PA_lh_mean_f0_b0!I4</f>
        <v>2.0000000000000001E-13</v>
      </c>
      <c r="AB6" s="97" t="str">
        <f>[7]Mode_PA_lh_mean_f0_b0!J4</f>
        <v>p&lt;0.0001</v>
      </c>
      <c r="AC6" s="72">
        <f>[7]Mode_PA_lh_mean_f0_b0!B5</f>
        <v>90.495999999999995</v>
      </c>
      <c r="AD6" s="22">
        <f>[7]Mode_PA_lh_mean_f0_b0!C5</f>
        <v>1.294</v>
      </c>
      <c r="AE6" s="22">
        <f>[7]Mode_PA_lh_mean_f0_b0!D5</f>
        <v>87.959000000000003</v>
      </c>
      <c r="AF6" s="22">
        <f>[7]Mode_PA_lh_mean_f0_b0!E5</f>
        <v>93.031999999999996</v>
      </c>
      <c r="AG6" s="22">
        <f>[7]Mode_PA_lh_mean_f0_b0!F5</f>
        <v>69.923000000000002</v>
      </c>
      <c r="AH6" s="22">
        <f>[7]Mode_PA_lh_mean_f0_b0!G5</f>
        <v>9.6</v>
      </c>
      <c r="AI6" s="121">
        <f>[7]Mode_PA_lh_mean_f0_b0!H5</f>
        <v>2.5000000000000001E-14</v>
      </c>
      <c r="AJ6" s="121">
        <f>[7]Mode_PA_lh_mean_f0_b0!I5</f>
        <v>1.0499999999999999E-13</v>
      </c>
      <c r="AK6" s="97" t="str">
        <f>[7]Mode_PA_lh_mean_f0_b0!J5</f>
        <v>p&lt;0.0001</v>
      </c>
      <c r="AL6" s="72">
        <f>[8]Mode_PA_lh_mean_f0_r2!$B$3</f>
        <v>0.57875299129302404</v>
      </c>
      <c r="AM6" s="22">
        <f>[8]Mode_PA_lh_mean_f0_r2!$B$2</f>
        <v>0.93045665651295095</v>
      </c>
    </row>
    <row r="7" spans="1:39" s="4" customFormat="1" ht="33.6" customHeight="1" thickTop="1" thickBot="1" x14ac:dyDescent="0.35">
      <c r="A7" s="33" t="s">
        <v>6</v>
      </c>
      <c r="B7" s="45" t="str">
        <f t="shared" ref="B7:AC7" si="8">B2</f>
        <v>β0</v>
      </c>
      <c r="C7" s="33" t="str">
        <f t="shared" si="8"/>
        <v xml:space="preserve">SE </v>
      </c>
      <c r="D7" s="33" t="str">
        <f t="shared" si="8"/>
        <v>2.5%  CI</v>
      </c>
      <c r="E7" s="33" t="str">
        <f t="shared" si="8"/>
        <v>97.5% CI</v>
      </c>
      <c r="F7" s="33" t="str">
        <f t="shared" si="8"/>
        <v>t</v>
      </c>
      <c r="G7" s="33" t="str">
        <f t="shared" si="8"/>
        <v>df</v>
      </c>
      <c r="H7" s="34" t="str">
        <f t="shared" si="8"/>
        <v>p. val.</v>
      </c>
      <c r="I7" s="34" t="str">
        <f t="shared" si="8"/>
        <v>p.adj (BH)</v>
      </c>
      <c r="J7" s="46" t="str">
        <f>J2</f>
        <v>sig.</v>
      </c>
      <c r="K7" s="57" t="str">
        <f t="shared" si="8"/>
        <v>β0</v>
      </c>
      <c r="L7" s="33" t="str">
        <f t="shared" si="8"/>
        <v xml:space="preserve">SE </v>
      </c>
      <c r="M7" s="33" t="str">
        <f t="shared" si="8"/>
        <v>2.5%  CI</v>
      </c>
      <c r="N7" s="33" t="str">
        <f t="shared" si="8"/>
        <v>97.5% CI</v>
      </c>
      <c r="O7" s="33" t="str">
        <f t="shared" si="8"/>
        <v>t</v>
      </c>
      <c r="P7" s="33" t="str">
        <f t="shared" si="8"/>
        <v>df</v>
      </c>
      <c r="Q7" s="34" t="str">
        <f t="shared" si="8"/>
        <v>p. val.</v>
      </c>
      <c r="R7" s="34" t="str">
        <f t="shared" si="8"/>
        <v>p.adj (BH)</v>
      </c>
      <c r="S7" s="58" t="str">
        <f>J2</f>
        <v>sig.</v>
      </c>
      <c r="T7" s="66" t="str">
        <f t="shared" si="8"/>
        <v>β0</v>
      </c>
      <c r="U7" s="33" t="str">
        <f t="shared" ref="U7:AA7" si="9">U2</f>
        <v xml:space="preserve">SE </v>
      </c>
      <c r="V7" s="33" t="str">
        <f t="shared" si="9"/>
        <v>2.5%  CI</v>
      </c>
      <c r="W7" s="33" t="str">
        <f t="shared" si="9"/>
        <v>97.5% CI</v>
      </c>
      <c r="X7" s="33" t="str">
        <f t="shared" si="9"/>
        <v>t</v>
      </c>
      <c r="Y7" s="33" t="str">
        <f t="shared" si="9"/>
        <v>df</v>
      </c>
      <c r="Z7" s="34" t="str">
        <f t="shared" si="9"/>
        <v>p. val.</v>
      </c>
      <c r="AA7" s="34" t="str">
        <f t="shared" si="9"/>
        <v>p.adj (BH)</v>
      </c>
      <c r="AB7" s="58" t="str">
        <f>J2</f>
        <v>sig.</v>
      </c>
      <c r="AC7" s="66" t="str">
        <f t="shared" si="8"/>
        <v>β0</v>
      </c>
      <c r="AD7" s="33" t="str">
        <f t="shared" ref="AD7:AK7" si="10">AD2</f>
        <v xml:space="preserve">SE </v>
      </c>
      <c r="AE7" s="33" t="str">
        <f t="shared" si="10"/>
        <v>2.5%  CI</v>
      </c>
      <c r="AF7" s="33" t="str">
        <f t="shared" si="10"/>
        <v>97.5% CI</v>
      </c>
      <c r="AG7" s="33" t="str">
        <f t="shared" si="10"/>
        <v>t</v>
      </c>
      <c r="AH7" s="33" t="str">
        <f t="shared" si="10"/>
        <v>df</v>
      </c>
      <c r="AI7" s="34" t="str">
        <f t="shared" si="10"/>
        <v>p. val.</v>
      </c>
      <c r="AJ7" s="34" t="str">
        <f t="shared" si="10"/>
        <v>p.adj (BH)</v>
      </c>
      <c r="AK7" s="58" t="str">
        <f t="shared" si="10"/>
        <v>sig.</v>
      </c>
      <c r="AL7" s="66" t="s">
        <v>39</v>
      </c>
      <c r="AM7" s="33" t="s">
        <v>40</v>
      </c>
    </row>
    <row r="8" spans="1:39" s="2" customFormat="1" ht="33.6" customHeight="1" thickTop="1" thickBot="1" x14ac:dyDescent="0.35">
      <c r="A8" s="23" t="s">
        <v>4</v>
      </c>
      <c r="B8" s="47">
        <f>[9]Mode_PA_l_t_b0!B2</f>
        <v>94.855999999999995</v>
      </c>
      <c r="C8" s="18">
        <f>[9]Mode_PA_l_t_b0!C2</f>
        <v>6.2809999999999997</v>
      </c>
      <c r="D8" s="18">
        <f>[9]Mode_PA_l_t_b0!D2</f>
        <v>82.546000000000006</v>
      </c>
      <c r="E8" s="18">
        <f>[9]Mode_PA_l_t_b0!E2</f>
        <v>107.167</v>
      </c>
      <c r="F8" s="17">
        <f>[9]Mode_PA_l_t_b0!F2</f>
        <v>15.102</v>
      </c>
      <c r="G8" s="17">
        <f>[9]Mode_PA_l_t_b0!G2</f>
        <v>10.32</v>
      </c>
      <c r="H8" s="115">
        <f>[9]Mode_PA_l_t_b0!H2</f>
        <v>2.2700000000000001E-8</v>
      </c>
      <c r="I8" s="115">
        <f>[9]Mode_PA_l_t_b0!I2</f>
        <v>4.06E-8</v>
      </c>
      <c r="J8" s="103" t="str">
        <f>[9]Mode_PA_l_t_b0!J2</f>
        <v>p&lt;0.0001</v>
      </c>
      <c r="K8" s="59">
        <f>[9]Mode_PA_l_t_b0!B3</f>
        <v>95.138999999999996</v>
      </c>
      <c r="L8" s="17">
        <f>[9]Mode_PA_l_t_b0!C3</f>
        <v>6.2830000000000004</v>
      </c>
      <c r="M8" s="17">
        <f>[9]Mode_PA_l_t_b0!D3</f>
        <v>82.825000000000003</v>
      </c>
      <c r="N8" s="17">
        <f>[9]Mode_PA_l_t_b0!E3</f>
        <v>107.453</v>
      </c>
      <c r="O8" s="17">
        <f>[9]Mode_PA_l_t_b0!F3</f>
        <v>15.143000000000001</v>
      </c>
      <c r="P8" s="17">
        <f>[9]Mode_PA_l_t_b0!G3</f>
        <v>10.33</v>
      </c>
      <c r="Q8" s="115">
        <f>[9]Mode_PA_l_t_b0!H3</f>
        <v>2.18E-8</v>
      </c>
      <c r="R8" s="115">
        <f>[9]Mode_PA_l_t_b0!I3</f>
        <v>4.06E-8</v>
      </c>
      <c r="S8" s="98" t="str">
        <f>[9]Mode_PA_l_t_b0!J3</f>
        <v>p&lt;0.0001</v>
      </c>
      <c r="T8" s="67">
        <f>[9]Mode_PA_l_t_b0!B4</f>
        <v>97.009</v>
      </c>
      <c r="U8" s="17">
        <f>[9]Mode_PA_l_t_b0!C4</f>
        <v>6.33</v>
      </c>
      <c r="V8" s="17">
        <f>[9]Mode_PA_l_t_b0!D4</f>
        <v>84.602999999999994</v>
      </c>
      <c r="W8" s="17">
        <f>[9]Mode_PA_l_t_b0!E4</f>
        <v>109.414</v>
      </c>
      <c r="X8" s="17">
        <f>[9]Mode_PA_l_t_b0!F4</f>
        <v>15.326000000000001</v>
      </c>
      <c r="Y8" s="17">
        <f>[9]Mode_PA_l_t_b0!G4</f>
        <v>10.64</v>
      </c>
      <c r="Z8" s="119">
        <f>[9]Mode_PA_l_t_b0!H4</f>
        <v>1.3599999999999999E-8</v>
      </c>
      <c r="AA8" s="119">
        <f>[9]Mode_PA_l_t_b0!I4</f>
        <v>2.66E-8</v>
      </c>
      <c r="AB8" s="98" t="str">
        <f>[9]Mode_PA_l_t_b0!J4</f>
        <v>p&lt;0.0001</v>
      </c>
      <c r="AC8" s="70">
        <f>[9]Mode_PA_l_t_b0!B5</f>
        <v>79.974000000000004</v>
      </c>
      <c r="AD8" s="17">
        <f>[9]Mode_PA_l_t_b0!C5</f>
        <v>6.7309999999999999</v>
      </c>
      <c r="AE8" s="17">
        <f>[9]Mode_PA_l_t_b0!D5</f>
        <v>66.781999999999996</v>
      </c>
      <c r="AF8" s="17">
        <f>[9]Mode_PA_l_t_b0!E5</f>
        <v>93.165999999999997</v>
      </c>
      <c r="AG8" s="17">
        <f>[9]Mode_PA_l_t_b0!F5</f>
        <v>11.882</v>
      </c>
      <c r="AH8" s="17">
        <f>[9]Mode_PA_l_t_b0!G5</f>
        <v>13.58</v>
      </c>
      <c r="AI8" s="119">
        <f>[9]Mode_PA_l_t_b0!H5</f>
        <v>1.48E-8</v>
      </c>
      <c r="AJ8" s="119">
        <f>[9]Mode_PA_l_t_b0!I5</f>
        <v>2.8299999999999999E-8</v>
      </c>
      <c r="AK8" s="98" t="str">
        <f>[9]Mode_PA_l_t_b0!J5</f>
        <v>p&lt;0.0001</v>
      </c>
      <c r="AL8" s="70">
        <f>[10]Mode_PA_l_t_r2!B3</f>
        <v>0.60768973596170595</v>
      </c>
      <c r="AM8" s="17">
        <f>[10]Mode_PA_l_t_r2!B2</f>
        <v>0.76784989368498202</v>
      </c>
    </row>
    <row r="9" spans="1:39" s="2" customFormat="1" ht="33.6" customHeight="1" thickBot="1" x14ac:dyDescent="0.35">
      <c r="A9" s="24" t="s">
        <v>3</v>
      </c>
      <c r="B9" s="48">
        <f>[11]Mode_PA_h_t_b0!B2</f>
        <v>318.04700000000003</v>
      </c>
      <c r="C9" s="21">
        <f>[11]Mode_PA_h_t_b0!C2</f>
        <v>26.155000000000001</v>
      </c>
      <c r="D9" s="21">
        <f>[11]Mode_PA_h_t_b0!D2</f>
        <v>266.78500000000003</v>
      </c>
      <c r="E9" s="21">
        <f>[11]Mode_PA_h_t_b0!E2</f>
        <v>369.30900000000003</v>
      </c>
      <c r="F9" s="22">
        <f>[11]Mode_PA_h_t_b0!F2</f>
        <v>12.16</v>
      </c>
      <c r="G9" s="22">
        <f>[11]Mode_PA_h_t_b0!G2</f>
        <v>2.93</v>
      </c>
      <c r="H9" s="117">
        <f>[11]Mode_PA_h_t_b0!H2</f>
        <v>1.2999999999999999E-3</v>
      </c>
      <c r="I9" s="117">
        <f>[11]Mode_PA_h_t_b0!I2</f>
        <v>1.5E-3</v>
      </c>
      <c r="J9" s="102" t="str">
        <f>[11]Mode_PA_h_t_b0!J2</f>
        <v>p&lt;0.01</v>
      </c>
      <c r="K9" s="60">
        <f>[11]Mode_PA_h_t_b0!B3</f>
        <v>317.50299999999999</v>
      </c>
      <c r="L9" s="22">
        <f>[11]Mode_PA_h_t_b0!C3</f>
        <v>26.155999999999999</v>
      </c>
      <c r="M9" s="22">
        <f>[11]Mode_PA_h_t_b0!D3</f>
        <v>266.23899999999998</v>
      </c>
      <c r="N9" s="22">
        <f>[11]Mode_PA_h_t_b0!E3</f>
        <v>368.767</v>
      </c>
      <c r="O9" s="22">
        <f>[11]Mode_PA_h_t_b0!F3</f>
        <v>12.138999999999999</v>
      </c>
      <c r="P9" s="22">
        <f>[11]Mode_PA_h_t_b0!G3</f>
        <v>2.93</v>
      </c>
      <c r="Q9" s="117">
        <f>[11]Mode_PA_h_t_b0!H3</f>
        <v>1.2999999999999999E-3</v>
      </c>
      <c r="R9" s="115">
        <f>[11]Mode_PA_h_t_b0!I3</f>
        <v>1.5E-3</v>
      </c>
      <c r="S9" s="97" t="str">
        <f>[11]Mode_PA_h_t_b0!J3</f>
        <v>p&lt;0.01</v>
      </c>
      <c r="T9" s="68">
        <f>[11]Mode_PA_h_t_b0!B4</f>
        <v>317.93700000000001</v>
      </c>
      <c r="U9" s="22">
        <f>[11]Mode_PA_h_t_b0!C4</f>
        <v>26.181000000000001</v>
      </c>
      <c r="V9" s="22">
        <f>[11]Mode_PA_h_t_b0!D4</f>
        <v>266.62400000000002</v>
      </c>
      <c r="W9" s="22">
        <f>[11]Mode_PA_h_t_b0!E4</f>
        <v>369.25099999999998</v>
      </c>
      <c r="X9" s="22">
        <f>[11]Mode_PA_h_t_b0!F4</f>
        <v>12.144</v>
      </c>
      <c r="Y9" s="22">
        <f>[11]Mode_PA_h_t_b0!G4</f>
        <v>2.94</v>
      </c>
      <c r="Z9" s="121">
        <f>[11]Mode_PA_h_t_b0!H4</f>
        <v>1.2999999999999999E-3</v>
      </c>
      <c r="AA9" s="121">
        <f>[11]Mode_PA_h_t_b0!I4</f>
        <v>1.5E-3</v>
      </c>
      <c r="AB9" s="97" t="str">
        <f>[11]Mode_PA_h_t_b0!J4</f>
        <v>p&lt;0.01</v>
      </c>
      <c r="AC9" s="72">
        <f>[11]Mode_PA_h_t_b0!B5</f>
        <v>303.78199999999998</v>
      </c>
      <c r="AD9" s="22">
        <f>[11]Mode_PA_h_t_b0!C5</f>
        <v>26.401</v>
      </c>
      <c r="AE9" s="22">
        <f>[11]Mode_PA_h_t_b0!D5</f>
        <v>252.03700000000001</v>
      </c>
      <c r="AF9" s="22">
        <f>[11]Mode_PA_h_t_b0!E5</f>
        <v>355.52699999999999</v>
      </c>
      <c r="AG9" s="22">
        <f>[11]Mode_PA_h_t_b0!F5</f>
        <v>11.506</v>
      </c>
      <c r="AH9" s="22">
        <f>[11]Mode_PA_h_t_b0!G5</f>
        <v>3.04</v>
      </c>
      <c r="AI9" s="121">
        <f>[11]Mode_PA_h_t_b0!H5</f>
        <v>1.2999999999999999E-3</v>
      </c>
      <c r="AJ9" s="121">
        <f>[11]Mode_PA_h_t_b0!I5</f>
        <v>1.5E-3</v>
      </c>
      <c r="AK9" s="97" t="str">
        <f>[11]Mode_PA_h_t_b0!J5</f>
        <v>p&lt;0.01</v>
      </c>
      <c r="AL9" s="72">
        <f>[12]Mode_PA_h_t_r2!B3</f>
        <v>0.30551322079765297</v>
      </c>
      <c r="AM9" s="22">
        <f>[12]Mode_PA_h_t_r2!B2</f>
        <v>0.84349336767445005</v>
      </c>
    </row>
    <row r="10" spans="1:39" s="4" customFormat="1" ht="33.6" customHeight="1" thickTop="1" thickBot="1" x14ac:dyDescent="0.35">
      <c r="A10" s="33" t="s">
        <v>17</v>
      </c>
      <c r="B10" s="45" t="str">
        <f t="shared" ref="B10:AC10" si="11">B2</f>
        <v>β0</v>
      </c>
      <c r="C10" s="33" t="str">
        <f t="shared" si="11"/>
        <v xml:space="preserve">SE </v>
      </c>
      <c r="D10" s="33" t="str">
        <f t="shared" si="11"/>
        <v>2.5%  CI</v>
      </c>
      <c r="E10" s="33" t="str">
        <f t="shared" si="11"/>
        <v>97.5% CI</v>
      </c>
      <c r="F10" s="33" t="str">
        <f t="shared" si="11"/>
        <v>t</v>
      </c>
      <c r="G10" s="33" t="str">
        <f t="shared" si="11"/>
        <v>df</v>
      </c>
      <c r="H10" s="34" t="str">
        <f t="shared" si="11"/>
        <v>p. val.</v>
      </c>
      <c r="I10" s="34" t="str">
        <f t="shared" si="11"/>
        <v>p.adj (BH)</v>
      </c>
      <c r="J10" s="46" t="str">
        <f>J2</f>
        <v>sig.</v>
      </c>
      <c r="K10" s="57" t="str">
        <f>K2</f>
        <v>β0</v>
      </c>
      <c r="L10" s="33" t="str">
        <f t="shared" si="11"/>
        <v xml:space="preserve">SE </v>
      </c>
      <c r="M10" s="33" t="str">
        <f t="shared" si="11"/>
        <v>2.5%  CI</v>
      </c>
      <c r="N10" s="33" t="str">
        <f t="shared" si="11"/>
        <v>97.5% CI</v>
      </c>
      <c r="O10" s="33" t="str">
        <f t="shared" si="11"/>
        <v>t</v>
      </c>
      <c r="P10" s="33" t="str">
        <f t="shared" si="11"/>
        <v>df</v>
      </c>
      <c r="Q10" s="34" t="str">
        <f t="shared" si="11"/>
        <v>p. val.</v>
      </c>
      <c r="R10" s="34" t="str">
        <f t="shared" si="11"/>
        <v>p.adj (BH)</v>
      </c>
      <c r="S10" s="58" t="str">
        <f>J2</f>
        <v>sig.</v>
      </c>
      <c r="T10" s="66" t="str">
        <f t="shared" si="11"/>
        <v>β0</v>
      </c>
      <c r="U10" s="33" t="str">
        <f t="shared" ref="U10:AA10" si="12">U2</f>
        <v xml:space="preserve">SE </v>
      </c>
      <c r="V10" s="33" t="str">
        <f t="shared" si="12"/>
        <v>2.5%  CI</v>
      </c>
      <c r="W10" s="33" t="str">
        <f t="shared" si="12"/>
        <v>97.5% CI</v>
      </c>
      <c r="X10" s="33" t="str">
        <f t="shared" si="12"/>
        <v>t</v>
      </c>
      <c r="Y10" s="33" t="str">
        <f t="shared" si="12"/>
        <v>df</v>
      </c>
      <c r="Z10" s="34" t="str">
        <f t="shared" si="12"/>
        <v>p. val.</v>
      </c>
      <c r="AA10" s="34" t="str">
        <f t="shared" si="12"/>
        <v>p.adj (BH)</v>
      </c>
      <c r="AB10" s="58" t="str">
        <f>J2</f>
        <v>sig.</v>
      </c>
      <c r="AC10" s="66" t="str">
        <f t="shared" si="11"/>
        <v>β0</v>
      </c>
      <c r="AD10" s="33" t="str">
        <f t="shared" ref="AD10:AJ10" si="13">AD2</f>
        <v xml:space="preserve">SE </v>
      </c>
      <c r="AE10" s="33" t="str">
        <f t="shared" si="13"/>
        <v>2.5%  CI</v>
      </c>
      <c r="AF10" s="33" t="str">
        <f t="shared" si="13"/>
        <v>97.5% CI</v>
      </c>
      <c r="AG10" s="33" t="str">
        <f t="shared" si="13"/>
        <v>t</v>
      </c>
      <c r="AH10" s="33" t="str">
        <f t="shared" si="13"/>
        <v>df</v>
      </c>
      <c r="AI10" s="34" t="str">
        <f t="shared" si="13"/>
        <v>p. val.</v>
      </c>
      <c r="AJ10" s="34" t="str">
        <f t="shared" si="13"/>
        <v>p.adj (BH)</v>
      </c>
      <c r="AK10" s="58" t="str">
        <f>J2</f>
        <v>sig.</v>
      </c>
      <c r="AL10" s="66" t="s">
        <v>39</v>
      </c>
      <c r="AM10" s="33" t="s">
        <v>40</v>
      </c>
    </row>
    <row r="11" spans="1:39" s="1" customFormat="1" ht="33.6" customHeight="1" thickTop="1" x14ac:dyDescent="0.3">
      <c r="A11" s="51" t="s">
        <v>35</v>
      </c>
      <c r="B11" s="49">
        <f>[13]Mode_PA_lh_slope_b0!B2</f>
        <v>31.148</v>
      </c>
      <c r="C11" s="50">
        <f>[13]Mode_PA_lh_slope_b0!C2</f>
        <v>5.2960000000000003</v>
      </c>
      <c r="D11" s="51">
        <f>[13]Mode_PA_lh_slope_b0!D2</f>
        <v>20.768000000000001</v>
      </c>
      <c r="E11" s="51">
        <f>[13]Mode_PA_lh_slope_b0!E2</f>
        <v>41.527000000000001</v>
      </c>
      <c r="F11" s="50">
        <f>[13]Mode_PA_lh_slope_b0!F2</f>
        <v>5.8819999999999997</v>
      </c>
      <c r="G11" s="50">
        <f>[13]Mode_PA_lh_slope_b0!G2</f>
        <v>3.85</v>
      </c>
      <c r="H11" s="118">
        <f>[13]Mode_PA_lh_slope_b0!H2</f>
        <v>4.7000000000000002E-3</v>
      </c>
      <c r="I11" s="118">
        <f>[13]Mode_PA_lh_slope_b0!I2</f>
        <v>4.7999999999999996E-3</v>
      </c>
      <c r="J11" s="104" t="str">
        <f>[13]Mode_PA_lh_slope_b0!J2</f>
        <v>p&lt;0.01</v>
      </c>
      <c r="K11" s="61">
        <f>[13]Mode_PA_lh_slope_b0!B3</f>
        <v>33.002000000000002</v>
      </c>
      <c r="L11" s="25">
        <f>[13]Mode_PA_lh_slope_b0!C3</f>
        <v>5.2949999999999999</v>
      </c>
      <c r="M11" s="25">
        <f>[13]Mode_PA_lh_slope_b0!D3</f>
        <v>22.623999999999999</v>
      </c>
      <c r="N11" s="25">
        <f>[13]Mode_PA_lh_slope_b0!E3</f>
        <v>43.381</v>
      </c>
      <c r="O11" s="25">
        <f>[13]Mode_PA_lh_slope_b0!F3</f>
        <v>6.2320000000000002</v>
      </c>
      <c r="P11" s="25">
        <f>[13]Mode_PA_lh_slope_b0!G3</f>
        <v>3.85</v>
      </c>
      <c r="Q11" s="94">
        <f>[13]Mode_PA_lh_slope_b0!H3</f>
        <v>3.8E-3</v>
      </c>
      <c r="R11" s="94">
        <f>[13]Mode_PA_lh_slope_b0!I3</f>
        <v>4.0000000000000001E-3</v>
      </c>
      <c r="S11" s="99" t="str">
        <f>[13]Mode_PA_lh_slope_b0!J3</f>
        <v>p&lt;0.01</v>
      </c>
      <c r="T11" s="69">
        <f>[13]Mode_PA_lh_slope_b0!B4</f>
        <v>31.577999999999999</v>
      </c>
      <c r="U11" s="25">
        <f>[13]Mode_PA_lh_slope_b0!C4</f>
        <v>5.306</v>
      </c>
      <c r="V11" s="25">
        <f>[13]Mode_PA_lh_slope_b0!D4</f>
        <v>21.178000000000001</v>
      </c>
      <c r="W11" s="25">
        <f>[13]Mode_PA_lh_slope_b0!E4</f>
        <v>41.976999999999997</v>
      </c>
      <c r="X11" s="25">
        <f>[13]Mode_PA_lh_slope_b0!F4</f>
        <v>5.9509999999999996</v>
      </c>
      <c r="Y11" s="25">
        <f>[13]Mode_PA_lh_slope_b0!G4</f>
        <v>3.89</v>
      </c>
      <c r="Z11" s="122">
        <f>[13]Mode_PA_lh_slope_b0!H4</f>
        <v>4.4000000000000003E-3</v>
      </c>
      <c r="AA11" s="122">
        <f>[13]Mode_PA_lh_slope_b0!I4</f>
        <v>4.5999999999999999E-3</v>
      </c>
      <c r="AB11" s="99" t="str">
        <f>[13]Mode_PA_lh_slope_b0!J4</f>
        <v>p&lt;0.01</v>
      </c>
      <c r="AC11" s="69">
        <f>[13]Mode_PA_lh_slope_b0!B5</f>
        <v>37.704999999999998</v>
      </c>
      <c r="AD11" s="25">
        <f>[13]Mode_PA_lh_slope_b0!C5</f>
        <v>5.4050000000000002</v>
      </c>
      <c r="AE11" s="25">
        <f>[13]Mode_PA_lh_slope_b0!D5</f>
        <v>27.111999999999998</v>
      </c>
      <c r="AF11" s="25">
        <f>[13]Mode_PA_lh_slope_b0!E5</f>
        <v>48.298000000000002</v>
      </c>
      <c r="AG11" s="25">
        <f>[13]Mode_PA_lh_slope_b0!F5</f>
        <v>6.9770000000000003</v>
      </c>
      <c r="AH11" s="25">
        <f>[13]Mode_PA_lh_slope_b0!G5</f>
        <v>4.18</v>
      </c>
      <c r="AI11" s="122">
        <f>[13]Mode_PA_lh_slope_b0!H5</f>
        <v>1.9E-3</v>
      </c>
      <c r="AJ11" s="122">
        <f>[13]Mode_PA_lh_slope_b0!I5</f>
        <v>2.2000000000000001E-3</v>
      </c>
      <c r="AK11" s="99" t="str">
        <f>[13]Mode_PA_lh_slope_b0!J5</f>
        <v>p&lt;0.01</v>
      </c>
      <c r="AL11" s="69">
        <f>[6]Mode_PA_lh_slope_r2!B3</f>
        <v>0.1730903930522</v>
      </c>
      <c r="AM11" s="25">
        <f>[6]Mode_PA_lh_slope_r2!B2</f>
        <v>0.69817606427779999</v>
      </c>
    </row>
  </sheetData>
  <mergeCells count="5">
    <mergeCell ref="AL1:AM1"/>
    <mergeCell ref="B1:J1"/>
    <mergeCell ref="K1:S1"/>
    <mergeCell ref="T1:AB1"/>
    <mergeCell ref="AC1:AK1"/>
  </mergeCells>
  <conditionalFormatting sqref="H3:I5 H8:I9 H11:I11 Q3:R5 Q8:R8 Q11:R11 Z3:AA5 Z8:AA9 Z11:AA11 AI3:AJ5 AI8:AJ9 AI11:AJ11">
    <cfRule type="cellIs" dxfId="294" priority="19" stopIfTrue="1" operator="lessThan">
      <formula>0.0001</formula>
    </cfRule>
    <cfRule type="cellIs" dxfId="293" priority="20" stopIfTrue="1" operator="lessThan">
      <formula>0.001</formula>
    </cfRule>
    <cfRule type="cellIs" dxfId="292" priority="21" stopIfTrue="1" operator="lessThan">
      <formula>0.05</formula>
    </cfRule>
    <cfRule type="cellIs" dxfId="291" priority="22" stopIfTrue="1" operator="lessThan">
      <formula>0.1</formula>
    </cfRule>
  </conditionalFormatting>
  <conditionalFormatting sqref="J3:J5 J8:J9 J11 S3:S5 S8:S9 S11 AB3:AB5 AB8:AB9 AB11 AK3:AK5 AK8:AK9 AK11">
    <cfRule type="containsText" dxfId="290" priority="10" stopIfTrue="1" operator="containsText" text="p&lt;0.0001">
      <formula>NOT(ISERROR(SEARCH("p&lt;0.0001",J3)))</formula>
    </cfRule>
    <cfRule type="containsText" dxfId="289" priority="15" stopIfTrue="1" operator="containsText" text="p&lt;0.001">
      <formula>NOT(ISERROR(SEARCH("p&lt;0.001",J3)))</formula>
    </cfRule>
    <cfRule type="containsText" dxfId="288" priority="16" stopIfTrue="1" operator="containsText" text="p&lt;0.01">
      <formula>NOT(ISERROR(SEARCH("p&lt;0.01",J3)))</formula>
    </cfRule>
    <cfRule type="containsText" dxfId="287" priority="17" stopIfTrue="1" operator="containsText" text="p&lt;0.05">
      <formula>NOT(ISERROR(SEARCH("p&lt;0.05",J3)))</formula>
    </cfRule>
    <cfRule type="containsText" dxfId="286" priority="18" stopIfTrue="1" operator="containsText" text="p&lt;0.1">
      <formula>NOT(ISERROR(SEARCH("p&lt;0.1",J3)))</formula>
    </cfRule>
  </conditionalFormatting>
  <conditionalFormatting sqref="R9">
    <cfRule type="cellIs" dxfId="285" priority="11" stopIfTrue="1" operator="lessThan">
      <formula>0.0001</formula>
    </cfRule>
    <cfRule type="cellIs" dxfId="284" priority="12" stopIfTrue="1" operator="lessThan">
      <formula>0.001</formula>
    </cfRule>
    <cfRule type="cellIs" dxfId="283" priority="13" stopIfTrue="1" operator="lessThan">
      <formula>0.05</formula>
    </cfRule>
    <cfRule type="cellIs" dxfId="282" priority="14" stopIfTrue="1" operator="lessThan">
      <formula>0.1</formula>
    </cfRule>
  </conditionalFormatting>
  <conditionalFormatting sqref="H6:I6 Q6:R6 Z6:AA6 AI6:AJ6">
    <cfRule type="cellIs" dxfId="281" priority="6" stopIfTrue="1" operator="lessThan">
      <formula>0.0001</formula>
    </cfRule>
    <cfRule type="cellIs" dxfId="280" priority="7" stopIfTrue="1" operator="lessThan">
      <formula>0.001</formula>
    </cfRule>
    <cfRule type="cellIs" dxfId="279" priority="8" stopIfTrue="1" operator="lessThan">
      <formula>0.05</formula>
    </cfRule>
    <cfRule type="cellIs" dxfId="278" priority="9" stopIfTrue="1" operator="lessThan">
      <formula>0.1</formula>
    </cfRule>
  </conditionalFormatting>
  <conditionalFormatting sqref="J6 S6 AB6 AK6">
    <cfRule type="containsText" dxfId="277" priority="1" stopIfTrue="1" operator="containsText" text="p&lt;0.0001">
      <formula>NOT(ISERROR(SEARCH("p&lt;0.0001",J6)))</formula>
    </cfRule>
    <cfRule type="containsText" dxfId="276" priority="2" stopIfTrue="1" operator="containsText" text="p&lt;0.001">
      <formula>NOT(ISERROR(SEARCH("p&lt;0.001",J6)))</formula>
    </cfRule>
    <cfRule type="containsText" dxfId="275" priority="3" stopIfTrue="1" operator="containsText" text="p&lt;0.01">
      <formula>NOT(ISERROR(SEARCH("p&lt;0.01",J6)))</formula>
    </cfRule>
    <cfRule type="containsText" dxfId="274" priority="4" stopIfTrue="1" operator="containsText" text="p&lt;0.05">
      <formula>NOT(ISERROR(SEARCH("p&lt;0.05",J6)))</formula>
    </cfRule>
    <cfRule type="containsText" dxfId="273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topLeftCell="AD1" zoomScale="70" zoomScaleNormal="70" zoomScaleSheetLayoutView="55" workbookViewId="0">
      <selection activeCell="BD15" sqref="BD15:BF15"/>
    </sheetView>
  </sheetViews>
  <sheetFormatPr defaultColWidth="13.88671875" defaultRowHeight="13.2" x14ac:dyDescent="0.25"/>
  <cols>
    <col min="1" max="1" width="12.33203125" style="37" customWidth="1"/>
    <col min="2" max="3" width="7.6640625" style="36" customWidth="1"/>
    <col min="4" max="5" width="11.44140625" style="36" customWidth="1"/>
    <col min="6" max="7" width="8.6640625" style="36" customWidth="1"/>
    <col min="8" max="8" width="11.44140625" style="36" customWidth="1"/>
    <col min="9" max="9" width="9.6640625" style="38" customWidth="1"/>
    <col min="10" max="10" width="11.44140625" style="38" customWidth="1"/>
    <col min="11" max="12" width="7.6640625" style="36" customWidth="1"/>
    <col min="13" max="14" width="11.44140625" style="36" customWidth="1"/>
    <col min="15" max="16" width="8.6640625" style="36" customWidth="1"/>
    <col min="17" max="17" width="11.44140625" style="39" customWidth="1"/>
    <col min="18" max="18" width="9.6640625" style="39" customWidth="1"/>
    <col min="19" max="19" width="11.44140625" style="39" customWidth="1"/>
    <col min="20" max="21" width="7.6640625" style="36" customWidth="1"/>
    <col min="22" max="23" width="11.44140625" style="36" customWidth="1"/>
    <col min="24" max="25" width="8.6640625" style="36" customWidth="1"/>
    <col min="26" max="26" width="11.44140625" style="39" customWidth="1"/>
    <col min="27" max="27" width="9.6640625" style="39" customWidth="1"/>
    <col min="28" max="28" width="11.44140625" style="39" customWidth="1"/>
    <col min="29" max="30" width="7.6640625" style="36" customWidth="1"/>
    <col min="31" max="32" width="11.44140625" style="36" customWidth="1"/>
    <col min="33" max="34" width="8.6640625" style="36" customWidth="1"/>
    <col min="35" max="35" width="11.44140625" style="39" customWidth="1"/>
    <col min="36" max="36" width="9.6640625" style="39" customWidth="1"/>
    <col min="37" max="37" width="11.44140625" style="39" customWidth="1"/>
    <col min="38" max="39" width="7.6640625" style="36" customWidth="1"/>
    <col min="40" max="41" width="11.44140625" style="36" customWidth="1"/>
    <col min="42" max="43" width="8.6640625" style="36" customWidth="1"/>
    <col min="44" max="44" width="11.44140625" style="39" customWidth="1"/>
    <col min="45" max="45" width="9.6640625" style="39" customWidth="1"/>
    <col min="46" max="46" width="11.44140625" style="39" customWidth="1"/>
    <col min="47" max="48" width="7.6640625" style="36" customWidth="1"/>
    <col min="49" max="50" width="11.44140625" style="36" customWidth="1"/>
    <col min="51" max="52" width="8.6640625" style="36" customWidth="1"/>
    <col min="53" max="53" width="11.44140625" style="39" customWidth="1"/>
    <col min="54" max="54" width="9.6640625" style="39" customWidth="1"/>
    <col min="55" max="55" width="11.44140625" style="39" customWidth="1"/>
    <col min="56" max="57" width="11.44140625" style="36" customWidth="1"/>
    <col min="58" max="16384" width="13.88671875" style="36"/>
  </cols>
  <sheetData>
    <row r="1" spans="1:57" s="35" customFormat="1" ht="33.6" customHeight="1" thickBot="1" x14ac:dyDescent="0.35">
      <c r="A1" s="125" t="s">
        <v>50</v>
      </c>
      <c r="B1" s="218" t="s">
        <v>28</v>
      </c>
      <c r="C1" s="216"/>
      <c r="D1" s="216"/>
      <c r="E1" s="216"/>
      <c r="F1" s="216"/>
      <c r="G1" s="216"/>
      <c r="H1" s="216"/>
      <c r="I1" s="216"/>
      <c r="J1" s="216"/>
      <c r="K1" s="215" t="s">
        <v>29</v>
      </c>
      <c r="L1" s="216"/>
      <c r="M1" s="216"/>
      <c r="N1" s="216"/>
      <c r="O1" s="216"/>
      <c r="P1" s="216"/>
      <c r="Q1" s="216"/>
      <c r="R1" s="216"/>
      <c r="S1" s="217"/>
      <c r="T1" s="215" t="s">
        <v>30</v>
      </c>
      <c r="U1" s="216"/>
      <c r="V1" s="216"/>
      <c r="W1" s="216"/>
      <c r="X1" s="216"/>
      <c r="Y1" s="216"/>
      <c r="Z1" s="216"/>
      <c r="AA1" s="216"/>
      <c r="AB1" s="217"/>
      <c r="AC1" s="216" t="s">
        <v>31</v>
      </c>
      <c r="AD1" s="216"/>
      <c r="AE1" s="216"/>
      <c r="AF1" s="216"/>
      <c r="AG1" s="216"/>
      <c r="AH1" s="216"/>
      <c r="AI1" s="216"/>
      <c r="AJ1" s="216"/>
      <c r="AK1" s="217"/>
      <c r="AL1" s="215" t="s">
        <v>32</v>
      </c>
      <c r="AM1" s="216"/>
      <c r="AN1" s="216"/>
      <c r="AO1" s="216"/>
      <c r="AP1" s="216"/>
      <c r="AQ1" s="216"/>
      <c r="AR1" s="216"/>
      <c r="AS1" s="216"/>
      <c r="AT1" s="217"/>
      <c r="AU1" s="215" t="s">
        <v>33</v>
      </c>
      <c r="AV1" s="216"/>
      <c r="AW1" s="216"/>
      <c r="AX1" s="216"/>
      <c r="AY1" s="216"/>
      <c r="AZ1" s="216"/>
      <c r="BA1" s="216"/>
      <c r="BB1" s="216"/>
      <c r="BC1" s="217"/>
      <c r="BD1" s="204" t="s">
        <v>41</v>
      </c>
      <c r="BE1" s="205"/>
    </row>
    <row r="2" spans="1:57" s="113" customFormat="1" ht="33.6" customHeight="1" thickTop="1" thickBot="1" x14ac:dyDescent="0.3">
      <c r="A2" s="105" t="s">
        <v>38</v>
      </c>
      <c r="B2" s="106" t="s">
        <v>43</v>
      </c>
      <c r="C2" s="105" t="s">
        <v>2</v>
      </c>
      <c r="D2" s="105" t="s">
        <v>10</v>
      </c>
      <c r="E2" s="105" t="s">
        <v>11</v>
      </c>
      <c r="F2" s="105" t="s">
        <v>8</v>
      </c>
      <c r="G2" s="105" t="s">
        <v>12</v>
      </c>
      <c r="H2" s="105" t="s">
        <v>24</v>
      </c>
      <c r="I2" s="107" t="str">
        <f>[14]Mode_PA_l_f0_b1!J1</f>
        <v>p.adj (BH)</v>
      </c>
      <c r="J2" s="107" t="s">
        <v>36</v>
      </c>
      <c r="K2" s="108" t="str">
        <f t="shared" ref="K2:S2" si="0">B2</f>
        <v>β1</v>
      </c>
      <c r="L2" s="105" t="str">
        <f t="shared" si="0"/>
        <v xml:space="preserve">SE </v>
      </c>
      <c r="M2" s="105" t="str">
        <f t="shared" si="0"/>
        <v>2.5% CI</v>
      </c>
      <c r="N2" s="105" t="str">
        <f t="shared" si="0"/>
        <v>97.5% CI</v>
      </c>
      <c r="O2" s="105" t="str">
        <f t="shared" si="0"/>
        <v>t</v>
      </c>
      <c r="P2" s="105" t="str">
        <f t="shared" si="0"/>
        <v>df</v>
      </c>
      <c r="Q2" s="109" t="str">
        <f t="shared" si="0"/>
        <v>p. val.</v>
      </c>
      <c r="R2" s="109" t="str">
        <f t="shared" si="0"/>
        <v>p.adj (BH)</v>
      </c>
      <c r="S2" s="110" t="str">
        <f t="shared" si="0"/>
        <v>sig.</v>
      </c>
      <c r="T2" s="108" t="str">
        <f t="shared" ref="T2:AB2" si="1">B2</f>
        <v>β1</v>
      </c>
      <c r="U2" s="105" t="str">
        <f t="shared" si="1"/>
        <v xml:space="preserve">SE </v>
      </c>
      <c r="V2" s="105" t="str">
        <f t="shared" si="1"/>
        <v>2.5% CI</v>
      </c>
      <c r="W2" s="105" t="str">
        <f t="shared" si="1"/>
        <v>97.5% CI</v>
      </c>
      <c r="X2" s="105" t="str">
        <f t="shared" si="1"/>
        <v>t</v>
      </c>
      <c r="Y2" s="105" t="str">
        <f t="shared" si="1"/>
        <v>df</v>
      </c>
      <c r="Z2" s="109" t="str">
        <f t="shared" si="1"/>
        <v>p. val.</v>
      </c>
      <c r="AA2" s="109" t="str">
        <f t="shared" si="1"/>
        <v>p.adj (BH)</v>
      </c>
      <c r="AB2" s="110" t="str">
        <f t="shared" si="1"/>
        <v>sig.</v>
      </c>
      <c r="AC2" s="105" t="str">
        <f t="shared" ref="AC2:AI2" si="2">B2</f>
        <v>β1</v>
      </c>
      <c r="AD2" s="105" t="str">
        <f t="shared" si="2"/>
        <v xml:space="preserve">SE </v>
      </c>
      <c r="AE2" s="105" t="str">
        <f t="shared" si="2"/>
        <v>2.5% CI</v>
      </c>
      <c r="AF2" s="105" t="str">
        <f t="shared" si="2"/>
        <v>97.5% CI</v>
      </c>
      <c r="AG2" s="105" t="str">
        <f t="shared" si="2"/>
        <v>t</v>
      </c>
      <c r="AH2" s="105" t="str">
        <f t="shared" si="2"/>
        <v>df</v>
      </c>
      <c r="AI2" s="109" t="str">
        <f t="shared" si="2"/>
        <v>p. val.</v>
      </c>
      <c r="AJ2" s="109" t="str">
        <f>AA2</f>
        <v>p.adj (BH)</v>
      </c>
      <c r="AK2" s="110" t="str">
        <f>J2</f>
        <v>sig.</v>
      </c>
      <c r="AL2" s="108" t="str">
        <f t="shared" ref="AL2:AR2" si="3">B2</f>
        <v>β1</v>
      </c>
      <c r="AM2" s="105" t="str">
        <f t="shared" si="3"/>
        <v xml:space="preserve">SE </v>
      </c>
      <c r="AN2" s="105" t="str">
        <f t="shared" si="3"/>
        <v>2.5% CI</v>
      </c>
      <c r="AO2" s="105" t="str">
        <f t="shared" si="3"/>
        <v>97.5% CI</v>
      </c>
      <c r="AP2" s="105" t="str">
        <f t="shared" si="3"/>
        <v>t</v>
      </c>
      <c r="AQ2" s="105" t="str">
        <f t="shared" si="3"/>
        <v>df</v>
      </c>
      <c r="AR2" s="109" t="str">
        <f t="shared" si="3"/>
        <v>p. val.</v>
      </c>
      <c r="AS2" s="109" t="str">
        <f t="shared" ref="AS2" si="4">I2</f>
        <v>p.adj (BH)</v>
      </c>
      <c r="AT2" s="110" t="str">
        <f>J2</f>
        <v>sig.</v>
      </c>
      <c r="AU2" s="108" t="str">
        <f t="shared" ref="AU2:BA2" si="5">B2</f>
        <v>β1</v>
      </c>
      <c r="AV2" s="105" t="str">
        <f t="shared" si="5"/>
        <v xml:space="preserve">SE </v>
      </c>
      <c r="AW2" s="105" t="str">
        <f t="shared" si="5"/>
        <v>2.5% CI</v>
      </c>
      <c r="AX2" s="105" t="str">
        <f t="shared" si="5"/>
        <v>97.5% CI</v>
      </c>
      <c r="AY2" s="105" t="str">
        <f t="shared" si="5"/>
        <v>t</v>
      </c>
      <c r="AZ2" s="105" t="str">
        <f t="shared" si="5"/>
        <v>df</v>
      </c>
      <c r="BA2" s="109" t="str">
        <f t="shared" si="5"/>
        <v>p. val.</v>
      </c>
      <c r="BB2" s="109" t="str">
        <f t="shared" ref="BB2" si="6">I2</f>
        <v>p.adj (BH)</v>
      </c>
      <c r="BC2" s="111" t="str">
        <f>S2</f>
        <v>sig.</v>
      </c>
      <c r="BD2" s="105" t="s">
        <v>39</v>
      </c>
      <c r="BE2" s="112" t="s">
        <v>40</v>
      </c>
    </row>
    <row r="3" spans="1:57" s="78" customFormat="1" ht="33.6" customHeight="1" thickTop="1" thickBot="1" x14ac:dyDescent="0.3">
      <c r="A3" s="74" t="s">
        <v>26</v>
      </c>
      <c r="B3" s="75">
        <f>[14]Mode_PA_l_f0_b1!C2</f>
        <v>0.10100000000000001</v>
      </c>
      <c r="C3" s="76">
        <f>[14]Mode_PA_l_f0_b1!D2</f>
        <v>0.13700000000000001</v>
      </c>
      <c r="D3" s="76">
        <f>[14]Mode_PA_l_f0_b1!E2</f>
        <v>-0.16700000000000001</v>
      </c>
      <c r="E3" s="76">
        <f>[14]Mode_PA_l_f0_b1!F2</f>
        <v>0.36899999999999999</v>
      </c>
      <c r="F3" s="76">
        <f>[14]Mode_PA_l_f0_b1!G2</f>
        <v>0.73899999999999999</v>
      </c>
      <c r="G3" s="76">
        <f>[14]Mode_PA_l_f0_b1!H2</f>
        <v>605.01</v>
      </c>
      <c r="H3" s="115">
        <f>[14]Mode_PA_l_f0_b1!I2</f>
        <v>0.4602</v>
      </c>
      <c r="I3" s="115">
        <f>[14]Mode_PA_l_f0_b1!J2</f>
        <v>0.52890000000000004</v>
      </c>
      <c r="J3" s="100">
        <f>[14]Mode_PA_l_f0_b1!K2</f>
        <v>0</v>
      </c>
      <c r="K3" s="77">
        <f>[14]Mode_PA_l_f0_b1!C3</f>
        <v>1.173</v>
      </c>
      <c r="L3" s="76">
        <f>[14]Mode_PA_l_f0_b1!D3</f>
        <v>0.151</v>
      </c>
      <c r="M3" s="76">
        <f>[14]Mode_PA_l_f0_b1!E3</f>
        <v>0.878</v>
      </c>
      <c r="N3" s="76">
        <f>[14]Mode_PA_l_f0_b1!F3</f>
        <v>1.4690000000000001</v>
      </c>
      <c r="O3" s="76">
        <f>[14]Mode_PA_l_f0_b1!G3</f>
        <v>7.78</v>
      </c>
      <c r="P3" s="76">
        <f>[14]Mode_PA_l_f0_b1!H3</f>
        <v>605.04999999999995</v>
      </c>
      <c r="Q3" s="115">
        <f>[14]Mode_PA_l_f0_b1!I3</f>
        <v>3.1499999999999998E-14</v>
      </c>
      <c r="R3" s="115">
        <f>[14]Mode_PA_l_f0_b1!J3</f>
        <v>2.85E-13</v>
      </c>
      <c r="S3" s="100" t="str">
        <f>[14]Mode_PA_l_f0_b1!K3</f>
        <v>p&lt;0.0001</v>
      </c>
      <c r="T3" s="77">
        <f>[14]Mode_PA_l_f0_b1!C4</f>
        <v>0.35299999999999998</v>
      </c>
      <c r="U3" s="76">
        <f>[14]Mode_PA_l_f0_b1!D4</f>
        <v>0.222</v>
      </c>
      <c r="V3" s="76">
        <f>[14]Mode_PA_l_f0_b1!E4</f>
        <v>-8.1000000000000003E-2</v>
      </c>
      <c r="W3" s="76">
        <f>[14]Mode_PA_l_f0_b1!F4</f>
        <v>0.78800000000000003</v>
      </c>
      <c r="X3" s="76">
        <f>[14]Mode_PA_l_f0_b1!G4</f>
        <v>1.595</v>
      </c>
      <c r="Y3" s="76">
        <f>[14]Mode_PA_l_f0_b1!H4</f>
        <v>605.30999999999995</v>
      </c>
      <c r="Z3" s="115">
        <f>[14]Mode_PA_l_f0_b1!I4</f>
        <v>0.11119999999999999</v>
      </c>
      <c r="AA3" s="115">
        <f>[14]Mode_PA_l_f0_b1!J4</f>
        <v>0.15709999999999999</v>
      </c>
      <c r="AB3" s="100">
        <f>[14]Mode_PA_l_f0_b1!K4</f>
        <v>0</v>
      </c>
      <c r="AC3" s="76">
        <f>[14]Mode_PA_l_f0_b1!C5</f>
        <v>1.0720000000000001</v>
      </c>
      <c r="AD3" s="76">
        <f>[14]Mode_PA_l_f0_b1!D5</f>
        <v>0.151</v>
      </c>
      <c r="AE3" s="76">
        <f>[14]Mode_PA_l_f0_b1!E5</f>
        <v>0.77500000000000002</v>
      </c>
      <c r="AF3" s="76">
        <f>[14]Mode_PA_l_f0_b1!F5</f>
        <v>1.369</v>
      </c>
      <c r="AG3" s="76">
        <f>[14]Mode_PA_l_f0_b1!G5</f>
        <v>7.08</v>
      </c>
      <c r="AH3" s="76">
        <f>[14]Mode_PA_l_f0_b1!H5</f>
        <v>605.07000000000005</v>
      </c>
      <c r="AI3" s="115">
        <f>[14]Mode_PA_l_f0_b1!I5</f>
        <v>4.0100000000000001E-12</v>
      </c>
      <c r="AJ3" s="115">
        <f>[14]Mode_PA_l_f0_b1!J5</f>
        <v>3.2499999999999998E-11</v>
      </c>
      <c r="AK3" s="100" t="str">
        <f>[14]Mode_PA_l_f0_b1!K5</f>
        <v>p&lt;0.0001</v>
      </c>
      <c r="AL3" s="77">
        <f>[14]Mode_PA_l_f0_b1!C6</f>
        <v>0.252</v>
      </c>
      <c r="AM3" s="76">
        <f>[14]Mode_PA_l_f0_b1!D6</f>
        <v>0.222</v>
      </c>
      <c r="AN3" s="76">
        <f>[14]Mode_PA_l_f0_b1!E6</f>
        <v>-0.183</v>
      </c>
      <c r="AO3" s="76">
        <f>[14]Mode_PA_l_f0_b1!F6</f>
        <v>0.68799999999999994</v>
      </c>
      <c r="AP3" s="76">
        <f>[14]Mode_PA_l_f0_b1!G6</f>
        <v>1.1359999999999999</v>
      </c>
      <c r="AQ3" s="76">
        <f>[14]Mode_PA_l_f0_b1!H6</f>
        <v>605.32000000000005</v>
      </c>
      <c r="AR3" s="115">
        <f>[14]Mode_PA_l_f0_b1!I6</f>
        <v>0.25650000000000001</v>
      </c>
      <c r="AS3" s="115">
        <f>[14]Mode_PA_l_f0_b1!J6</f>
        <v>0.32650000000000001</v>
      </c>
      <c r="AT3" s="100">
        <f>[14]Mode_PA_l_f0_b1!K6</f>
        <v>0</v>
      </c>
      <c r="AU3" s="77">
        <f>[14]Mode_PA_l_f0_b1!C7</f>
        <v>-0.82</v>
      </c>
      <c r="AV3" s="76">
        <f>[14]Mode_PA_l_f0_b1!D7</f>
        <v>0.22700000000000001</v>
      </c>
      <c r="AW3" s="76">
        <f>[14]Mode_PA_l_f0_b1!E7</f>
        <v>-1.2649999999999999</v>
      </c>
      <c r="AX3" s="76">
        <f>[14]Mode_PA_l_f0_b1!F7</f>
        <v>-0.375</v>
      </c>
      <c r="AY3" s="76">
        <f>[14]Mode_PA_l_f0_b1!G7</f>
        <v>-3.6110000000000002</v>
      </c>
      <c r="AZ3" s="76">
        <f>[14]Mode_PA_l_f0_b1!H7</f>
        <v>605.26</v>
      </c>
      <c r="BA3" s="115">
        <f>[14]Mode_PA_l_f0_b1!I7</f>
        <v>3.3E-4</v>
      </c>
      <c r="BB3" s="115">
        <f>[14]Mode_PA_l_f0_b1!J7</f>
        <v>9.59E-4</v>
      </c>
      <c r="BC3" s="100" t="str">
        <f>[14]Mode_PA_l_f0_b1!K7</f>
        <v>p&lt;0.001</v>
      </c>
      <c r="BD3" s="76">
        <f>'B0 Mode'!AL3</f>
        <v>0.59399956709452595</v>
      </c>
      <c r="BE3" s="73">
        <f>'B0 Mode'!AM3</f>
        <v>0.94023014769888502</v>
      </c>
    </row>
    <row r="4" spans="1:57" s="78" customFormat="1" ht="33.6" customHeight="1" thickBot="1" x14ac:dyDescent="0.3">
      <c r="A4" s="79" t="s">
        <v>27</v>
      </c>
      <c r="B4" s="80">
        <f>[15]Mode_PA_h_f0_b1!C2</f>
        <v>0.39</v>
      </c>
      <c r="C4" s="73">
        <f>[15]Mode_PA_h_f0_b1!D2</f>
        <v>0.19</v>
      </c>
      <c r="D4" s="73">
        <f>[15]Mode_PA_h_f0_b1!E2</f>
        <v>1.7000000000000001E-2</v>
      </c>
      <c r="E4" s="73">
        <f>[15]Mode_PA_h_f0_b1!F2</f>
        <v>0.76300000000000001</v>
      </c>
      <c r="F4" s="73">
        <f>[15]Mode_PA_h_f0_b1!G2</f>
        <v>2.048</v>
      </c>
      <c r="G4" s="73">
        <f>[15]Mode_PA_h_f0_b1!H2</f>
        <v>610.01</v>
      </c>
      <c r="H4" s="115">
        <f>[15]Mode_PA_h_f0_b1!I2</f>
        <v>4.1000000000000002E-2</v>
      </c>
      <c r="I4" s="115">
        <f>[15]Mode_PA_h_f0_b1!J2</f>
        <v>6.5100000000000005E-2</v>
      </c>
      <c r="J4" s="100">
        <f>[15]Mode_PA_h_f0_b1!K2</f>
        <v>0</v>
      </c>
      <c r="K4" s="81">
        <f>[15]Mode_PA_h_f0_b1!C3</f>
        <v>1.117</v>
      </c>
      <c r="L4" s="73">
        <f>[15]Mode_PA_h_f0_b1!D3</f>
        <v>0.21</v>
      </c>
      <c r="M4" s="73">
        <f>[15]Mode_PA_h_f0_b1!E3</f>
        <v>0.70499999999999996</v>
      </c>
      <c r="N4" s="73">
        <f>[15]Mode_PA_h_f0_b1!F3</f>
        <v>1.53</v>
      </c>
      <c r="O4" s="73">
        <f>[15]Mode_PA_h_f0_b1!G3</f>
        <v>5.31</v>
      </c>
      <c r="P4" s="73">
        <f>[15]Mode_PA_h_f0_b1!H3</f>
        <v>610.09</v>
      </c>
      <c r="Q4" s="115">
        <f>[15]Mode_PA_h_f0_b1!I3</f>
        <v>1.5300000000000001E-7</v>
      </c>
      <c r="R4" s="115">
        <f>[15]Mode_PA_h_f0_b1!J3</f>
        <v>9.0599999999999999E-7</v>
      </c>
      <c r="S4" s="100" t="str">
        <f>[15]Mode_PA_h_f0_b1!K3</f>
        <v>p&lt;0.0001</v>
      </c>
      <c r="T4" s="81">
        <f>[15]Mode_PA_h_f0_b1!C4</f>
        <v>1.4910000000000001</v>
      </c>
      <c r="U4" s="73">
        <f>[15]Mode_PA_h_f0_b1!D4</f>
        <v>0.30499999999999999</v>
      </c>
      <c r="V4" s="73">
        <f>[15]Mode_PA_h_f0_b1!E4</f>
        <v>0.89300000000000002</v>
      </c>
      <c r="W4" s="73">
        <f>[15]Mode_PA_h_f0_b1!F4</f>
        <v>2.09</v>
      </c>
      <c r="X4" s="73">
        <f>[15]Mode_PA_h_f0_b1!G4</f>
        <v>4.883</v>
      </c>
      <c r="Y4" s="73">
        <f>[15]Mode_PA_h_f0_b1!H4</f>
        <v>610.5</v>
      </c>
      <c r="Z4" s="115">
        <f>[15]Mode_PA_h_f0_b1!I4</f>
        <v>1.3400000000000001E-6</v>
      </c>
      <c r="AA4" s="115">
        <f>[15]Mode_PA_h_f0_b1!J4</f>
        <v>6.8800000000000002E-6</v>
      </c>
      <c r="AB4" s="100" t="str">
        <f>[15]Mode_PA_h_f0_b1!K4</f>
        <v>p&lt;0.0001</v>
      </c>
      <c r="AC4" s="73">
        <f>[15]Mode_PA_h_f0_b1!C5</f>
        <v>0.72799999999999998</v>
      </c>
      <c r="AD4" s="73">
        <f>[15]Mode_PA_h_f0_b1!D5</f>
        <v>0.21099999999999999</v>
      </c>
      <c r="AE4" s="73">
        <f>[15]Mode_PA_h_f0_b1!E5</f>
        <v>0.314</v>
      </c>
      <c r="AF4" s="73">
        <f>[15]Mode_PA_h_f0_b1!F5</f>
        <v>1.141</v>
      </c>
      <c r="AG4" s="73">
        <f>[15]Mode_PA_h_f0_b1!G5</f>
        <v>3.448</v>
      </c>
      <c r="AH4" s="73">
        <f>[15]Mode_PA_h_f0_b1!H5</f>
        <v>610.12</v>
      </c>
      <c r="AI4" s="115">
        <f>[15]Mode_PA_h_f0_b1!I5</f>
        <v>6.0300000000000002E-4</v>
      </c>
      <c r="AJ4" s="115">
        <f>[15]Mode_PA_h_f0_b1!J5</f>
        <v>1.5E-3</v>
      </c>
      <c r="AK4" s="100" t="str">
        <f>[15]Mode_PA_h_f0_b1!K5</f>
        <v>p&lt;0.01</v>
      </c>
      <c r="AL4" s="81">
        <f>[15]Mode_PA_h_f0_b1!C6</f>
        <v>1.1020000000000001</v>
      </c>
      <c r="AM4" s="73">
        <f>[15]Mode_PA_h_f0_b1!D6</f>
        <v>0.30599999999999999</v>
      </c>
      <c r="AN4" s="73">
        <f>[15]Mode_PA_h_f0_b1!E6</f>
        <v>0.502</v>
      </c>
      <c r="AO4" s="73">
        <f>[15]Mode_PA_h_f0_b1!F6</f>
        <v>1.7010000000000001</v>
      </c>
      <c r="AP4" s="73">
        <f>[15]Mode_PA_h_f0_b1!G6</f>
        <v>3.6019999999999999</v>
      </c>
      <c r="AQ4" s="73">
        <f>[15]Mode_PA_h_f0_b1!H6</f>
        <v>610.51</v>
      </c>
      <c r="AR4" s="115">
        <f>[15]Mode_PA_h_f0_b1!I6</f>
        <v>3.4200000000000002E-4</v>
      </c>
      <c r="AS4" s="115">
        <f>[15]Mode_PA_h_f0_b1!J6</f>
        <v>9.6500000000000004E-4</v>
      </c>
      <c r="AT4" s="100" t="str">
        <f>[15]Mode_PA_h_f0_b1!K6</f>
        <v>p&lt;0.001</v>
      </c>
      <c r="AU4" s="81">
        <f>[15]Mode_PA_h_f0_b1!C7</f>
        <v>0.374</v>
      </c>
      <c r="AV4" s="73">
        <f>[15]Mode_PA_h_f0_b1!D7</f>
        <v>0.314</v>
      </c>
      <c r="AW4" s="73">
        <f>[15]Mode_PA_h_f0_b1!E7</f>
        <v>-0.24099999999999999</v>
      </c>
      <c r="AX4" s="73">
        <f>[15]Mode_PA_h_f0_b1!F7</f>
        <v>0.98899999999999999</v>
      </c>
      <c r="AY4" s="73">
        <f>[15]Mode_PA_h_f0_b1!G7</f>
        <v>1.1919999999999999</v>
      </c>
      <c r="AZ4" s="73">
        <f>[15]Mode_PA_h_f0_b1!H7</f>
        <v>610.42999999999995</v>
      </c>
      <c r="BA4" s="115">
        <f>[15]Mode_PA_h_f0_b1!I7</f>
        <v>0.23380000000000001</v>
      </c>
      <c r="BB4" s="115">
        <f>[15]Mode_PA_h_f0_b1!J7</f>
        <v>0.30259999999999998</v>
      </c>
      <c r="BC4" s="100">
        <f>[15]Mode_PA_h_f0_b1!K7</f>
        <v>0</v>
      </c>
      <c r="BD4" s="73">
        <f>'B0 Mode'!AL4</f>
        <v>0.54939616986129103</v>
      </c>
      <c r="BE4" s="73">
        <f>'B0 Mode'!AM4</f>
        <v>0.90539546314142305</v>
      </c>
    </row>
    <row r="5" spans="1:57" s="78" customFormat="1" ht="33.6" customHeight="1" thickBot="1" x14ac:dyDescent="0.3">
      <c r="A5" s="82" t="s">
        <v>5</v>
      </c>
      <c r="B5" s="83">
        <f>[16]Mode_PA_f0_exc_b1!C2</f>
        <v>0.18099999999999999</v>
      </c>
      <c r="C5" s="84">
        <f>[16]Mode_PA_f0_exc_b1!D2</f>
        <v>0.14699999999999999</v>
      </c>
      <c r="D5" s="84">
        <f>[16]Mode_PA_f0_exc_b1!E2</f>
        <v>-0.107</v>
      </c>
      <c r="E5" s="84">
        <f>[16]Mode_PA_f0_exc_b1!F2</f>
        <v>0.46899999999999997</v>
      </c>
      <c r="F5" s="84">
        <f>[16]Mode_PA_f0_exc_b1!G2</f>
        <v>1.2310000000000001</v>
      </c>
      <c r="G5" s="84">
        <f>[16]Mode_PA_f0_exc_b1!H2</f>
        <v>607.03</v>
      </c>
      <c r="H5" s="115">
        <f>[16]Mode_PA_f0_exc_b1!I2</f>
        <v>0.21879999999999999</v>
      </c>
      <c r="I5" s="115">
        <f>[16]Mode_PA_f0_exc_b1!J2</f>
        <v>0.28560000000000002</v>
      </c>
      <c r="J5" s="100">
        <f>[16]Mode_PA_f0_exc_b1!K2</f>
        <v>0</v>
      </c>
      <c r="K5" s="85">
        <f>[16]Mode_PA_f0_exc_b1!C3</f>
        <v>-9.5000000000000001E-2</v>
      </c>
      <c r="L5" s="84">
        <f>[16]Mode_PA_f0_exc_b1!D3</f>
        <v>0.16200000000000001</v>
      </c>
      <c r="M5" s="84">
        <f>[16]Mode_PA_f0_exc_b1!E3</f>
        <v>-0.41199999999999998</v>
      </c>
      <c r="N5" s="84">
        <f>[16]Mode_PA_f0_exc_b1!F3</f>
        <v>0.222</v>
      </c>
      <c r="O5" s="84">
        <f>[16]Mode_PA_f0_exc_b1!G3</f>
        <v>-0.58499999999999996</v>
      </c>
      <c r="P5" s="84">
        <f>[16]Mode_PA_f0_exc_b1!H3</f>
        <v>607.47</v>
      </c>
      <c r="Q5" s="115">
        <f>[16]Mode_PA_f0_exc_b1!I3</f>
        <v>0.55869999999999997</v>
      </c>
      <c r="R5" s="115">
        <f>[16]Mode_PA_f0_exc_b1!J3</f>
        <v>0.628</v>
      </c>
      <c r="S5" s="100">
        <f>[16]Mode_PA_f0_exc_b1!K3</f>
        <v>0</v>
      </c>
      <c r="T5" s="85">
        <f>[16]Mode_PA_f0_exc_b1!C4</f>
        <v>0.97799999999999998</v>
      </c>
      <c r="U5" s="84">
        <f>[16]Mode_PA_f0_exc_b1!D4</f>
        <v>0.23499999999999999</v>
      </c>
      <c r="V5" s="84">
        <f>[16]Mode_PA_f0_exc_b1!E4</f>
        <v>0.51800000000000002</v>
      </c>
      <c r="W5" s="84">
        <f>[16]Mode_PA_f0_exc_b1!F4</f>
        <v>1.4370000000000001</v>
      </c>
      <c r="X5" s="84">
        <f>[16]Mode_PA_f0_exc_b1!G4</f>
        <v>4.1660000000000004</v>
      </c>
      <c r="Y5" s="84">
        <f>[16]Mode_PA_f0_exc_b1!H4</f>
        <v>609.34</v>
      </c>
      <c r="Z5" s="115">
        <f>[16]Mode_PA_f0_exc_b1!I4</f>
        <v>3.54E-5</v>
      </c>
      <c r="AA5" s="115">
        <f>[16]Mode_PA_f0_exc_b1!J4</f>
        <v>1.3300000000000001E-4</v>
      </c>
      <c r="AB5" s="100" t="str">
        <f>[16]Mode_PA_f0_exc_b1!K4</f>
        <v>p&lt;0.001</v>
      </c>
      <c r="AC5" s="84">
        <f>[16]Mode_PA_f0_exc_b1!C5</f>
        <v>-0.27600000000000002</v>
      </c>
      <c r="AD5" s="84">
        <f>[16]Mode_PA_f0_exc_b1!D5</f>
        <v>0.16200000000000001</v>
      </c>
      <c r="AE5" s="84">
        <f>[16]Mode_PA_f0_exc_b1!E5</f>
        <v>-0.59399999999999997</v>
      </c>
      <c r="AF5" s="84">
        <f>[16]Mode_PA_f0_exc_b1!F5</f>
        <v>4.2999999999999997E-2</v>
      </c>
      <c r="AG5" s="84">
        <f>[16]Mode_PA_f0_exc_b1!G5</f>
        <v>-1.696</v>
      </c>
      <c r="AH5" s="84">
        <f>[16]Mode_PA_f0_exc_b1!H5</f>
        <v>607.5</v>
      </c>
      <c r="AI5" s="115">
        <f>[16]Mode_PA_f0_exc_b1!I5</f>
        <v>9.0399999999999994E-2</v>
      </c>
      <c r="AJ5" s="115">
        <f>[16]Mode_PA_f0_exc_b1!J5</f>
        <v>0.1313</v>
      </c>
      <c r="AK5" s="100">
        <f>[16]Mode_PA_f0_exc_b1!K5</f>
        <v>0</v>
      </c>
      <c r="AL5" s="85">
        <f>[16]Mode_PA_f0_exc_b1!C6</f>
        <v>0.79700000000000004</v>
      </c>
      <c r="AM5" s="84">
        <f>[16]Mode_PA_f0_exc_b1!D6</f>
        <v>0.23499999999999999</v>
      </c>
      <c r="AN5" s="84">
        <f>[16]Mode_PA_f0_exc_b1!E6</f>
        <v>0.33600000000000002</v>
      </c>
      <c r="AO5" s="84">
        <f>[16]Mode_PA_f0_exc_b1!F6</f>
        <v>1.258</v>
      </c>
      <c r="AP5" s="84">
        <f>[16]Mode_PA_f0_exc_b1!G6</f>
        <v>3.387</v>
      </c>
      <c r="AQ5" s="84">
        <f>[16]Mode_PA_f0_exc_b1!H6</f>
        <v>609.38</v>
      </c>
      <c r="AR5" s="115">
        <f>[16]Mode_PA_f0_exc_b1!I6</f>
        <v>7.5199999999999996E-4</v>
      </c>
      <c r="AS5" s="115">
        <f>[16]Mode_PA_f0_exc_b1!J6</f>
        <v>1.8E-3</v>
      </c>
      <c r="AT5" s="100" t="str">
        <f>[16]Mode_PA_f0_exc_b1!K6</f>
        <v>p&lt;0.01</v>
      </c>
      <c r="AU5" s="85">
        <f>[16]Mode_PA_f0_exc_b1!C7</f>
        <v>1.0720000000000001</v>
      </c>
      <c r="AV5" s="84">
        <f>[16]Mode_PA_f0_exc_b1!D7</f>
        <v>0.24099999999999999</v>
      </c>
      <c r="AW5" s="84">
        <f>[16]Mode_PA_f0_exc_b1!E7</f>
        <v>0.6</v>
      </c>
      <c r="AX5" s="84">
        <f>[16]Mode_PA_f0_exc_b1!F7</f>
        <v>1.5449999999999999</v>
      </c>
      <c r="AY5" s="84">
        <f>[16]Mode_PA_f0_exc_b1!G7</f>
        <v>4.4480000000000004</v>
      </c>
      <c r="AZ5" s="84">
        <f>[16]Mode_PA_f0_exc_b1!H7</f>
        <v>609.03</v>
      </c>
      <c r="BA5" s="115">
        <f>[16]Mode_PA_f0_exc_b1!I7</f>
        <v>1.03E-5</v>
      </c>
      <c r="BB5" s="115">
        <f>[16]Mode_PA_f0_exc_b1!J7</f>
        <v>4.4100000000000001E-5</v>
      </c>
      <c r="BC5" s="100" t="str">
        <f>[16]Mode_PA_f0_exc_b1!K7</f>
        <v>p&lt;0.0001</v>
      </c>
      <c r="BD5" s="84">
        <f>'B0 Mode'!AL5</f>
        <v>0.1730903930522</v>
      </c>
      <c r="BE5" s="84">
        <f>'B0 Mode'!AM5</f>
        <v>0.69817606427779999</v>
      </c>
    </row>
    <row r="6" spans="1:57" s="78" customFormat="1" ht="33.6" customHeight="1" thickBot="1" x14ac:dyDescent="0.3">
      <c r="A6" s="82" t="s">
        <v>67</v>
      </c>
      <c r="B6" s="83">
        <f>[17]Mode_PA_lh_mean_f0_b1!C2</f>
        <v>0.28000000000000003</v>
      </c>
      <c r="C6" s="84">
        <f>[17]Mode_PA_lh_mean_f0_b1!D2</f>
        <v>0.155</v>
      </c>
      <c r="D6" s="84">
        <f>[17]Mode_PA_lh_mean_f0_b1!E2</f>
        <v>-2.4E-2</v>
      </c>
      <c r="E6" s="84">
        <f>[17]Mode_PA_lh_mean_f0_b1!F2</f>
        <v>0.58499999999999996</v>
      </c>
      <c r="F6" s="84">
        <f>[17]Mode_PA_lh_mean_f0_b1!G2</f>
        <v>1.8049999999999999</v>
      </c>
      <c r="G6" s="84">
        <f>[17]Mode_PA_lh_mean_f0_b1!H2</f>
        <v>608.01</v>
      </c>
      <c r="H6" s="115">
        <f>[17]Mode_PA_lh_mean_f0_b1!I2</f>
        <v>7.1599999999999997E-2</v>
      </c>
      <c r="I6" s="115">
        <f>[17]Mode_PA_lh_mean_f0_b1!J2</f>
        <v>0.10920000000000001</v>
      </c>
      <c r="J6" s="100">
        <f>[17]Mode_PA_lh_mean_f0_b1!K2</f>
        <v>0</v>
      </c>
      <c r="K6" s="85">
        <f>[17]Mode_PA_lh_mean_f0_b1!C3</f>
        <v>1.3080000000000001</v>
      </c>
      <c r="L6" s="84">
        <f>[17]Mode_PA_lh_mean_f0_b1!D3</f>
        <v>0.17199999999999999</v>
      </c>
      <c r="M6" s="84">
        <f>[17]Mode_PA_lh_mean_f0_b1!E3</f>
        <v>0.97099999999999997</v>
      </c>
      <c r="N6" s="84">
        <f>[17]Mode_PA_lh_mean_f0_b1!F3</f>
        <v>1.6439999999999999</v>
      </c>
      <c r="O6" s="84">
        <f>[17]Mode_PA_lh_mean_f0_b1!G3</f>
        <v>7.6139999999999999</v>
      </c>
      <c r="P6" s="84">
        <f>[17]Mode_PA_lh_mean_f0_b1!H3</f>
        <v>608.04999999999995</v>
      </c>
      <c r="Q6" s="115">
        <f>[17]Mode_PA_lh_mean_f0_b1!I3</f>
        <v>1.0199999999999999E-13</v>
      </c>
      <c r="R6" s="115">
        <f>[17]Mode_PA_lh_mean_f0_b1!J3</f>
        <v>8.7300000000000002E-13</v>
      </c>
      <c r="S6" s="100" t="str">
        <f>[17]Mode_PA_lh_mean_f0_b1!K3</f>
        <v>p&lt;0.0001</v>
      </c>
      <c r="T6" s="85">
        <f>[17]Mode_PA_lh_mean_f0_b1!C4</f>
        <v>1.137</v>
      </c>
      <c r="U6" s="84">
        <f>[17]Mode_PA_lh_mean_f0_b1!D4</f>
        <v>0.249</v>
      </c>
      <c r="V6" s="84">
        <f>[17]Mode_PA_lh_mean_f0_b1!E4</f>
        <v>0.64800000000000002</v>
      </c>
      <c r="W6" s="84">
        <f>[17]Mode_PA_lh_mean_f0_b1!F4</f>
        <v>1.6259999999999999</v>
      </c>
      <c r="X6" s="84">
        <f>[17]Mode_PA_lh_mean_f0_b1!G4</f>
        <v>4.5599999999999996</v>
      </c>
      <c r="Y6" s="84">
        <f>[17]Mode_PA_lh_mean_f0_b1!H4</f>
        <v>608.87</v>
      </c>
      <c r="Z6" s="115">
        <f>[17]Mode_PA_lh_mean_f0_b1!I4</f>
        <v>6.1999999999999999E-6</v>
      </c>
      <c r="AA6" s="115">
        <f>[17]Mode_PA_lh_mean_f0_b1!J4</f>
        <v>2.73E-5</v>
      </c>
      <c r="AB6" s="100" t="str">
        <f>[17]Mode_PA_lh_mean_f0_b1!K4</f>
        <v>p&lt;0.0001</v>
      </c>
      <c r="AC6" s="84">
        <f>[17]Mode_PA_lh_mean_f0_b1!C5</f>
        <v>1.0269999999999999</v>
      </c>
      <c r="AD6" s="84">
        <f>[17]Mode_PA_lh_mean_f0_b1!D5</f>
        <v>0.17199999999999999</v>
      </c>
      <c r="AE6" s="84">
        <f>[17]Mode_PA_lh_mean_f0_b1!E5</f>
        <v>0.69</v>
      </c>
      <c r="AF6" s="84">
        <f>[17]Mode_PA_lh_mean_f0_b1!F5</f>
        <v>1.365</v>
      </c>
      <c r="AG6" s="84">
        <f>[17]Mode_PA_lh_mean_f0_b1!G5</f>
        <v>5.9640000000000004</v>
      </c>
      <c r="AH6" s="84">
        <f>[17]Mode_PA_lh_mean_f0_b1!H5</f>
        <v>608.08000000000004</v>
      </c>
      <c r="AI6" s="115">
        <f>[17]Mode_PA_lh_mean_f0_b1!I5</f>
        <v>4.1700000000000003E-9</v>
      </c>
      <c r="AJ6" s="115">
        <f>[17]Mode_PA_lh_mean_f0_b1!J5</f>
        <v>2.6799999999999998E-8</v>
      </c>
      <c r="AK6" s="100" t="str">
        <f>[17]Mode_PA_lh_mean_f0_b1!K5</f>
        <v>p&lt;0.0001</v>
      </c>
      <c r="AL6" s="85">
        <f>[17]Mode_PA_lh_mean_f0_b1!C6</f>
        <v>0.85699999999999998</v>
      </c>
      <c r="AM6" s="84">
        <f>[17]Mode_PA_lh_mean_f0_b1!D6</f>
        <v>0.25</v>
      </c>
      <c r="AN6" s="84">
        <f>[17]Mode_PA_lh_mean_f0_b1!E6</f>
        <v>0.36699999999999999</v>
      </c>
      <c r="AO6" s="84">
        <f>[17]Mode_PA_lh_mean_f0_b1!F6</f>
        <v>1.347</v>
      </c>
      <c r="AP6" s="84">
        <f>[17]Mode_PA_lh_mean_f0_b1!G6</f>
        <v>3.43</v>
      </c>
      <c r="AQ6" s="84">
        <f>[17]Mode_PA_lh_mean_f0_b1!H6</f>
        <v>609.03</v>
      </c>
      <c r="AR6" s="115">
        <f>[17]Mode_PA_lh_mean_f0_b1!I6</f>
        <v>6.4400000000000004E-4</v>
      </c>
      <c r="AS6" s="115">
        <f>[17]Mode_PA_lh_mean_f0_b1!J6</f>
        <v>1.6000000000000001E-3</v>
      </c>
      <c r="AT6" s="100" t="str">
        <f>[17]Mode_PA_lh_mean_f0_b1!K6</f>
        <v>p&lt;0.01</v>
      </c>
      <c r="AU6" s="85">
        <f>[17]Mode_PA_lh_mean_f0_b1!C7</f>
        <v>-0.17</v>
      </c>
      <c r="AV6" s="84">
        <f>[17]Mode_PA_lh_mean_f0_b1!D7</f>
        <v>0.25600000000000001</v>
      </c>
      <c r="AW6" s="84">
        <f>[17]Mode_PA_lh_mean_f0_b1!E7</f>
        <v>-0.67300000000000004</v>
      </c>
      <c r="AX6" s="84">
        <f>[17]Mode_PA_lh_mean_f0_b1!F7</f>
        <v>0.33200000000000002</v>
      </c>
      <c r="AY6" s="84">
        <f>[17]Mode_PA_lh_mean_f0_b1!G7</f>
        <v>-0.66400000000000003</v>
      </c>
      <c r="AZ6" s="84">
        <f>[17]Mode_PA_lh_mean_f0_b1!H7</f>
        <v>608.88</v>
      </c>
      <c r="BA6" s="115">
        <f>[17]Mode_PA_lh_mean_f0_b1!I7</f>
        <v>0.50680000000000003</v>
      </c>
      <c r="BB6" s="115">
        <f>[17]Mode_PA_lh_mean_f0_b1!J7</f>
        <v>0.57809999999999995</v>
      </c>
      <c r="BC6" s="100">
        <f>[17]Mode_PA_lh_mean_f0_b1!K7</f>
        <v>0</v>
      </c>
      <c r="BD6" s="84">
        <f>'B0 Mode'!AL6</f>
        <v>0.57875299129302404</v>
      </c>
      <c r="BE6" s="84">
        <f>'B0 Mode'!AM6</f>
        <v>0.93045665651295095</v>
      </c>
    </row>
    <row r="7" spans="1:57" s="113" customFormat="1" ht="33.6" customHeight="1" thickTop="1" thickBot="1" x14ac:dyDescent="0.3">
      <c r="A7" s="105" t="s">
        <v>6</v>
      </c>
      <c r="B7" s="106" t="str">
        <f>B2</f>
        <v>β1</v>
      </c>
      <c r="C7" s="105" t="str">
        <f t="shared" ref="C7:J7" si="7">C2</f>
        <v xml:space="preserve">SE </v>
      </c>
      <c r="D7" s="105" t="str">
        <f t="shared" si="7"/>
        <v>2.5% CI</v>
      </c>
      <c r="E7" s="105" t="str">
        <f t="shared" si="7"/>
        <v>97.5% CI</v>
      </c>
      <c r="F7" s="105" t="str">
        <f t="shared" si="7"/>
        <v>t</v>
      </c>
      <c r="G7" s="105" t="str">
        <f t="shared" si="7"/>
        <v>df</v>
      </c>
      <c r="H7" s="105" t="str">
        <f t="shared" si="7"/>
        <v>p. val.</v>
      </c>
      <c r="I7" s="109" t="str">
        <f t="shared" si="7"/>
        <v>p.adj (BH)</v>
      </c>
      <c r="J7" s="107" t="str">
        <f t="shared" si="7"/>
        <v>sig.</v>
      </c>
      <c r="K7" s="108" t="str">
        <f t="shared" ref="K7:AU7" si="8">K2</f>
        <v>β1</v>
      </c>
      <c r="L7" s="105" t="str">
        <f t="shared" ref="L7:S7" si="9">L2</f>
        <v xml:space="preserve">SE </v>
      </c>
      <c r="M7" s="105" t="str">
        <f t="shared" si="9"/>
        <v>2.5% CI</v>
      </c>
      <c r="N7" s="105" t="str">
        <f t="shared" si="9"/>
        <v>97.5% CI</v>
      </c>
      <c r="O7" s="105" t="str">
        <f t="shared" si="9"/>
        <v>t</v>
      </c>
      <c r="P7" s="105" t="str">
        <f t="shared" si="9"/>
        <v>df</v>
      </c>
      <c r="Q7" s="109" t="str">
        <f t="shared" si="9"/>
        <v>p. val.</v>
      </c>
      <c r="R7" s="109" t="str">
        <f t="shared" si="9"/>
        <v>p.adj (BH)</v>
      </c>
      <c r="S7" s="110" t="str">
        <f t="shared" si="9"/>
        <v>sig.</v>
      </c>
      <c r="T7" s="108" t="str">
        <f t="shared" si="8"/>
        <v>β1</v>
      </c>
      <c r="U7" s="105" t="str">
        <f t="shared" ref="U7:AB7" si="10">U2</f>
        <v xml:space="preserve">SE </v>
      </c>
      <c r="V7" s="105" t="str">
        <f t="shared" si="10"/>
        <v>2.5% CI</v>
      </c>
      <c r="W7" s="105" t="str">
        <f t="shared" si="10"/>
        <v>97.5% CI</v>
      </c>
      <c r="X7" s="105" t="str">
        <f t="shared" si="10"/>
        <v>t</v>
      </c>
      <c r="Y7" s="105" t="str">
        <f t="shared" si="10"/>
        <v>df</v>
      </c>
      <c r="Z7" s="109" t="str">
        <f t="shared" si="10"/>
        <v>p. val.</v>
      </c>
      <c r="AA7" s="109" t="str">
        <f t="shared" si="10"/>
        <v>p.adj (BH)</v>
      </c>
      <c r="AB7" s="110" t="str">
        <f t="shared" si="10"/>
        <v>sig.</v>
      </c>
      <c r="AC7" s="105" t="str">
        <f>T7</f>
        <v>β1</v>
      </c>
      <c r="AD7" s="105" t="str">
        <f t="shared" ref="AD7:AK7" si="11">U7</f>
        <v xml:space="preserve">SE </v>
      </c>
      <c r="AE7" s="105" t="str">
        <f t="shared" si="11"/>
        <v>2.5% CI</v>
      </c>
      <c r="AF7" s="105" t="str">
        <f t="shared" si="11"/>
        <v>97.5% CI</v>
      </c>
      <c r="AG7" s="105" t="str">
        <f t="shared" si="11"/>
        <v>t</v>
      </c>
      <c r="AH7" s="105" t="str">
        <f t="shared" si="11"/>
        <v>df</v>
      </c>
      <c r="AI7" s="105" t="str">
        <f t="shared" si="11"/>
        <v>p. val.</v>
      </c>
      <c r="AJ7" s="105" t="str">
        <f t="shared" si="11"/>
        <v>p.adj (BH)</v>
      </c>
      <c r="AK7" s="105" t="str">
        <f t="shared" si="11"/>
        <v>sig.</v>
      </c>
      <c r="AL7" s="108" t="str">
        <f t="shared" si="8"/>
        <v>β1</v>
      </c>
      <c r="AM7" s="105" t="str">
        <f t="shared" ref="AM7:AT7" si="12">AM2</f>
        <v xml:space="preserve">SE </v>
      </c>
      <c r="AN7" s="105" t="str">
        <f t="shared" si="12"/>
        <v>2.5% CI</v>
      </c>
      <c r="AO7" s="105" t="str">
        <f t="shared" si="12"/>
        <v>97.5% CI</v>
      </c>
      <c r="AP7" s="105" t="str">
        <f t="shared" si="12"/>
        <v>t</v>
      </c>
      <c r="AQ7" s="105" t="str">
        <f t="shared" si="12"/>
        <v>df</v>
      </c>
      <c r="AR7" s="109" t="str">
        <f t="shared" si="12"/>
        <v>p. val.</v>
      </c>
      <c r="AS7" s="109" t="str">
        <f t="shared" si="12"/>
        <v>p.adj (BH)</v>
      </c>
      <c r="AT7" s="110" t="str">
        <f t="shared" si="12"/>
        <v>sig.</v>
      </c>
      <c r="AU7" s="108" t="str">
        <f t="shared" si="8"/>
        <v>β1</v>
      </c>
      <c r="AV7" s="105" t="str">
        <f t="shared" ref="AV7:BC7" si="13">AV2</f>
        <v xml:space="preserve">SE </v>
      </c>
      <c r="AW7" s="105" t="str">
        <f t="shared" si="13"/>
        <v>2.5% CI</v>
      </c>
      <c r="AX7" s="105" t="str">
        <f t="shared" si="13"/>
        <v>97.5% CI</v>
      </c>
      <c r="AY7" s="105" t="str">
        <f t="shared" si="13"/>
        <v>t</v>
      </c>
      <c r="AZ7" s="105" t="str">
        <f t="shared" si="13"/>
        <v>df</v>
      </c>
      <c r="BA7" s="109" t="str">
        <f t="shared" si="13"/>
        <v>p. val.</v>
      </c>
      <c r="BB7" s="109" t="str">
        <f t="shared" si="13"/>
        <v>p.adj (BH)</v>
      </c>
      <c r="BC7" s="111" t="str">
        <f t="shared" si="13"/>
        <v>sig.</v>
      </c>
      <c r="BD7" s="105" t="s">
        <v>39</v>
      </c>
      <c r="BE7" s="105" t="s">
        <v>40</v>
      </c>
    </row>
    <row r="8" spans="1:57" s="89" customFormat="1" ht="33.6" customHeight="1" thickTop="1" thickBot="1" x14ac:dyDescent="0.3">
      <c r="A8" s="86" t="s">
        <v>4</v>
      </c>
      <c r="B8" s="87">
        <f>[18]Mode_PA_l_t_b1!C2</f>
        <v>0.28199999999999997</v>
      </c>
      <c r="C8" s="74">
        <f>[18]Mode_PA_l_t_b1!D2</f>
        <v>1.9930000000000001</v>
      </c>
      <c r="D8" s="74">
        <f>[18]Mode_PA_l_t_b1!E2</f>
        <v>-3.6230000000000002</v>
      </c>
      <c r="E8" s="74">
        <f>[18]Mode_PA_l_t_b1!F2</f>
        <v>4.1879999999999997</v>
      </c>
      <c r="F8" s="76">
        <f>[18]Mode_PA_l_t_b1!G2</f>
        <v>0.14199999999999999</v>
      </c>
      <c r="G8" s="76">
        <f>[18]Mode_PA_l_t_b1!H2</f>
        <v>606.04999999999995</v>
      </c>
      <c r="H8" s="115">
        <f>[18]Mode_PA_l_t_b1!I2</f>
        <v>0.88729999999999998</v>
      </c>
      <c r="I8" s="115">
        <f>[18]Mode_PA_l_t_b1!J2</f>
        <v>0.90629999999999999</v>
      </c>
      <c r="J8" s="100">
        <f>[18]Mode_PA_l_t_b1!K2</f>
        <v>0</v>
      </c>
      <c r="K8" s="88">
        <f>[18]Mode_PA_l_t_b1!C3</f>
        <v>2.1520000000000001</v>
      </c>
      <c r="L8" s="76">
        <f>[18]Mode_PA_l_t_b1!D3</f>
        <v>2.2069999999999999</v>
      </c>
      <c r="M8" s="76">
        <f>[18]Mode_PA_l_t_b1!E3</f>
        <v>-2.1739999999999999</v>
      </c>
      <c r="N8" s="76">
        <f>[18]Mode_PA_l_t_b1!F3</f>
        <v>6.4779999999999998</v>
      </c>
      <c r="O8" s="76">
        <f>[18]Mode_PA_l_t_b1!G3</f>
        <v>0.97499999999999998</v>
      </c>
      <c r="P8" s="76">
        <f>[18]Mode_PA_l_t_b1!H3</f>
        <v>606.41999999999996</v>
      </c>
      <c r="Q8" s="115">
        <f>[18]Mode_PA_l_t_b1!I3</f>
        <v>0.32990000000000003</v>
      </c>
      <c r="R8" s="115">
        <f>[18]Mode_PA_l_t_b1!J3</f>
        <v>0.4032</v>
      </c>
      <c r="S8" s="100">
        <f>[18]Mode_PA_l_t_b1!K3</f>
        <v>0</v>
      </c>
      <c r="T8" s="88">
        <f>[18]Mode_PA_l_t_b1!C4</f>
        <v>-14.882999999999999</v>
      </c>
      <c r="U8" s="76">
        <f>[18]Mode_PA_l_t_b1!D4</f>
        <v>3.1930000000000001</v>
      </c>
      <c r="V8" s="76">
        <f>[18]Mode_PA_l_t_b1!E4</f>
        <v>-21.14</v>
      </c>
      <c r="W8" s="76">
        <f>[18]Mode_PA_l_t_b1!F4</f>
        <v>-8.625</v>
      </c>
      <c r="X8" s="76">
        <f>[18]Mode_PA_l_t_b1!G4</f>
        <v>-4.6609999999999996</v>
      </c>
      <c r="Y8" s="76">
        <f>[18]Mode_PA_l_t_b1!H4</f>
        <v>609.02</v>
      </c>
      <c r="Z8" s="115">
        <f>[18]Mode_PA_l_t_b1!I4</f>
        <v>3.8600000000000003E-6</v>
      </c>
      <c r="AA8" s="115">
        <f>[18]Mode_PA_l_t_b1!J4</f>
        <v>1.8E-5</v>
      </c>
      <c r="AB8" s="100" t="str">
        <f>[18]Mode_PA_l_t_b1!K4</f>
        <v>p&lt;0.0001</v>
      </c>
      <c r="AC8" s="74">
        <f>[18]Mode_PA_l_t_b1!C5</f>
        <v>1.87</v>
      </c>
      <c r="AD8" s="76">
        <f>[18]Mode_PA_l_t_b1!D5</f>
        <v>2.2120000000000002</v>
      </c>
      <c r="AE8" s="76">
        <f>[18]Mode_PA_l_t_b1!E5</f>
        <v>-2.4649999999999999</v>
      </c>
      <c r="AF8" s="76">
        <f>[18]Mode_PA_l_t_b1!F5</f>
        <v>6.2039999999999997</v>
      </c>
      <c r="AG8" s="76">
        <f>[18]Mode_PA_l_t_b1!G5</f>
        <v>0.84499999999999997</v>
      </c>
      <c r="AH8" s="76">
        <f>[18]Mode_PA_l_t_b1!H5</f>
        <v>606.61</v>
      </c>
      <c r="AI8" s="115">
        <f>[18]Mode_PA_l_t_b1!I5</f>
        <v>0.3982</v>
      </c>
      <c r="AJ8" s="115">
        <f>[18]Mode_PA_l_t_b1!J5</f>
        <v>0.47170000000000001</v>
      </c>
      <c r="AK8" s="100">
        <f>[18]Mode_PA_l_t_b1!K5</f>
        <v>0</v>
      </c>
      <c r="AL8" s="88">
        <f>[18]Mode_PA_l_t_b1!C6</f>
        <v>-15.164999999999999</v>
      </c>
      <c r="AM8" s="76">
        <f>[18]Mode_PA_l_t_b1!D6</f>
        <v>3.1970000000000001</v>
      </c>
      <c r="AN8" s="76">
        <f>[18]Mode_PA_l_t_b1!E6</f>
        <v>-21.431000000000001</v>
      </c>
      <c r="AO8" s="76">
        <f>[18]Mode_PA_l_t_b1!F6</f>
        <v>-8.8989999999999991</v>
      </c>
      <c r="AP8" s="76">
        <f>[18]Mode_PA_l_t_b1!G6</f>
        <v>-4.7430000000000003</v>
      </c>
      <c r="AQ8" s="76">
        <f>[18]Mode_PA_l_t_b1!H6</f>
        <v>609.25</v>
      </c>
      <c r="AR8" s="115">
        <f>[18]Mode_PA_l_t_b1!I6</f>
        <v>2.6199999999999999E-6</v>
      </c>
      <c r="AS8" s="115">
        <f>[18]Mode_PA_l_t_b1!J6</f>
        <v>1.26E-5</v>
      </c>
      <c r="AT8" s="100" t="str">
        <f>[18]Mode_PA_l_t_b1!K6</f>
        <v>p&lt;0.0001</v>
      </c>
      <c r="AU8" s="88">
        <f>[18]Mode_PA_l_t_b1!C7</f>
        <v>-17.035</v>
      </c>
      <c r="AV8" s="76">
        <f>[18]Mode_PA_l_t_b1!D7</f>
        <v>3.2829999999999999</v>
      </c>
      <c r="AW8" s="76">
        <f>[18]Mode_PA_l_t_b1!E7</f>
        <v>-23.47</v>
      </c>
      <c r="AX8" s="76">
        <f>[18]Mode_PA_l_t_b1!F7</f>
        <v>-10.6</v>
      </c>
      <c r="AY8" s="76">
        <f>[18]Mode_PA_l_t_b1!G7</f>
        <v>-5.1890000000000001</v>
      </c>
      <c r="AZ8" s="76">
        <f>[18]Mode_PA_l_t_b1!H7</f>
        <v>608.73</v>
      </c>
      <c r="BA8" s="115">
        <f>[18]Mode_PA_l_t_b1!I7</f>
        <v>2.8900000000000001E-7</v>
      </c>
      <c r="BB8" s="115">
        <f>[18]Mode_PA_l_t_b1!J7</f>
        <v>1.6500000000000001E-6</v>
      </c>
      <c r="BC8" s="100" t="str">
        <f>[18]Mode_PA_l_t_b1!K7</f>
        <v>p&lt;0.0001</v>
      </c>
      <c r="BD8" s="76">
        <f>'B0 Mode'!AL8</f>
        <v>0.60768973596170595</v>
      </c>
      <c r="BE8" s="76">
        <f>'B0 Mode'!AM8</f>
        <v>0.76784989368498202</v>
      </c>
    </row>
    <row r="9" spans="1:57" s="89" customFormat="1" ht="33.6" customHeight="1" thickBot="1" x14ac:dyDescent="0.3">
      <c r="A9" s="90" t="s">
        <v>3</v>
      </c>
      <c r="B9" s="91">
        <f>[19]Mode_PA_h_t_b1!C2</f>
        <v>-0.54400000000000004</v>
      </c>
      <c r="C9" s="82">
        <f>[19]Mode_PA_h_t_b1!D2</f>
        <v>2.9540000000000002</v>
      </c>
      <c r="D9" s="82">
        <f>[19]Mode_PA_h_t_b1!E2</f>
        <v>-6.3330000000000002</v>
      </c>
      <c r="E9" s="82">
        <f>[19]Mode_PA_h_t_b1!F2</f>
        <v>5.2450000000000001</v>
      </c>
      <c r="F9" s="84">
        <f>[19]Mode_PA_h_t_b1!G2</f>
        <v>-0.184</v>
      </c>
      <c r="G9" s="84">
        <f>[19]Mode_PA_h_t_b1!H2</f>
        <v>608.04</v>
      </c>
      <c r="H9" s="115">
        <f>[19]Mode_PA_h_t_b1!I2</f>
        <v>0.8538</v>
      </c>
      <c r="I9" s="115">
        <f>[19]Mode_PA_h_t_b1!J2</f>
        <v>0.88249999999999995</v>
      </c>
      <c r="J9" s="100">
        <f>[19]Mode_PA_h_t_b1!K2</f>
        <v>0</v>
      </c>
      <c r="K9" s="92">
        <f>[19]Mode_PA_h_t_b1!C3</f>
        <v>-0.11</v>
      </c>
      <c r="L9" s="84">
        <f>[19]Mode_PA_h_t_b1!D3</f>
        <v>3.2650000000000001</v>
      </c>
      <c r="M9" s="84">
        <f>[19]Mode_PA_h_t_b1!E3</f>
        <v>-6.5090000000000003</v>
      </c>
      <c r="N9" s="84">
        <f>[19]Mode_PA_h_t_b1!F3</f>
        <v>6.2889999999999997</v>
      </c>
      <c r="O9" s="84">
        <f>[19]Mode_PA_h_t_b1!G3</f>
        <v>-3.4000000000000002E-2</v>
      </c>
      <c r="P9" s="84">
        <f>[19]Mode_PA_h_t_b1!H3</f>
        <v>608.32000000000005</v>
      </c>
      <c r="Q9" s="115">
        <f>[19]Mode_PA_h_t_b1!I3</f>
        <v>0.97309999999999997</v>
      </c>
      <c r="R9" s="115">
        <f>[19]Mode_PA_h_t_b1!J3</f>
        <v>0.97309999999999997</v>
      </c>
      <c r="S9" s="100">
        <f>[19]Mode_PA_h_t_b1!K3</f>
        <v>0</v>
      </c>
      <c r="T9" s="92">
        <f>[19]Mode_PA_h_t_b1!C4</f>
        <v>-14.265000000000001</v>
      </c>
      <c r="U9" s="84">
        <f>[19]Mode_PA_h_t_b1!D4</f>
        <v>4.7409999999999997</v>
      </c>
      <c r="V9" s="84">
        <f>[19]Mode_PA_h_t_b1!E4</f>
        <v>-23.558</v>
      </c>
      <c r="W9" s="84">
        <f>[19]Mode_PA_h_t_b1!F4</f>
        <v>-4.9729999999999999</v>
      </c>
      <c r="X9" s="84">
        <f>[19]Mode_PA_h_t_b1!G4</f>
        <v>-3.0089999999999999</v>
      </c>
      <c r="Y9" s="84">
        <f>[19]Mode_PA_h_t_b1!H4</f>
        <v>609.77</v>
      </c>
      <c r="Z9" s="115">
        <f>[19]Mode_PA_h_t_b1!I4</f>
        <v>2.7000000000000001E-3</v>
      </c>
      <c r="AA9" s="115">
        <f>[19]Mode_PA_h_t_b1!J4</f>
        <v>5.5999999999999999E-3</v>
      </c>
      <c r="AB9" s="100" t="str">
        <f>[19]Mode_PA_h_t_b1!K4</f>
        <v>p&lt;0.01</v>
      </c>
      <c r="AC9" s="82">
        <f>[19]Mode_PA_h_t_b1!C5</f>
        <v>0.434</v>
      </c>
      <c r="AD9" s="84">
        <f>[19]Mode_PA_h_t_b1!D5</f>
        <v>3.274</v>
      </c>
      <c r="AE9" s="84">
        <f>[19]Mode_PA_h_t_b1!E5</f>
        <v>-5.9829999999999997</v>
      </c>
      <c r="AF9" s="84">
        <f>[19]Mode_PA_h_t_b1!F5</f>
        <v>6.8520000000000003</v>
      </c>
      <c r="AG9" s="84">
        <f>[19]Mode_PA_h_t_b1!G5</f>
        <v>0.13300000000000001</v>
      </c>
      <c r="AH9" s="84">
        <f>[19]Mode_PA_h_t_b1!H5</f>
        <v>608.42999999999995</v>
      </c>
      <c r="AI9" s="115">
        <f>[19]Mode_PA_h_t_b1!I5</f>
        <v>0.89449999999999996</v>
      </c>
      <c r="AJ9" s="115">
        <f>[19]Mode_PA_h_t_b1!J5</f>
        <v>0.90629999999999999</v>
      </c>
      <c r="AK9" s="100">
        <f>[19]Mode_PA_h_t_b1!K5</f>
        <v>0</v>
      </c>
      <c r="AL9" s="92">
        <f>[19]Mode_PA_h_t_b1!C6</f>
        <v>-13.721</v>
      </c>
      <c r="AM9" s="84">
        <f>[19]Mode_PA_h_t_b1!D6</f>
        <v>4.7489999999999997</v>
      </c>
      <c r="AN9" s="84">
        <f>[19]Mode_PA_h_t_b1!E6</f>
        <v>-23.029</v>
      </c>
      <c r="AO9" s="84">
        <f>[19]Mode_PA_h_t_b1!F6</f>
        <v>-4.4130000000000003</v>
      </c>
      <c r="AP9" s="84">
        <f>[19]Mode_PA_h_t_b1!G6</f>
        <v>-2.8889999999999998</v>
      </c>
      <c r="AQ9" s="84">
        <f>[19]Mode_PA_h_t_b1!H6</f>
        <v>609.82000000000005</v>
      </c>
      <c r="AR9" s="115">
        <f>[19]Mode_PA_h_t_b1!I6</f>
        <v>4.0000000000000001E-3</v>
      </c>
      <c r="AS9" s="115">
        <f>[19]Mode_PA_h_t_b1!J6</f>
        <v>7.7999999999999996E-3</v>
      </c>
      <c r="AT9" s="100" t="str">
        <f>[19]Mode_PA_h_t_b1!K6</f>
        <v>p&lt;0.01</v>
      </c>
      <c r="AU9" s="92">
        <f>[19]Mode_PA_h_t_b1!C7</f>
        <v>-14.156000000000001</v>
      </c>
      <c r="AV9" s="84">
        <f>[19]Mode_PA_h_t_b1!D7</f>
        <v>4.8710000000000004</v>
      </c>
      <c r="AW9" s="84">
        <f>[19]Mode_PA_h_t_b1!E7</f>
        <v>-23.702999999999999</v>
      </c>
      <c r="AX9" s="84">
        <f>[19]Mode_PA_h_t_b1!F7</f>
        <v>-4.6079999999999997</v>
      </c>
      <c r="AY9" s="84">
        <f>[19]Mode_PA_h_t_b1!G7</f>
        <v>-2.9060000000000001</v>
      </c>
      <c r="AZ9" s="84">
        <f>[19]Mode_PA_h_t_b1!H7</f>
        <v>609.54</v>
      </c>
      <c r="BA9" s="115">
        <f>[19]Mode_PA_h_t_b1!I7</f>
        <v>3.8E-3</v>
      </c>
      <c r="BB9" s="115">
        <f>[19]Mode_PA_h_t_b1!J7</f>
        <v>7.6E-3</v>
      </c>
      <c r="BC9" s="100" t="str">
        <f>[19]Mode_PA_h_t_b1!K7</f>
        <v>p&lt;0.01</v>
      </c>
      <c r="BD9" s="84">
        <f>'B0 Mode'!AL9</f>
        <v>0.30551322079765297</v>
      </c>
      <c r="BE9" s="84">
        <f>'B0 Mode'!AM9</f>
        <v>0.84349336767445005</v>
      </c>
    </row>
    <row r="10" spans="1:57" s="113" customFormat="1" ht="33.6" customHeight="1" thickTop="1" thickBot="1" x14ac:dyDescent="0.3">
      <c r="A10" s="105" t="s">
        <v>42</v>
      </c>
      <c r="B10" s="106" t="str">
        <f>B2</f>
        <v>β1</v>
      </c>
      <c r="C10" s="105" t="str">
        <f t="shared" ref="C10:J10" si="14">C2</f>
        <v xml:space="preserve">SE </v>
      </c>
      <c r="D10" s="105" t="str">
        <f t="shared" si="14"/>
        <v>2.5% CI</v>
      </c>
      <c r="E10" s="105" t="str">
        <f t="shared" si="14"/>
        <v>97.5% CI</v>
      </c>
      <c r="F10" s="105" t="str">
        <f t="shared" si="14"/>
        <v>t</v>
      </c>
      <c r="G10" s="105" t="str">
        <f t="shared" si="14"/>
        <v>df</v>
      </c>
      <c r="H10" s="105" t="str">
        <f t="shared" si="14"/>
        <v>p. val.</v>
      </c>
      <c r="I10" s="109" t="str">
        <f t="shared" si="14"/>
        <v>p.adj (BH)</v>
      </c>
      <c r="J10" s="107" t="str">
        <f t="shared" si="14"/>
        <v>sig.</v>
      </c>
      <c r="K10" s="108" t="str">
        <f t="shared" ref="K10:AU10" si="15">K2</f>
        <v>β1</v>
      </c>
      <c r="L10" s="105" t="str">
        <f t="shared" ref="L10:S10" si="16">L2</f>
        <v xml:space="preserve">SE </v>
      </c>
      <c r="M10" s="105" t="str">
        <f t="shared" si="16"/>
        <v>2.5% CI</v>
      </c>
      <c r="N10" s="105" t="str">
        <f t="shared" si="16"/>
        <v>97.5% CI</v>
      </c>
      <c r="O10" s="105" t="str">
        <f t="shared" si="16"/>
        <v>t</v>
      </c>
      <c r="P10" s="105" t="str">
        <f t="shared" si="16"/>
        <v>df</v>
      </c>
      <c r="Q10" s="109" t="str">
        <f t="shared" si="16"/>
        <v>p. val.</v>
      </c>
      <c r="R10" s="109" t="str">
        <f t="shared" si="16"/>
        <v>p.adj (BH)</v>
      </c>
      <c r="S10" s="110" t="str">
        <f t="shared" si="16"/>
        <v>sig.</v>
      </c>
      <c r="T10" s="108" t="str">
        <f t="shared" si="15"/>
        <v>β1</v>
      </c>
      <c r="U10" s="105" t="str">
        <f t="shared" ref="U10:AB10" si="17">U2</f>
        <v xml:space="preserve">SE </v>
      </c>
      <c r="V10" s="105" t="str">
        <f t="shared" si="17"/>
        <v>2.5% CI</v>
      </c>
      <c r="W10" s="105" t="str">
        <f t="shared" si="17"/>
        <v>97.5% CI</v>
      </c>
      <c r="X10" s="105" t="str">
        <f t="shared" si="17"/>
        <v>t</v>
      </c>
      <c r="Y10" s="105" t="str">
        <f t="shared" si="17"/>
        <v>df</v>
      </c>
      <c r="Z10" s="109" t="str">
        <f t="shared" si="17"/>
        <v>p. val.</v>
      </c>
      <c r="AA10" s="109" t="str">
        <f t="shared" si="17"/>
        <v>p.adj (BH)</v>
      </c>
      <c r="AB10" s="110" t="str">
        <f t="shared" si="17"/>
        <v>sig.</v>
      </c>
      <c r="AC10" s="105">
        <f>AC5</f>
        <v>-0.27600000000000002</v>
      </c>
      <c r="AD10" s="105">
        <f t="shared" ref="AD10:AK10" si="18">AD5</f>
        <v>0.16200000000000001</v>
      </c>
      <c r="AE10" s="105">
        <f t="shared" si="18"/>
        <v>-0.59399999999999997</v>
      </c>
      <c r="AF10" s="105">
        <f t="shared" si="18"/>
        <v>4.2999999999999997E-2</v>
      </c>
      <c r="AG10" s="105">
        <f t="shared" si="18"/>
        <v>-1.696</v>
      </c>
      <c r="AH10" s="105">
        <f t="shared" si="18"/>
        <v>607.5</v>
      </c>
      <c r="AI10" s="109">
        <f t="shared" si="18"/>
        <v>9.0399999999999994E-2</v>
      </c>
      <c r="AJ10" s="109">
        <f t="shared" si="18"/>
        <v>0.1313</v>
      </c>
      <c r="AK10" s="110">
        <f t="shared" si="18"/>
        <v>0</v>
      </c>
      <c r="AL10" s="108" t="str">
        <f t="shared" si="15"/>
        <v>β1</v>
      </c>
      <c r="AM10" s="105" t="str">
        <f t="shared" ref="AM10:AT10" si="19">AM2</f>
        <v xml:space="preserve">SE </v>
      </c>
      <c r="AN10" s="105" t="str">
        <f t="shared" si="19"/>
        <v>2.5% CI</v>
      </c>
      <c r="AO10" s="105" t="str">
        <f t="shared" si="19"/>
        <v>97.5% CI</v>
      </c>
      <c r="AP10" s="105" t="str">
        <f t="shared" si="19"/>
        <v>t</v>
      </c>
      <c r="AQ10" s="105" t="str">
        <f t="shared" si="19"/>
        <v>df</v>
      </c>
      <c r="AR10" s="109" t="str">
        <f t="shared" si="19"/>
        <v>p. val.</v>
      </c>
      <c r="AS10" s="109" t="str">
        <f t="shared" si="19"/>
        <v>p.adj (BH)</v>
      </c>
      <c r="AT10" s="110" t="str">
        <f t="shared" si="19"/>
        <v>sig.</v>
      </c>
      <c r="AU10" s="108" t="str">
        <f t="shared" si="15"/>
        <v>β1</v>
      </c>
      <c r="AV10" s="105" t="str">
        <f t="shared" ref="AV10:BC10" si="20">AV2</f>
        <v xml:space="preserve">SE </v>
      </c>
      <c r="AW10" s="105" t="str">
        <f t="shared" si="20"/>
        <v>2.5% CI</v>
      </c>
      <c r="AX10" s="105" t="str">
        <f t="shared" si="20"/>
        <v>97.5% CI</v>
      </c>
      <c r="AY10" s="105" t="str">
        <f t="shared" si="20"/>
        <v>t</v>
      </c>
      <c r="AZ10" s="105" t="str">
        <f t="shared" si="20"/>
        <v>df</v>
      </c>
      <c r="BA10" s="109" t="str">
        <f t="shared" si="20"/>
        <v>p. val.</v>
      </c>
      <c r="BB10" s="109" t="str">
        <f t="shared" si="20"/>
        <v>p.adj (BH)</v>
      </c>
      <c r="BC10" s="111" t="str">
        <f t="shared" si="20"/>
        <v>sig.</v>
      </c>
      <c r="BD10" s="105" t="s">
        <v>39</v>
      </c>
      <c r="BE10" s="105" t="s">
        <v>40</v>
      </c>
    </row>
    <row r="11" spans="1:57" s="114" customFormat="1" ht="33.6" customHeight="1" thickTop="1" x14ac:dyDescent="0.25">
      <c r="A11" s="26" t="s">
        <v>35</v>
      </c>
      <c r="B11" s="25">
        <f>[20]Mode_PA_lh_slope_b1!C2</f>
        <v>1.855</v>
      </c>
      <c r="C11" s="26">
        <f>[20]Mode_PA_lh_slope_b1!D2</f>
        <v>0.88100000000000001</v>
      </c>
      <c r="D11" s="26">
        <f>[20]Mode_PA_lh_slope_b1!E2</f>
        <v>0.129</v>
      </c>
      <c r="E11" s="26">
        <f>[20]Mode_PA_lh_slope_b1!F2</f>
        <v>3.581</v>
      </c>
      <c r="F11" s="25">
        <f>[20]Mode_PA_lh_slope_b1!G2</f>
        <v>2.1059999999999999</v>
      </c>
      <c r="G11" s="25">
        <f>[20]Mode_PA_lh_slope_b1!H2</f>
        <v>603.04</v>
      </c>
      <c r="H11" s="94">
        <f>[20]Mode_PA_lh_slope_b1!I2</f>
        <v>3.56E-2</v>
      </c>
      <c r="I11" s="94">
        <f>[20]Mode_PA_lh_slope_b1!J2</f>
        <v>5.7099999999999998E-2</v>
      </c>
      <c r="J11" s="123">
        <f>[20]Mode_PA_lh_slope_b1!K2</f>
        <v>0</v>
      </c>
      <c r="K11" s="93">
        <f>[20]Mode_PA_lh_slope_b1!C3</f>
        <v>0.43</v>
      </c>
      <c r="L11" s="25">
        <f>[20]Mode_PA_lh_slope_b1!D3</f>
        <v>0.97</v>
      </c>
      <c r="M11" s="25">
        <f>[20]Mode_PA_lh_slope_b1!E3</f>
        <v>-1.4710000000000001</v>
      </c>
      <c r="N11" s="25">
        <f>[20]Mode_PA_lh_slope_b1!F3</f>
        <v>2.331</v>
      </c>
      <c r="O11" s="25">
        <f>[20]Mode_PA_lh_slope_b1!G3</f>
        <v>0.443</v>
      </c>
      <c r="P11" s="25">
        <f>[20]Mode_PA_lh_slope_b1!H3</f>
        <v>603.4</v>
      </c>
      <c r="Q11" s="94">
        <f>[20]Mode_PA_lh_slope_b1!I3</f>
        <v>0.65769999999999995</v>
      </c>
      <c r="R11" s="94">
        <f>[20]Mode_PA_lh_slope_b1!J3</f>
        <v>0.71950000000000003</v>
      </c>
      <c r="S11" s="123">
        <f>[20]Mode_PA_lh_slope_b1!K3</f>
        <v>0</v>
      </c>
      <c r="T11" s="93">
        <f>[20]Mode_PA_lh_slope_b1!C4</f>
        <v>6.5579999999999998</v>
      </c>
      <c r="U11" s="25">
        <f>[20]Mode_PA_lh_slope_b1!D4</f>
        <v>1.417</v>
      </c>
      <c r="V11" s="25">
        <f>[20]Mode_PA_lh_slope_b1!E4</f>
        <v>3.78</v>
      </c>
      <c r="W11" s="25">
        <f>[20]Mode_PA_lh_slope_b1!F4</f>
        <v>9.3350000000000009</v>
      </c>
      <c r="X11" s="25">
        <f>[20]Mode_PA_lh_slope_b1!G4</f>
        <v>4.6280000000000001</v>
      </c>
      <c r="Y11" s="25">
        <f>[20]Mode_PA_lh_slope_b1!H4</f>
        <v>605.19000000000005</v>
      </c>
      <c r="Z11" s="94">
        <f>[20]Mode_PA_lh_slope_b1!I4</f>
        <v>4.5199999999999999E-6</v>
      </c>
      <c r="AA11" s="94">
        <f>[20]Mode_PA_lh_slope_b1!J4</f>
        <v>2.05E-5</v>
      </c>
      <c r="AB11" s="123" t="str">
        <f>[20]Mode_PA_lh_slope_b1!K4</f>
        <v>p&lt;0.0001</v>
      </c>
      <c r="AC11" s="25">
        <f>[20]Mode_PA_lh_slope_b1!C5</f>
        <v>-1.425</v>
      </c>
      <c r="AD11" s="25">
        <f>[20]Mode_PA_lh_slope_b1!D5</f>
        <v>0.97099999999999997</v>
      </c>
      <c r="AE11" s="25">
        <f>[20]Mode_PA_lh_slope_b1!E5</f>
        <v>-3.3279999999999998</v>
      </c>
      <c r="AF11" s="25">
        <f>[20]Mode_PA_lh_slope_b1!F5</f>
        <v>0.47799999999999998</v>
      </c>
      <c r="AG11" s="25">
        <f>[20]Mode_PA_lh_slope_b1!G5</f>
        <v>-1.4670000000000001</v>
      </c>
      <c r="AH11" s="25">
        <f>[20]Mode_PA_lh_slope_b1!H5</f>
        <v>603.5</v>
      </c>
      <c r="AI11" s="94">
        <f>[20]Mode_PA_lh_slope_b1!I5</f>
        <v>0.14280000000000001</v>
      </c>
      <c r="AJ11" s="94">
        <f>[20]Mode_PA_lh_slope_b1!J5</f>
        <v>0.1933</v>
      </c>
      <c r="AK11" s="123">
        <f>[20]Mode_PA_lh_slope_b1!K5</f>
        <v>0</v>
      </c>
      <c r="AL11" s="93">
        <f>[20]Mode_PA_lh_slope_b1!C6</f>
        <v>4.7030000000000003</v>
      </c>
      <c r="AM11" s="25">
        <f>[20]Mode_PA_lh_slope_b1!D6</f>
        <v>1.42</v>
      </c>
      <c r="AN11" s="25">
        <f>[20]Mode_PA_lh_slope_b1!E6</f>
        <v>1.919</v>
      </c>
      <c r="AO11" s="25">
        <f>[20]Mode_PA_lh_slope_b1!F6</f>
        <v>7.4870000000000001</v>
      </c>
      <c r="AP11" s="25">
        <f>[20]Mode_PA_lh_slope_b1!G6</f>
        <v>3.3109999999999999</v>
      </c>
      <c r="AQ11" s="25">
        <f>[20]Mode_PA_lh_slope_b1!H6</f>
        <v>605.33000000000004</v>
      </c>
      <c r="AR11" s="94">
        <f>[20]Mode_PA_lh_slope_b1!I6</f>
        <v>9.8499999999999998E-4</v>
      </c>
      <c r="AS11" s="94">
        <f>[20]Mode_PA_lh_slope_b1!J6</f>
        <v>2.3E-3</v>
      </c>
      <c r="AT11" s="123" t="str">
        <f>[20]Mode_PA_lh_slope_b1!K6</f>
        <v>p&lt;0.01</v>
      </c>
      <c r="AU11" s="93">
        <f>[20]Mode_PA_lh_slope_b1!C7</f>
        <v>6.1280000000000001</v>
      </c>
      <c r="AV11" s="25">
        <f>[20]Mode_PA_lh_slope_b1!D7</f>
        <v>1.4550000000000001</v>
      </c>
      <c r="AW11" s="25">
        <f>[20]Mode_PA_lh_slope_b1!E7</f>
        <v>3.2770000000000001</v>
      </c>
      <c r="AX11" s="25">
        <f>[20]Mode_PA_lh_slope_b1!F7</f>
        <v>8.9779999999999998</v>
      </c>
      <c r="AY11" s="25">
        <f>[20]Mode_PA_lh_slope_b1!G7</f>
        <v>4.2130000000000001</v>
      </c>
      <c r="AZ11" s="25">
        <f>[20]Mode_PA_lh_slope_b1!H7</f>
        <v>604.96</v>
      </c>
      <c r="BA11" s="94">
        <f>[20]Mode_PA_lh_slope_b1!I7</f>
        <v>2.9099999999999999E-5</v>
      </c>
      <c r="BB11" s="94">
        <f>[20]Mode_PA_lh_slope_b1!J7</f>
        <v>1.15E-4</v>
      </c>
      <c r="BC11" s="123" t="str">
        <f>[20]Mode_PA_lh_slope_b1!K7</f>
        <v>p&lt;0.001</v>
      </c>
      <c r="BD11" s="25">
        <f>'B0 Mode'!AL11</f>
        <v>0.1730903930522</v>
      </c>
      <c r="BE11" s="25">
        <f>'B0 Mode'!AM11</f>
        <v>0.69817606427779999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5 BA11:BB11 BA8:BB9 BA3:BB5 AR11:AS11 AR8:AS9 AR3:AS5 AI11:AJ11 AI8:AJ9 AI3:AJ5 Z11:AA11 Z8:AA9 Z3:AA5 Q11:R11 Q8:R9 Q3:R5">
    <cfRule type="cellIs" dxfId="272" priority="15" stopIfTrue="1" operator="lessThan">
      <formula>0.0001</formula>
    </cfRule>
    <cfRule type="cellIs" dxfId="271" priority="16" stopIfTrue="1" operator="lessThan">
      <formula>0.001</formula>
    </cfRule>
    <cfRule type="cellIs" dxfId="270" priority="17" stopIfTrue="1" operator="lessThan">
      <formula>0.05</formula>
    </cfRule>
    <cfRule type="cellIs" dxfId="269" priority="18" stopIfTrue="1" operator="lessThan">
      <formula>0.1</formula>
    </cfRule>
  </conditionalFormatting>
  <conditionalFormatting sqref="BC11 BC8:BC9 BC3:BC5 AT3:AT5 AT8:AT9 AT11 AK11 AK8:AK9 AK3:AK5 AB11 AB8:AB9 AB3:AB5 S11 S8:S9 S3:S5 J11 J8:J9 J3:J5">
    <cfRule type="containsText" dxfId="268" priority="10" stopIfTrue="1" operator="containsText" text="p&lt;0.0001">
      <formula>NOT(ISERROR(SEARCH("p&lt;0.0001",J3)))</formula>
    </cfRule>
    <cfRule type="containsText" dxfId="267" priority="11" stopIfTrue="1" operator="containsText" text="p&lt;0.001">
      <formula>NOT(ISERROR(SEARCH("p&lt;0.001",J3)))</formula>
    </cfRule>
    <cfRule type="containsText" dxfId="266" priority="12" stopIfTrue="1" operator="containsText" text="p&lt;0.01">
      <formula>NOT(ISERROR(SEARCH("p&lt;0.01",J3)))</formula>
    </cfRule>
    <cfRule type="containsText" dxfId="265" priority="13" stopIfTrue="1" operator="containsText" text="p&lt;0.05">
      <formula>NOT(ISERROR(SEARCH("p&lt;0.05",J3)))</formula>
    </cfRule>
    <cfRule type="containsText" dxfId="264" priority="14" stopIfTrue="1" operator="containsText" text="p&lt;0.1">
      <formula>NOT(ISERROR(SEARCH("p&lt;0.1",J3)))</formula>
    </cfRule>
  </conditionalFormatting>
  <conditionalFormatting sqref="H6:I6 BA6:BB6 AR6:AS6 AI6:AJ6 Z6:AA6 Q6:R6">
    <cfRule type="cellIs" dxfId="263" priority="6" stopIfTrue="1" operator="lessThan">
      <formula>0.0001</formula>
    </cfRule>
    <cfRule type="cellIs" dxfId="262" priority="7" stopIfTrue="1" operator="lessThan">
      <formula>0.001</formula>
    </cfRule>
    <cfRule type="cellIs" dxfId="261" priority="8" stopIfTrue="1" operator="lessThan">
      <formula>0.05</formula>
    </cfRule>
    <cfRule type="cellIs" dxfId="260" priority="9" stopIfTrue="1" operator="lessThan">
      <formula>0.1</formula>
    </cfRule>
  </conditionalFormatting>
  <conditionalFormatting sqref="BC6 AT6 AK6 AB6 S6 J6">
    <cfRule type="containsText" dxfId="259" priority="1" stopIfTrue="1" operator="containsText" text="p&lt;0.0001">
      <formula>NOT(ISERROR(SEARCH("p&lt;0.0001",J6)))</formula>
    </cfRule>
    <cfRule type="containsText" dxfId="258" priority="2" stopIfTrue="1" operator="containsText" text="p&lt;0.001">
      <formula>NOT(ISERROR(SEARCH("p&lt;0.001",J6)))</formula>
    </cfRule>
    <cfRule type="containsText" dxfId="257" priority="3" stopIfTrue="1" operator="containsText" text="p&lt;0.01">
      <formula>NOT(ISERROR(SEARCH("p&lt;0.01",J6)))</formula>
    </cfRule>
    <cfRule type="containsText" dxfId="256" priority="4" stopIfTrue="1" operator="containsText" text="p&lt;0.05">
      <formula>NOT(ISERROR(SEARCH("p&lt;0.05",J6)))</formula>
    </cfRule>
    <cfRule type="containsText" dxfId="25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526-2CAB-4107-ADB7-FC3271C1A192}">
  <sheetPr>
    <pageSetUpPr fitToPage="1"/>
  </sheetPr>
  <dimension ref="A1:AM11"/>
  <sheetViews>
    <sheetView showGridLines="0" zoomScale="70" zoomScaleNormal="70" zoomScaleSheetLayoutView="47" workbookViewId="0">
      <selection activeCell="A4" sqref="A4"/>
    </sheetView>
  </sheetViews>
  <sheetFormatPr defaultColWidth="13.88671875" defaultRowHeight="13.8" x14ac:dyDescent="0.3"/>
  <cols>
    <col min="1" max="1" width="10.6640625" style="124" customWidth="1"/>
    <col min="2" max="3" width="7.6640625" style="27" customWidth="1"/>
    <col min="4" max="5" width="11.44140625" style="27" customWidth="1"/>
    <col min="6" max="7" width="8.6640625" style="27" customWidth="1"/>
    <col min="8" max="8" width="11.44140625" style="27" customWidth="1"/>
    <col min="9" max="9" width="11.109375" style="28" customWidth="1"/>
    <col min="10" max="10" width="11.44140625" style="28" customWidth="1"/>
    <col min="11" max="12" width="7.6640625" style="27" customWidth="1"/>
    <col min="13" max="14" width="11.44140625" style="27" customWidth="1"/>
    <col min="15" max="16" width="8.6640625" style="27" customWidth="1"/>
    <col min="17" max="17" width="11.44140625" style="27" customWidth="1"/>
    <col min="18" max="18" width="11.109375" style="29" customWidth="1"/>
    <col min="19" max="19" width="11.44140625" style="29" customWidth="1"/>
    <col min="20" max="21" width="7.6640625" style="27" customWidth="1"/>
    <col min="22" max="23" width="11.44140625" style="27" customWidth="1"/>
    <col min="24" max="25" width="8.6640625" style="27" customWidth="1"/>
    <col min="26" max="26" width="11.44140625" style="27" customWidth="1"/>
    <col min="27" max="27" width="11.109375" style="29" customWidth="1"/>
    <col min="28" max="28" width="11.44140625" style="29" customWidth="1"/>
    <col min="29" max="30" width="7.6640625" style="27" customWidth="1"/>
    <col min="31" max="32" width="11.44140625" style="27" customWidth="1"/>
    <col min="33" max="33" width="8.6640625" style="27" customWidth="1"/>
    <col min="34" max="35" width="11.44140625" style="27" customWidth="1"/>
    <col min="36" max="36" width="11.109375" style="29" customWidth="1"/>
    <col min="37" max="37" width="11.44140625" style="29" customWidth="1"/>
    <col min="38" max="39" width="11.44140625" style="27" customWidth="1"/>
    <col min="40" max="16384" width="13.88671875" style="3"/>
  </cols>
  <sheetData>
    <row r="1" spans="1:39" s="1" customFormat="1" ht="33.6" customHeight="1" thickBot="1" x14ac:dyDescent="0.35">
      <c r="A1" s="125" t="s">
        <v>49</v>
      </c>
      <c r="B1" s="206" t="s">
        <v>45</v>
      </c>
      <c r="C1" s="207"/>
      <c r="D1" s="207"/>
      <c r="E1" s="207"/>
      <c r="F1" s="207"/>
      <c r="G1" s="207"/>
      <c r="H1" s="207"/>
      <c r="I1" s="207"/>
      <c r="J1" s="208"/>
      <c r="K1" s="209" t="s">
        <v>46</v>
      </c>
      <c r="L1" s="207"/>
      <c r="M1" s="207"/>
      <c r="N1" s="207"/>
      <c r="O1" s="207"/>
      <c r="P1" s="207"/>
      <c r="Q1" s="207"/>
      <c r="R1" s="207"/>
      <c r="S1" s="210"/>
      <c r="T1" s="211" t="s">
        <v>47</v>
      </c>
      <c r="U1" s="212"/>
      <c r="V1" s="212"/>
      <c r="W1" s="212"/>
      <c r="X1" s="212"/>
      <c r="Y1" s="212"/>
      <c r="Z1" s="212"/>
      <c r="AA1" s="212"/>
      <c r="AB1" s="212"/>
      <c r="AC1" s="213" t="s">
        <v>48</v>
      </c>
      <c r="AD1" s="214"/>
      <c r="AE1" s="214"/>
      <c r="AF1" s="214"/>
      <c r="AG1" s="214"/>
      <c r="AH1" s="214"/>
      <c r="AI1" s="214"/>
      <c r="AJ1" s="214"/>
      <c r="AK1" s="214"/>
      <c r="AL1" s="204" t="s">
        <v>41</v>
      </c>
      <c r="AM1" s="205"/>
    </row>
    <row r="2" spans="1:39" s="4" customFormat="1" ht="33.6" customHeight="1" thickTop="1" thickBot="1" x14ac:dyDescent="0.35">
      <c r="A2" s="30" t="s">
        <v>38</v>
      </c>
      <c r="B2" s="40" t="s">
        <v>18</v>
      </c>
      <c r="C2" s="30" t="s">
        <v>2</v>
      </c>
      <c r="D2" s="30" t="s">
        <v>37</v>
      </c>
      <c r="E2" s="30" t="s">
        <v>11</v>
      </c>
      <c r="F2" s="30" t="s">
        <v>8</v>
      </c>
      <c r="G2" s="30" t="s">
        <v>12</v>
      </c>
      <c r="H2" s="31" t="s">
        <v>24</v>
      </c>
      <c r="I2" s="175" t="str">
        <f>[1]Mode_PA_l_f0_b0!I1</f>
        <v>p.adj (BH)</v>
      </c>
      <c r="J2" s="41" t="s">
        <v>36</v>
      </c>
      <c r="K2" s="52" t="str">
        <f t="shared" ref="K2" si="0">B2</f>
        <v>β0</v>
      </c>
      <c r="L2" s="30" t="str">
        <f t="shared" ref="L2" si="1">C2</f>
        <v xml:space="preserve">SE </v>
      </c>
      <c r="M2" s="30" t="str">
        <f t="shared" ref="M2" si="2">D2</f>
        <v>2.5%  CI</v>
      </c>
      <c r="N2" s="30" t="str">
        <f t="shared" ref="N2" si="3">E2</f>
        <v>97.5% CI</v>
      </c>
      <c r="O2" s="30" t="str">
        <f t="shared" ref="O2" si="4">F2</f>
        <v>t</v>
      </c>
      <c r="P2" s="32" t="str">
        <f t="shared" ref="P2" si="5">G2</f>
        <v>df</v>
      </c>
      <c r="Q2" s="31" t="str">
        <f t="shared" ref="Q2" si="6">H2</f>
        <v>p. val.</v>
      </c>
      <c r="R2" s="31" t="str">
        <f t="shared" ref="R2" si="7">I2</f>
        <v>p.adj (BH)</v>
      </c>
      <c r="S2" s="53" t="str">
        <f t="shared" ref="S2" si="8">J2</f>
        <v>sig.</v>
      </c>
      <c r="T2" s="62" t="str">
        <f>B2</f>
        <v>β0</v>
      </c>
      <c r="U2" s="30" t="str">
        <f t="shared" ref="U2" si="9">C2</f>
        <v xml:space="preserve">SE </v>
      </c>
      <c r="V2" s="30" t="str">
        <f>D2</f>
        <v>2.5%  CI</v>
      </c>
      <c r="W2" s="30" t="str">
        <f t="shared" ref="W2" si="10">E2</f>
        <v>97.5% CI</v>
      </c>
      <c r="X2" s="30" t="str">
        <f t="shared" ref="X2" si="11">F2</f>
        <v>t</v>
      </c>
      <c r="Y2" s="30" t="str">
        <f t="shared" ref="Y2" si="12">G2</f>
        <v>df</v>
      </c>
      <c r="Z2" s="31" t="str">
        <f t="shared" ref="Z2" si="13">H2</f>
        <v>p. val.</v>
      </c>
      <c r="AA2" s="31" t="str">
        <f t="shared" ref="AA2" si="14">I2</f>
        <v>p.adj (BH)</v>
      </c>
      <c r="AB2" s="53" t="str">
        <f>J2</f>
        <v>sig.</v>
      </c>
      <c r="AC2" s="62" t="str">
        <f>B2</f>
        <v>β0</v>
      </c>
      <c r="AD2" s="30" t="str">
        <f t="shared" ref="AD2:AK2" si="15">C2</f>
        <v xml:space="preserve">SE </v>
      </c>
      <c r="AE2" s="30" t="str">
        <f t="shared" si="15"/>
        <v>2.5%  CI</v>
      </c>
      <c r="AF2" s="30" t="str">
        <f t="shared" si="15"/>
        <v>97.5% CI</v>
      </c>
      <c r="AG2" s="30" t="str">
        <f t="shared" si="15"/>
        <v>t</v>
      </c>
      <c r="AH2" s="30" t="str">
        <f t="shared" si="15"/>
        <v>df</v>
      </c>
      <c r="AI2" s="31" t="str">
        <f t="shared" si="15"/>
        <v>p. val.</v>
      </c>
      <c r="AJ2" s="31" t="str">
        <f t="shared" si="15"/>
        <v>p.adj (BH)</v>
      </c>
      <c r="AK2" s="53" t="str">
        <f t="shared" si="15"/>
        <v>sig.</v>
      </c>
      <c r="AL2" s="62" t="str">
        <f>'B0 Mode'!AL2</f>
        <v xml:space="preserve">R2m </v>
      </c>
      <c r="AM2" s="30" t="str">
        <f>'B0 Mode'!AM2</f>
        <v xml:space="preserve">R2c </v>
      </c>
    </row>
    <row r="3" spans="1:39" s="2" customFormat="1" ht="33.6" customHeight="1" thickTop="1" thickBot="1" x14ac:dyDescent="0.35">
      <c r="A3" s="18" t="s">
        <v>26</v>
      </c>
      <c r="B3" s="42">
        <f>[1]Mode_PA_l_f0_b0!B6</f>
        <v>86.832999999999998</v>
      </c>
      <c r="C3" s="17">
        <f>[1]Mode_PA_l_f0_b0!C6</f>
        <v>1.258</v>
      </c>
      <c r="D3" s="17">
        <f>[1]Mode_PA_l_f0_b0!D6</f>
        <v>84.366</v>
      </c>
      <c r="E3" s="17">
        <f>[1]Mode_PA_l_f0_b0!E6</f>
        <v>89.299000000000007</v>
      </c>
      <c r="F3" s="17">
        <f>[1]Mode_PA_l_f0_b0!F6</f>
        <v>68.998999999999995</v>
      </c>
      <c r="G3" s="17">
        <f>[1]Mode_PA_l_f0_b0!G6</f>
        <v>9.08</v>
      </c>
      <c r="H3" s="115">
        <f>[1]Mode_PA_l_f0_b0!H6</f>
        <v>1.1399999999999999E-13</v>
      </c>
      <c r="I3" s="115">
        <f>[1]Mode_PA_l_f0_b0!I6</f>
        <v>2.5900000000000001E-13</v>
      </c>
      <c r="J3" s="100" t="str">
        <f>[1]Mode_PA_l_f0_b0!J6</f>
        <v>p&lt;0.0001</v>
      </c>
      <c r="K3" s="54">
        <f>[1]Mode_PA_l_f0_b0!B7</f>
        <v>90.584999999999994</v>
      </c>
      <c r="L3" s="17">
        <f>[1]Mode_PA_l_f0_b0!C7</f>
        <v>1.478</v>
      </c>
      <c r="M3" s="17">
        <f>[1]Mode_PA_l_f0_b0!D7</f>
        <v>87.688000000000002</v>
      </c>
      <c r="N3" s="17">
        <f>[1]Mode_PA_l_f0_b0!E7</f>
        <v>93.481999999999999</v>
      </c>
      <c r="O3" s="17">
        <f>[1]Mode_PA_l_f0_b0!F7</f>
        <v>61.286999999999999</v>
      </c>
      <c r="P3" s="17">
        <f>[1]Mode_PA_l_f0_b0!G7</f>
        <v>17.239999999999998</v>
      </c>
      <c r="Q3" s="115">
        <f>[1]Mode_PA_l_f0_b0!H7</f>
        <v>1.2700000000000001E-21</v>
      </c>
      <c r="R3" s="115">
        <f>[1]Mode_PA_l_f0_b0!I7</f>
        <v>3.5600000000000002E-20</v>
      </c>
      <c r="S3" s="95" t="str">
        <f>[1]Mode_PA_l_f0_b0!J7</f>
        <v>p&lt;0.0001</v>
      </c>
      <c r="T3" s="63">
        <f>[1]Mode_PA_l_f0_b0!B8</f>
        <v>88.451999999999998</v>
      </c>
      <c r="U3" s="17">
        <f>[1]Mode_PA_l_f0_b0!C8</f>
        <v>1.298</v>
      </c>
      <c r="V3" s="17">
        <f>[1]Mode_PA_l_f0_b0!D8</f>
        <v>85.906999999999996</v>
      </c>
      <c r="W3" s="17">
        <f>[1]Mode_PA_l_f0_b0!E8</f>
        <v>90.997</v>
      </c>
      <c r="X3" s="17">
        <f>[1]Mode_PA_l_f0_b0!F8</f>
        <v>68.120999999999995</v>
      </c>
      <c r="Y3" s="17">
        <f>[1]Mode_PA_l_f0_b0!G8</f>
        <v>10.29</v>
      </c>
      <c r="Z3" s="119">
        <f>[1]Mode_PA_l_f0_b0!H8</f>
        <v>5.27E-15</v>
      </c>
      <c r="AA3" s="119">
        <f>[1]Mode_PA_l_f0_b0!I8</f>
        <v>2.7700000000000001E-14</v>
      </c>
      <c r="AB3" s="95" t="str">
        <f>[1]Mode_PA_l_f0_b0!J8</f>
        <v>p&lt;0.0001</v>
      </c>
      <c r="AC3" s="70">
        <f>[1]Mode_PA_l_f0_b0!B9</f>
        <v>90.819000000000003</v>
      </c>
      <c r="AD3" s="17">
        <f>[1]Mode_PA_l_f0_b0!C9</f>
        <v>1.2849999999999999</v>
      </c>
      <c r="AE3" s="17">
        <f>[1]Mode_PA_l_f0_b0!D9</f>
        <v>88.301000000000002</v>
      </c>
      <c r="AF3" s="17">
        <f>[1]Mode_PA_l_f0_b0!E9</f>
        <v>93.337000000000003</v>
      </c>
      <c r="AG3" s="17">
        <f>[1]Mode_PA_l_f0_b0!F9</f>
        <v>70.688000000000002</v>
      </c>
      <c r="AH3" s="17">
        <f>[1]Mode_PA_l_f0_b0!G9</f>
        <v>9.8699999999999992</v>
      </c>
      <c r="AI3" s="119">
        <f>[1]Mode_PA_l_f0_b0!H9</f>
        <v>1.11E-14</v>
      </c>
      <c r="AJ3" s="119">
        <f>[1]Mode_PA_l_f0_b0!I9</f>
        <v>5.4799999999999997E-14</v>
      </c>
      <c r="AK3" s="95" t="str">
        <f>[1]Mode_PA_l_f0_b0!J9</f>
        <v>p&lt;0.0001</v>
      </c>
      <c r="AL3" s="70">
        <f>'B0 Mode'!AL3</f>
        <v>0.59399956709452595</v>
      </c>
      <c r="AM3" s="17">
        <f>'B0 Mode'!AM3</f>
        <v>0.94023014769888502</v>
      </c>
    </row>
    <row r="4" spans="1:39" s="2" customFormat="1" ht="33.6" customHeight="1" thickBot="1" x14ac:dyDescent="0.35">
      <c r="A4" s="20" t="s">
        <v>27</v>
      </c>
      <c r="B4" s="43">
        <f>[3]Mode_PA_h_f0_b0!B6</f>
        <v>92.54</v>
      </c>
      <c r="C4" s="19">
        <f>[3]Mode_PA_h_f0_b0!C6</f>
        <v>1.353</v>
      </c>
      <c r="D4" s="19">
        <f>[3]Mode_PA_h_f0_b0!D6</f>
        <v>89.887</v>
      </c>
      <c r="E4" s="19">
        <f>[3]Mode_PA_h_f0_b0!E6</f>
        <v>95.191999999999993</v>
      </c>
      <c r="F4" s="19">
        <f>[3]Mode_PA_h_f0_b0!F6</f>
        <v>68.372</v>
      </c>
      <c r="G4" s="19">
        <f>[3]Mode_PA_h_f0_b0!G6</f>
        <v>9.14</v>
      </c>
      <c r="H4" s="116">
        <f>[3]Mode_PA_h_f0_b0!H6</f>
        <v>1.06E-13</v>
      </c>
      <c r="I4" s="116">
        <f>[3]Mode_PA_h_f0_b0!I6</f>
        <v>2.5900000000000001E-13</v>
      </c>
      <c r="J4" s="101" t="str">
        <f>[3]Mode_PA_h_f0_b0!J6</f>
        <v>p&lt;0.0001</v>
      </c>
      <c r="K4" s="55">
        <f>[3]Mode_PA_h_f0_b0!B7</f>
        <v>93.072999999999993</v>
      </c>
      <c r="L4" s="19">
        <f>[3]Mode_PA_h_f0_b0!C7</f>
        <v>1.7310000000000001</v>
      </c>
      <c r="M4" s="19">
        <f>[3]Mode_PA_h_f0_b0!D7</f>
        <v>89.680999999999997</v>
      </c>
      <c r="N4" s="19">
        <f>[3]Mode_PA_h_f0_b0!E7</f>
        <v>96.465000000000003</v>
      </c>
      <c r="O4" s="19">
        <f>[3]Mode_PA_h_f0_b0!F7</f>
        <v>53.780999999999999</v>
      </c>
      <c r="P4" s="19">
        <f>[3]Mode_PA_h_f0_b0!G7</f>
        <v>24.27</v>
      </c>
      <c r="Q4" s="116">
        <f>[3]Mode_PA_h_f0_b0!H7</f>
        <v>9.2499999999999996E-27</v>
      </c>
      <c r="R4" s="116">
        <f>[3]Mode_PA_h_f0_b0!I7</f>
        <v>7.77E-25</v>
      </c>
      <c r="S4" s="96" t="str">
        <f>[3]Mode_PA_h_f0_b0!J7</f>
        <v>p&lt;0.0001</v>
      </c>
      <c r="T4" s="64">
        <f>[3]Mode_PA_h_f0_b0!B8</f>
        <v>97.617000000000004</v>
      </c>
      <c r="U4" s="19">
        <f>[3]Mode_PA_h_f0_b0!C8</f>
        <v>1.4239999999999999</v>
      </c>
      <c r="V4" s="19">
        <f>[3]Mode_PA_h_f0_b0!D8</f>
        <v>94.825000000000003</v>
      </c>
      <c r="W4" s="19">
        <f>[3]Mode_PA_h_f0_b0!E8</f>
        <v>100.408</v>
      </c>
      <c r="X4" s="19">
        <f>[3]Mode_PA_h_f0_b0!F8</f>
        <v>68.537999999999997</v>
      </c>
      <c r="Y4" s="19">
        <f>[3]Mode_PA_h_f0_b0!G8</f>
        <v>11.21</v>
      </c>
      <c r="Z4" s="120">
        <f>[3]Mode_PA_h_f0_b0!H8</f>
        <v>4.67E-16</v>
      </c>
      <c r="AA4" s="120">
        <f>[3]Mode_PA_h_f0_b0!I8</f>
        <v>3.9199999999999998E-15</v>
      </c>
      <c r="AB4" s="96" t="str">
        <f>[3]Mode_PA_h_f0_b0!J8</f>
        <v>p&lt;0.0001</v>
      </c>
      <c r="AC4" s="71">
        <f>[3]Mode_PA_h_f0_b0!B9</f>
        <v>97.563000000000002</v>
      </c>
      <c r="AD4" s="19">
        <f>[3]Mode_PA_h_f0_b0!C9</f>
        <v>1.399</v>
      </c>
      <c r="AE4" s="19">
        <f>[3]Mode_PA_h_f0_b0!D9</f>
        <v>94.820999999999998</v>
      </c>
      <c r="AF4" s="19">
        <f>[3]Mode_PA_h_f0_b0!E9</f>
        <v>100.30500000000001</v>
      </c>
      <c r="AG4" s="19">
        <f>[3]Mode_PA_h_f0_b0!F9</f>
        <v>69.739000000000004</v>
      </c>
      <c r="AH4" s="19">
        <f>[3]Mode_PA_h_f0_b0!G9</f>
        <v>10.43</v>
      </c>
      <c r="AI4" s="120">
        <f>[3]Mode_PA_h_f0_b0!H9</f>
        <v>2.8799999999999999E-15</v>
      </c>
      <c r="AJ4" s="120">
        <f>[3]Mode_PA_h_f0_b0!I9</f>
        <v>1.7299999999999999E-14</v>
      </c>
      <c r="AK4" s="96" t="str">
        <f>[3]Mode_PA_h_f0_b0!J9</f>
        <v>p&lt;0.0001</v>
      </c>
      <c r="AL4" s="71">
        <f>'B0 Mode'!AL4</f>
        <v>0.54939616986129103</v>
      </c>
      <c r="AM4" s="19">
        <f>'B0 Mode'!AM4</f>
        <v>0.90539546314142305</v>
      </c>
    </row>
    <row r="5" spans="1:39" s="4" customFormat="1" ht="33.6" customHeight="1" thickBot="1" x14ac:dyDescent="0.35">
      <c r="A5" s="21" t="s">
        <v>5</v>
      </c>
      <c r="B5" s="44">
        <f>[5]Mode_PA_f0_exc_b0!B6</f>
        <v>5.694</v>
      </c>
      <c r="C5" s="21">
        <f>[5]Mode_PA_f0_exc_b0!C6</f>
        <v>0.47099999999999997</v>
      </c>
      <c r="D5" s="22">
        <f>[5]Mode_PA_f0_exc_b0!D6</f>
        <v>4.7709999999999999</v>
      </c>
      <c r="E5" s="22">
        <f>[5]Mode_PA_f0_exc_b0!E6</f>
        <v>6.617</v>
      </c>
      <c r="F5" s="22">
        <f>[5]Mode_PA_f0_exc_b0!F6</f>
        <v>12.09</v>
      </c>
      <c r="G5" s="22">
        <f>[5]Mode_PA_f0_exc_b0!G6</f>
        <v>9.7100000000000009</v>
      </c>
      <c r="H5" s="117">
        <f>[5]Mode_PA_f0_exc_b0!H6</f>
        <v>3.58E-7</v>
      </c>
      <c r="I5" s="117">
        <f>[5]Mode_PA_f0_exc_b0!I6</f>
        <v>5.4700000000000001E-7</v>
      </c>
      <c r="J5" s="102" t="str">
        <f>[5]Mode_PA_f0_exc_b0!J6</f>
        <v>p&lt;0.0001</v>
      </c>
      <c r="K5" s="56">
        <f>[5]Mode_PA_f0_exc_b0!B7</f>
        <v>2.8149999999999999</v>
      </c>
      <c r="L5" s="22">
        <f>[5]Mode_PA_f0_exc_b0!C7</f>
        <v>0.95399999999999996</v>
      </c>
      <c r="M5" s="22">
        <f>[5]Mode_PA_f0_exc_b0!D7</f>
        <v>0.94499999999999995</v>
      </c>
      <c r="N5" s="22">
        <f>[5]Mode_PA_f0_exc_b0!E7</f>
        <v>4.6849999999999996</v>
      </c>
      <c r="O5" s="22">
        <f>[5]Mode_PA_f0_exc_b0!F7</f>
        <v>2.95</v>
      </c>
      <c r="P5" s="22">
        <f>[5]Mode_PA_f0_exc_b0!G7</f>
        <v>140.15</v>
      </c>
      <c r="Q5" s="117">
        <f>[5]Mode_PA_f0_exc_b0!H7</f>
        <v>3.7000000000000002E-3</v>
      </c>
      <c r="R5" s="117">
        <f>[5]Mode_PA_f0_exc_b0!I7</f>
        <v>3.8999999999999998E-3</v>
      </c>
      <c r="S5" s="97" t="str">
        <f>[5]Mode_PA_f0_exc_b0!J7</f>
        <v>p&lt;0.01</v>
      </c>
      <c r="T5" s="65">
        <f>[5]Mode_PA_f0_exc_b0!B8</f>
        <v>9.3789999999999996</v>
      </c>
      <c r="U5" s="22">
        <f>[5]Mode_PA_f0_exc_b0!C8</f>
        <v>0.58099999999999996</v>
      </c>
      <c r="V5" s="22">
        <f>[5]Mode_PA_f0_exc_b0!D8</f>
        <v>8.24</v>
      </c>
      <c r="W5" s="22">
        <f>[5]Mode_PA_f0_exc_b0!E8</f>
        <v>10.518000000000001</v>
      </c>
      <c r="X5" s="22">
        <f>[5]Mode_PA_f0_exc_b0!F8</f>
        <v>16.135999999999999</v>
      </c>
      <c r="Y5" s="22">
        <f>[5]Mode_PA_f0_exc_b0!G8</f>
        <v>22.37</v>
      </c>
      <c r="Z5" s="121">
        <f>[5]Mode_PA_f0_exc_b0!H8</f>
        <v>8.2500000000000002E-14</v>
      </c>
      <c r="AA5" s="121">
        <f>[5]Mode_PA_f0_exc_b0!I8</f>
        <v>2.3200000000000002E-13</v>
      </c>
      <c r="AB5" s="97" t="str">
        <f>[5]Mode_PA_f0_exc_b0!J8</f>
        <v>p&lt;0.0001</v>
      </c>
      <c r="AC5" s="72">
        <f>[5]Mode_PA_f0_exc_b0!B9</f>
        <v>6.702</v>
      </c>
      <c r="AD5" s="22">
        <f>[5]Mode_PA_f0_exc_b0!C9</f>
        <v>0.54400000000000004</v>
      </c>
      <c r="AE5" s="22">
        <f>[5]Mode_PA_f0_exc_b0!D9</f>
        <v>5.6360000000000001</v>
      </c>
      <c r="AF5" s="22">
        <f>[5]Mode_PA_f0_exc_b0!E9</f>
        <v>7.7670000000000003</v>
      </c>
      <c r="AG5" s="22">
        <f>[5]Mode_PA_f0_exc_b0!F9</f>
        <v>12.321999999999999</v>
      </c>
      <c r="AH5" s="22">
        <f>[5]Mode_PA_f0_exc_b0!G9</f>
        <v>17.2</v>
      </c>
      <c r="AI5" s="121">
        <f>[5]Mode_PA_f0_exc_b0!H9</f>
        <v>5.7899999999999997E-10</v>
      </c>
      <c r="AJ5" s="121">
        <f>[5]Mode_PA_f0_exc_b0!I9</f>
        <v>1.2199999999999999E-9</v>
      </c>
      <c r="AK5" s="97" t="str">
        <f>[5]Mode_PA_f0_exc_b0!J9</f>
        <v>p&lt;0.0001</v>
      </c>
      <c r="AL5" s="72">
        <f>'B0 Mode'!AL5</f>
        <v>0.1730903930522</v>
      </c>
      <c r="AM5" s="22">
        <f>'B0 Mode'!AM5</f>
        <v>0.69817606427779999</v>
      </c>
    </row>
    <row r="6" spans="1:39" s="4" customFormat="1" ht="33.6" customHeight="1" thickBot="1" x14ac:dyDescent="0.35">
      <c r="A6" s="82" t="s">
        <v>67</v>
      </c>
      <c r="B6" s="44">
        <f>[7]Mode_PA_lh_mean_f0_b0!B6</f>
        <v>89.358000000000004</v>
      </c>
      <c r="C6" s="21">
        <f>[7]Mode_PA_lh_mean_f0_b0!C6</f>
        <v>1.28</v>
      </c>
      <c r="D6" s="22">
        <f>[7]Mode_PA_lh_mean_f0_b0!D6</f>
        <v>86.849000000000004</v>
      </c>
      <c r="E6" s="22">
        <f>[7]Mode_PA_lh_mean_f0_b0!E6</f>
        <v>91.867000000000004</v>
      </c>
      <c r="F6" s="22">
        <f>[7]Mode_PA_lh_mean_f0_b0!F6</f>
        <v>69.796000000000006</v>
      </c>
      <c r="G6" s="22">
        <f>[7]Mode_PA_lh_mean_f0_b0!G6</f>
        <v>9.1999999999999993</v>
      </c>
      <c r="H6" s="117">
        <f>[7]Mode_PA_lh_mean_f0_b0!H6</f>
        <v>7.5499999999999994E-14</v>
      </c>
      <c r="I6" s="117">
        <f>[7]Mode_PA_lh_mean_f0_b0!I6</f>
        <v>2.26E-13</v>
      </c>
      <c r="J6" s="102" t="str">
        <f>[7]Mode_PA_lh_mean_f0_b0!J6</f>
        <v>p&lt;0.0001</v>
      </c>
      <c r="K6" s="56">
        <f>[7]Mode_PA_lh_mean_f0_b0!B7</f>
        <v>91.113</v>
      </c>
      <c r="L6" s="22">
        <f>[7]Mode_PA_lh_mean_f0_b0!C7</f>
        <v>1.554</v>
      </c>
      <c r="M6" s="22">
        <f>[7]Mode_PA_lh_mean_f0_b0!D7</f>
        <v>88.066999999999993</v>
      </c>
      <c r="N6" s="22">
        <f>[7]Mode_PA_lh_mean_f0_b0!E7</f>
        <v>94.16</v>
      </c>
      <c r="O6" s="22">
        <f>[7]Mode_PA_lh_mean_f0_b0!F7</f>
        <v>58.622</v>
      </c>
      <c r="P6" s="22">
        <f>[7]Mode_PA_lh_mean_f0_b0!G7</f>
        <v>19.899999999999999</v>
      </c>
      <c r="Q6" s="117">
        <f>[7]Mode_PA_lh_mean_f0_b0!H7</f>
        <v>9.0899999999999996E-24</v>
      </c>
      <c r="R6" s="117">
        <f>[7]Mode_PA_lh_mean_f0_b0!I7</f>
        <v>3.8200000000000001E-22</v>
      </c>
      <c r="S6" s="97" t="str">
        <f>[7]Mode_PA_lh_mean_f0_b0!J7</f>
        <v>p&lt;0.0001</v>
      </c>
      <c r="T6" s="65">
        <f>[7]Mode_PA_lh_mean_f0_b0!B8</f>
        <v>92.43</v>
      </c>
      <c r="U6" s="22">
        <f>[7]Mode_PA_lh_mean_f0_b0!C8</f>
        <v>1.33</v>
      </c>
      <c r="V6" s="22">
        <f>[7]Mode_PA_lh_mean_f0_b0!D8</f>
        <v>89.822999999999993</v>
      </c>
      <c r="W6" s="22">
        <f>[7]Mode_PA_lh_mean_f0_b0!E8</f>
        <v>95.037999999999997</v>
      </c>
      <c r="X6" s="22">
        <f>[7]Mode_PA_lh_mean_f0_b0!F8</f>
        <v>69.471000000000004</v>
      </c>
      <c r="Y6" s="22">
        <f>[7]Mode_PA_lh_mean_f0_b0!G8</f>
        <v>10.73</v>
      </c>
      <c r="Z6" s="121">
        <f>[7]Mode_PA_lh_mean_f0_b0!H8</f>
        <v>1.3899999999999999E-15</v>
      </c>
      <c r="AA6" s="121">
        <f>[7]Mode_PA_lh_mean_f0_b0!I8</f>
        <v>9.7299999999999999E-15</v>
      </c>
      <c r="AB6" s="97" t="str">
        <f>[7]Mode_PA_lh_mean_f0_b0!J8</f>
        <v>p&lt;0.0001</v>
      </c>
      <c r="AC6" s="72">
        <f>[7]Mode_PA_lh_mean_f0_b0!B9</f>
        <v>93.790999999999997</v>
      </c>
      <c r="AD6" s="22">
        <f>[7]Mode_PA_lh_mean_f0_b0!C9</f>
        <v>1.3129999999999999</v>
      </c>
      <c r="AE6" s="22">
        <f>[7]Mode_PA_lh_mean_f0_b0!D9</f>
        <v>91.218000000000004</v>
      </c>
      <c r="AF6" s="22">
        <f>[7]Mode_PA_lh_mean_f0_b0!E9</f>
        <v>96.363</v>
      </c>
      <c r="AG6" s="22">
        <f>[7]Mode_PA_lh_mean_f0_b0!F9</f>
        <v>71.453000000000003</v>
      </c>
      <c r="AH6" s="22">
        <f>[7]Mode_PA_lh_mean_f0_b0!G9</f>
        <v>10.16</v>
      </c>
      <c r="AI6" s="121">
        <f>[7]Mode_PA_lh_mean_f0_b0!H9</f>
        <v>4.5699999999999997E-15</v>
      </c>
      <c r="AJ6" s="121">
        <f>[7]Mode_PA_lh_mean_f0_b0!I9</f>
        <v>2.5599999999999999E-14</v>
      </c>
      <c r="AK6" s="97" t="str">
        <f>[7]Mode_PA_lh_mean_f0_b0!J9</f>
        <v>p&lt;0.0001</v>
      </c>
      <c r="AL6" s="72">
        <f>[8]Mode_PA_lh_mean_f0_r2!$B$3</f>
        <v>0.57875299129302404</v>
      </c>
      <c r="AM6" s="22">
        <f>[8]Mode_PA_lh_mean_f0_r2!$B$2</f>
        <v>0.93045665651295095</v>
      </c>
    </row>
    <row r="7" spans="1:39" s="1" customFormat="1" ht="33.6" customHeight="1" thickTop="1" thickBot="1" x14ac:dyDescent="0.35">
      <c r="A7" s="33" t="s">
        <v>6</v>
      </c>
      <c r="B7" s="45" t="str">
        <f t="shared" ref="B7:I7" si="16">B2</f>
        <v>β0</v>
      </c>
      <c r="C7" s="33" t="str">
        <f t="shared" si="16"/>
        <v xml:space="preserve">SE </v>
      </c>
      <c r="D7" s="33" t="str">
        <f t="shared" si="16"/>
        <v>2.5%  CI</v>
      </c>
      <c r="E7" s="33" t="str">
        <f t="shared" si="16"/>
        <v>97.5% CI</v>
      </c>
      <c r="F7" s="33" t="str">
        <f t="shared" si="16"/>
        <v>t</v>
      </c>
      <c r="G7" s="33" t="str">
        <f t="shared" si="16"/>
        <v>df</v>
      </c>
      <c r="H7" s="34" t="str">
        <f t="shared" si="16"/>
        <v>p. val.</v>
      </c>
      <c r="I7" s="34" t="str">
        <f t="shared" si="16"/>
        <v>p.adj (BH)</v>
      </c>
      <c r="J7" s="46" t="str">
        <f>J2</f>
        <v>sig.</v>
      </c>
      <c r="K7" s="57" t="str">
        <f t="shared" ref="K7:R7" si="17">K2</f>
        <v>β0</v>
      </c>
      <c r="L7" s="33" t="str">
        <f t="shared" si="17"/>
        <v xml:space="preserve">SE </v>
      </c>
      <c r="M7" s="33" t="str">
        <f t="shared" si="17"/>
        <v>2.5%  CI</v>
      </c>
      <c r="N7" s="33" t="str">
        <f t="shared" si="17"/>
        <v>97.5% CI</v>
      </c>
      <c r="O7" s="33" t="str">
        <f t="shared" si="17"/>
        <v>t</v>
      </c>
      <c r="P7" s="33" t="str">
        <f t="shared" si="17"/>
        <v>df</v>
      </c>
      <c r="Q7" s="34" t="str">
        <f t="shared" si="17"/>
        <v>p. val.</v>
      </c>
      <c r="R7" s="34" t="str">
        <f t="shared" si="17"/>
        <v>p.adj (BH)</v>
      </c>
      <c r="S7" s="58" t="str">
        <f>J2</f>
        <v>sig.</v>
      </c>
      <c r="T7" s="66" t="str">
        <f t="shared" ref="T7:AA7" si="18">T2</f>
        <v>β0</v>
      </c>
      <c r="U7" s="33" t="str">
        <f t="shared" si="18"/>
        <v xml:space="preserve">SE </v>
      </c>
      <c r="V7" s="33" t="str">
        <f t="shared" si="18"/>
        <v>2.5%  CI</v>
      </c>
      <c r="W7" s="33" t="str">
        <f t="shared" si="18"/>
        <v>97.5% CI</v>
      </c>
      <c r="X7" s="33" t="str">
        <f t="shared" si="18"/>
        <v>t</v>
      </c>
      <c r="Y7" s="33" t="str">
        <f t="shared" si="18"/>
        <v>df</v>
      </c>
      <c r="Z7" s="34" t="str">
        <f t="shared" si="18"/>
        <v>p. val.</v>
      </c>
      <c r="AA7" s="34" t="str">
        <f t="shared" si="18"/>
        <v>p.adj (BH)</v>
      </c>
      <c r="AB7" s="58" t="str">
        <f>J2</f>
        <v>sig.</v>
      </c>
      <c r="AC7" s="66" t="str">
        <f t="shared" ref="AC7" si="19">AC2</f>
        <v>β0</v>
      </c>
      <c r="AD7" s="33" t="str">
        <f t="shared" ref="AD7:AK7" si="20">AD2</f>
        <v xml:space="preserve">SE </v>
      </c>
      <c r="AE7" s="33" t="str">
        <f t="shared" si="20"/>
        <v>2.5%  CI</v>
      </c>
      <c r="AF7" s="33" t="str">
        <f t="shared" si="20"/>
        <v>97.5% CI</v>
      </c>
      <c r="AG7" s="33" t="str">
        <f t="shared" si="20"/>
        <v>t</v>
      </c>
      <c r="AH7" s="33" t="str">
        <f t="shared" si="20"/>
        <v>df</v>
      </c>
      <c r="AI7" s="34" t="str">
        <f t="shared" si="20"/>
        <v>p. val.</v>
      </c>
      <c r="AJ7" s="34" t="str">
        <f t="shared" si="20"/>
        <v>p.adj (BH)</v>
      </c>
      <c r="AK7" s="58" t="str">
        <f t="shared" si="20"/>
        <v>sig.</v>
      </c>
      <c r="AL7" s="66" t="str">
        <f>'B0 Mode'!AL7</f>
        <v xml:space="preserve">R2m </v>
      </c>
      <c r="AM7" s="33" t="str">
        <f>'B0 Mode'!AM7</f>
        <v xml:space="preserve">R2c </v>
      </c>
    </row>
    <row r="8" spans="1:39" ht="33.6" customHeight="1" thickTop="1" thickBot="1" x14ac:dyDescent="0.35">
      <c r="A8" s="23" t="s">
        <v>4</v>
      </c>
      <c r="B8" s="47">
        <f>[9]Mode_PA_l_t_b0!B6</f>
        <v>94.855999999999995</v>
      </c>
      <c r="C8" s="18">
        <f>[9]Mode_PA_l_t_b0!C6</f>
        <v>6.2809999999999997</v>
      </c>
      <c r="D8" s="18">
        <f>[9]Mode_PA_l_t_b0!D6</f>
        <v>82.546000000000006</v>
      </c>
      <c r="E8" s="18">
        <f>[9]Mode_PA_l_t_b0!E6</f>
        <v>107.167</v>
      </c>
      <c r="F8" s="17">
        <f>[9]Mode_PA_l_t_b0!F6</f>
        <v>15.102</v>
      </c>
      <c r="G8" s="17">
        <f>[9]Mode_PA_l_t_b0!G6</f>
        <v>10.32</v>
      </c>
      <c r="H8" s="115">
        <f>[9]Mode_PA_l_t_b0!H6</f>
        <v>2.2700000000000001E-8</v>
      </c>
      <c r="I8" s="115">
        <f>[9]Mode_PA_l_t_b0!I6</f>
        <v>4.06E-8</v>
      </c>
      <c r="J8" s="103" t="str">
        <f>[9]Mode_PA_l_t_b0!J6</f>
        <v>p&lt;0.0001</v>
      </c>
      <c r="K8" s="59">
        <f>[9]Mode_PA_l_t_b0!B7</f>
        <v>103.583</v>
      </c>
      <c r="L8" s="17">
        <f>[9]Mode_PA_l_t_b0!C7</f>
        <v>12.914</v>
      </c>
      <c r="M8" s="17">
        <f>[9]Mode_PA_l_t_b0!D7</f>
        <v>78.272000000000006</v>
      </c>
      <c r="N8" s="17">
        <f>[9]Mode_PA_l_t_b0!E7</f>
        <v>128.893</v>
      </c>
      <c r="O8" s="17">
        <f>[9]Mode_PA_l_t_b0!F7</f>
        <v>8.0210000000000008</v>
      </c>
      <c r="P8" s="17">
        <f>[9]Mode_PA_l_t_b0!G7</f>
        <v>154.78</v>
      </c>
      <c r="Q8" s="115">
        <f>[9]Mode_PA_l_t_b0!H7</f>
        <v>2.4099999999999998E-13</v>
      </c>
      <c r="R8" s="115">
        <f>[9]Mode_PA_l_t_b0!I7</f>
        <v>5.3299999999999995E-13</v>
      </c>
      <c r="S8" s="98" t="str">
        <f>[9]Mode_PA_l_t_b0!J7</f>
        <v>p&lt;0.0001</v>
      </c>
      <c r="T8" s="67">
        <f>[9]Mode_PA_l_t_b0!B8</f>
        <v>83.26</v>
      </c>
      <c r="U8" s="17">
        <f>[9]Mode_PA_l_t_b0!C8</f>
        <v>7.8040000000000003</v>
      </c>
      <c r="V8" s="17">
        <f>[9]Mode_PA_l_t_b0!D8</f>
        <v>67.962999999999994</v>
      </c>
      <c r="W8" s="17">
        <f>[9]Mode_PA_l_t_b0!E8</f>
        <v>98.555999999999997</v>
      </c>
      <c r="X8" s="17">
        <f>[9]Mode_PA_l_t_b0!F8</f>
        <v>10.667999999999999</v>
      </c>
      <c r="Y8" s="17">
        <f>[9]Mode_PA_l_t_b0!G8</f>
        <v>24.4</v>
      </c>
      <c r="Z8" s="119">
        <f>[9]Mode_PA_l_t_b0!H8</f>
        <v>1.13E-10</v>
      </c>
      <c r="AA8" s="119">
        <f>[9]Mode_PA_l_t_b0!I8</f>
        <v>2.4299999999999999E-10</v>
      </c>
      <c r="AB8" s="98" t="str">
        <f>[9]Mode_PA_l_t_b0!J8</f>
        <v>p&lt;0.0001</v>
      </c>
      <c r="AC8" s="70">
        <f>[9]Mode_PA_l_t_b0!B9</f>
        <v>82.337999999999994</v>
      </c>
      <c r="AD8" s="17">
        <f>[9]Mode_PA_l_t_b0!C9</f>
        <v>7.2919999999999998</v>
      </c>
      <c r="AE8" s="17">
        <f>[9]Mode_PA_l_t_b0!D9</f>
        <v>68.046000000000006</v>
      </c>
      <c r="AF8" s="17">
        <f>[9]Mode_PA_l_t_b0!E9</f>
        <v>96.631</v>
      </c>
      <c r="AG8" s="17">
        <f>[9]Mode_PA_l_t_b0!F9</f>
        <v>11.291</v>
      </c>
      <c r="AH8" s="17">
        <f>[9]Mode_PA_l_t_b0!G9</f>
        <v>18.670000000000002</v>
      </c>
      <c r="AI8" s="119">
        <f>[9]Mode_PA_l_t_b0!H9</f>
        <v>8.8199999999999995E-10</v>
      </c>
      <c r="AJ8" s="119">
        <f>[9]Mode_PA_l_t_b0!I9</f>
        <v>1.81E-9</v>
      </c>
      <c r="AK8" s="98" t="str">
        <f>[9]Mode_PA_l_t_b0!J9</f>
        <v>p&lt;0.0001</v>
      </c>
      <c r="AL8" s="70">
        <f>'B0 Mode'!AL8</f>
        <v>0.60768973596170595</v>
      </c>
      <c r="AM8" s="17">
        <f>'B0 Mode'!AM8</f>
        <v>0.76784989368498202</v>
      </c>
    </row>
    <row r="9" spans="1:39" ht="33.6" customHeight="1" thickBot="1" x14ac:dyDescent="0.35">
      <c r="A9" s="24" t="s">
        <v>3</v>
      </c>
      <c r="B9" s="48">
        <f>[11]Mode_PA_h_t_b0!B6</f>
        <v>318.04700000000003</v>
      </c>
      <c r="C9" s="21">
        <f>[11]Mode_PA_h_t_b0!C6</f>
        <v>26.155000000000001</v>
      </c>
      <c r="D9" s="21">
        <f>[11]Mode_PA_h_t_b0!D6</f>
        <v>266.78500000000003</v>
      </c>
      <c r="E9" s="21">
        <f>[11]Mode_PA_h_t_b0!E6</f>
        <v>369.30900000000003</v>
      </c>
      <c r="F9" s="22">
        <f>[11]Mode_PA_h_t_b0!F6</f>
        <v>12.16</v>
      </c>
      <c r="G9" s="22">
        <f>[11]Mode_PA_h_t_b0!G6</f>
        <v>2.93</v>
      </c>
      <c r="H9" s="117">
        <f>[11]Mode_PA_h_t_b0!H6</f>
        <v>1.2999999999999999E-3</v>
      </c>
      <c r="I9" s="117">
        <f>[11]Mode_PA_h_t_b0!I6</f>
        <v>1.5E-3</v>
      </c>
      <c r="J9" s="102" t="str">
        <f>[11]Mode_PA_h_t_b0!J6</f>
        <v>p&lt;0.01</v>
      </c>
      <c r="K9" s="60">
        <f>[11]Mode_PA_h_t_b0!B7</f>
        <v>265.93900000000002</v>
      </c>
      <c r="L9" s="22">
        <f>[11]Mode_PA_h_t_b0!C7</f>
        <v>31.061</v>
      </c>
      <c r="M9" s="22">
        <f>[11]Mode_PA_h_t_b0!D7</f>
        <v>205.06100000000001</v>
      </c>
      <c r="N9" s="22">
        <f>[11]Mode_PA_h_t_b0!E7</f>
        <v>326.81799999999998</v>
      </c>
      <c r="O9" s="22">
        <f>[11]Mode_PA_h_t_b0!F7</f>
        <v>8.5619999999999994</v>
      </c>
      <c r="P9" s="22">
        <f>[11]Mode_PA_h_t_b0!G7</f>
        <v>5.82</v>
      </c>
      <c r="Q9" s="117">
        <f>[11]Mode_PA_h_t_b0!H7</f>
        <v>1.63E-4</v>
      </c>
      <c r="R9" s="117">
        <f>[11]Mode_PA_h_t_b0!I7</f>
        <v>2.2800000000000001E-4</v>
      </c>
      <c r="S9" s="97" t="str">
        <f>[11]Mode_PA_h_t_b0!J7</f>
        <v>p&lt;0.001</v>
      </c>
      <c r="T9" s="68">
        <f>[11]Mode_PA_h_t_b0!B8</f>
        <v>311.12900000000002</v>
      </c>
      <c r="U9" s="22">
        <f>[11]Mode_PA_h_t_b0!C8</f>
        <v>27.045000000000002</v>
      </c>
      <c r="V9" s="22">
        <f>[11]Mode_PA_h_t_b0!D8</f>
        <v>258.12200000000001</v>
      </c>
      <c r="W9" s="22">
        <f>[11]Mode_PA_h_t_b0!E8</f>
        <v>364.13499999999999</v>
      </c>
      <c r="X9" s="22">
        <f>[11]Mode_PA_h_t_b0!F8</f>
        <v>11.504</v>
      </c>
      <c r="Y9" s="22">
        <f>[11]Mode_PA_h_t_b0!G8</f>
        <v>3.35</v>
      </c>
      <c r="Z9" s="121">
        <f>[11]Mode_PA_h_t_b0!H8</f>
        <v>8.2799999999999996E-4</v>
      </c>
      <c r="AA9" s="121">
        <f>[11]Mode_PA_h_t_b0!I8</f>
        <v>1.1000000000000001E-3</v>
      </c>
      <c r="AB9" s="97" t="str">
        <f>[11]Mode_PA_h_t_b0!J8</f>
        <v>p&lt;0.01</v>
      </c>
      <c r="AC9" s="72">
        <f>[11]Mode_PA_h_t_b0!B9</f>
        <v>309.41199999999998</v>
      </c>
      <c r="AD9" s="22">
        <f>[11]Mode_PA_h_t_b0!C9</f>
        <v>26.728000000000002</v>
      </c>
      <c r="AE9" s="22">
        <f>[11]Mode_PA_h_t_b0!D9</f>
        <v>257.02600000000001</v>
      </c>
      <c r="AF9" s="22">
        <f>[11]Mode_PA_h_t_b0!E9</f>
        <v>361.79700000000003</v>
      </c>
      <c r="AG9" s="22">
        <f>[11]Mode_PA_h_t_b0!F9</f>
        <v>11.576000000000001</v>
      </c>
      <c r="AH9" s="22">
        <f>[11]Mode_PA_h_t_b0!G9</f>
        <v>3.2</v>
      </c>
      <c r="AI9" s="121">
        <f>[11]Mode_PA_h_t_b0!H9</f>
        <v>1E-3</v>
      </c>
      <c r="AJ9" s="121">
        <f>[11]Mode_PA_h_t_b0!I9</f>
        <v>1.2999999999999999E-3</v>
      </c>
      <c r="AK9" s="97" t="str">
        <f>[11]Mode_PA_h_t_b0!J9</f>
        <v>p&lt;0.01</v>
      </c>
      <c r="AL9" s="72">
        <f>'B0 Mode'!AL9</f>
        <v>0.30551322079765297</v>
      </c>
      <c r="AM9" s="22">
        <f>'B0 Mode'!AM9</f>
        <v>0.84349336767445005</v>
      </c>
    </row>
    <row r="10" spans="1:39" ht="33.6" customHeight="1" thickTop="1" thickBot="1" x14ac:dyDescent="0.35">
      <c r="A10" s="33" t="s">
        <v>17</v>
      </c>
      <c r="B10" s="45" t="str">
        <f t="shared" ref="B10:I10" si="21">B2</f>
        <v>β0</v>
      </c>
      <c r="C10" s="33" t="str">
        <f t="shared" si="21"/>
        <v xml:space="preserve">SE </v>
      </c>
      <c r="D10" s="33" t="str">
        <f t="shared" si="21"/>
        <v>2.5%  CI</v>
      </c>
      <c r="E10" s="33" t="str">
        <f t="shared" si="21"/>
        <v>97.5% CI</v>
      </c>
      <c r="F10" s="33" t="str">
        <f t="shared" si="21"/>
        <v>t</v>
      </c>
      <c r="G10" s="33" t="str">
        <f t="shared" si="21"/>
        <v>df</v>
      </c>
      <c r="H10" s="34" t="str">
        <f t="shared" si="21"/>
        <v>p. val.</v>
      </c>
      <c r="I10" s="34" t="str">
        <f t="shared" si="21"/>
        <v>p.adj (BH)</v>
      </c>
      <c r="J10" s="46" t="str">
        <f>J2</f>
        <v>sig.</v>
      </c>
      <c r="K10" s="57" t="str">
        <f>K2</f>
        <v>β0</v>
      </c>
      <c r="L10" s="33" t="str">
        <f t="shared" ref="L10:R10" si="22">L2</f>
        <v xml:space="preserve">SE </v>
      </c>
      <c r="M10" s="33" t="str">
        <f t="shared" si="22"/>
        <v>2.5%  CI</v>
      </c>
      <c r="N10" s="33" t="str">
        <f t="shared" si="22"/>
        <v>97.5% CI</v>
      </c>
      <c r="O10" s="33" t="str">
        <f t="shared" si="22"/>
        <v>t</v>
      </c>
      <c r="P10" s="33" t="str">
        <f t="shared" si="22"/>
        <v>df</v>
      </c>
      <c r="Q10" s="34" t="str">
        <f t="shared" si="22"/>
        <v>p. val.</v>
      </c>
      <c r="R10" s="34" t="str">
        <f t="shared" si="22"/>
        <v>p.adj (BH)</v>
      </c>
      <c r="S10" s="58" t="str">
        <f>J2</f>
        <v>sig.</v>
      </c>
      <c r="T10" s="66" t="str">
        <f t="shared" ref="T10:AA10" si="23">T2</f>
        <v>β0</v>
      </c>
      <c r="U10" s="33" t="str">
        <f t="shared" si="23"/>
        <v xml:space="preserve">SE </v>
      </c>
      <c r="V10" s="33" t="str">
        <f t="shared" si="23"/>
        <v>2.5%  CI</v>
      </c>
      <c r="W10" s="33" t="str">
        <f t="shared" si="23"/>
        <v>97.5% CI</v>
      </c>
      <c r="X10" s="33" t="str">
        <f t="shared" si="23"/>
        <v>t</v>
      </c>
      <c r="Y10" s="33" t="str">
        <f t="shared" si="23"/>
        <v>df</v>
      </c>
      <c r="Z10" s="34" t="str">
        <f t="shared" si="23"/>
        <v>p. val.</v>
      </c>
      <c r="AA10" s="34" t="str">
        <f t="shared" si="23"/>
        <v>p.adj (BH)</v>
      </c>
      <c r="AB10" s="58" t="str">
        <f>J2</f>
        <v>sig.</v>
      </c>
      <c r="AC10" s="66" t="str">
        <f t="shared" ref="AC10" si="24">AC2</f>
        <v>β0</v>
      </c>
      <c r="AD10" s="33" t="str">
        <f t="shared" ref="AD10:AK10" si="25">AD2</f>
        <v xml:space="preserve">SE </v>
      </c>
      <c r="AE10" s="33" t="str">
        <f t="shared" si="25"/>
        <v>2.5%  CI</v>
      </c>
      <c r="AF10" s="33" t="str">
        <f t="shared" si="25"/>
        <v>97.5% CI</v>
      </c>
      <c r="AG10" s="33" t="str">
        <f t="shared" si="25"/>
        <v>t</v>
      </c>
      <c r="AH10" s="33" t="str">
        <f t="shared" si="25"/>
        <v>df</v>
      </c>
      <c r="AI10" s="34" t="str">
        <f t="shared" si="25"/>
        <v>p. val.</v>
      </c>
      <c r="AJ10" s="34" t="str">
        <f t="shared" si="25"/>
        <v>p.adj (BH)</v>
      </c>
      <c r="AK10" s="58" t="str">
        <f t="shared" si="25"/>
        <v>sig.</v>
      </c>
      <c r="AL10" s="66" t="str">
        <f>'B0 Mode'!AL10</f>
        <v xml:space="preserve">R2m </v>
      </c>
      <c r="AM10" s="33" t="str">
        <f>'B0 Mode'!AM10</f>
        <v xml:space="preserve">R2c </v>
      </c>
    </row>
    <row r="11" spans="1:39" ht="33.6" customHeight="1" thickTop="1" x14ac:dyDescent="0.3">
      <c r="A11" s="51" t="s">
        <v>35</v>
      </c>
      <c r="B11" s="49">
        <f>[13]Mode_PA_lh_slope_b0!B6</f>
        <v>31.148</v>
      </c>
      <c r="C11" s="50">
        <f>[13]Mode_PA_lh_slope_b0!C6</f>
        <v>5.2960000000000003</v>
      </c>
      <c r="D11" s="51">
        <f>[13]Mode_PA_lh_slope_b0!D6</f>
        <v>20.768000000000001</v>
      </c>
      <c r="E11" s="51">
        <f>[13]Mode_PA_lh_slope_b0!E6</f>
        <v>41.527000000000001</v>
      </c>
      <c r="F11" s="50">
        <f>[13]Mode_PA_lh_slope_b0!F6</f>
        <v>5.8819999999999997</v>
      </c>
      <c r="G11" s="50">
        <f>[13]Mode_PA_lh_slope_b0!G6</f>
        <v>3.85</v>
      </c>
      <c r="H11" s="118">
        <f>[13]Mode_PA_lh_slope_b0!H6</f>
        <v>4.7000000000000002E-3</v>
      </c>
      <c r="I11" s="118">
        <f>[13]Mode_PA_lh_slope_b0!I6</f>
        <v>4.7999999999999996E-3</v>
      </c>
      <c r="J11" s="104" t="str">
        <f>[13]Mode_PA_lh_slope_b0!J6</f>
        <v>p&lt;0.01</v>
      </c>
      <c r="K11" s="61">
        <f>[13]Mode_PA_lh_slope_b0!B7</f>
        <v>16.356000000000002</v>
      </c>
      <c r="L11" s="25">
        <f>[13]Mode_PA_lh_slope_b0!C7</f>
        <v>7.2629999999999999</v>
      </c>
      <c r="M11" s="25">
        <f>[13]Mode_PA_lh_slope_b0!D7</f>
        <v>2.12</v>
      </c>
      <c r="N11" s="25">
        <f>[13]Mode_PA_lh_slope_b0!E7</f>
        <v>30.591000000000001</v>
      </c>
      <c r="O11" s="25">
        <f>[13]Mode_PA_lh_slope_b0!F7</f>
        <v>2.2519999999999998</v>
      </c>
      <c r="P11" s="25">
        <f>[13]Mode_PA_lh_slope_b0!G7</f>
        <v>13.57</v>
      </c>
      <c r="Q11" s="94">
        <f>[13]Mode_PA_lh_slope_b0!H7</f>
        <v>4.1500000000000002E-2</v>
      </c>
      <c r="R11" s="94">
        <f>[13]Mode_PA_lh_slope_b0!I7</f>
        <v>4.1500000000000002E-2</v>
      </c>
      <c r="S11" s="99" t="str">
        <f>[13]Mode_PA_lh_slope_b0!J7</f>
        <v>p&lt;0.05</v>
      </c>
      <c r="T11" s="69">
        <f>[13]Mode_PA_lh_slope_b0!B8</f>
        <v>48.820999999999998</v>
      </c>
      <c r="U11" s="25">
        <f>[13]Mode_PA_lh_slope_b0!C8</f>
        <v>5.6760000000000002</v>
      </c>
      <c r="V11" s="25">
        <f>[13]Mode_PA_lh_slope_b0!D8</f>
        <v>37.695</v>
      </c>
      <c r="W11" s="25">
        <f>[13]Mode_PA_lh_slope_b0!E8</f>
        <v>59.945999999999998</v>
      </c>
      <c r="X11" s="25">
        <f>[13]Mode_PA_lh_slope_b0!F8</f>
        <v>8.6010000000000009</v>
      </c>
      <c r="Y11" s="25">
        <f>[13]Mode_PA_lh_slope_b0!G8</f>
        <v>5.09</v>
      </c>
      <c r="Z11" s="122">
        <f>[13]Mode_PA_lh_slope_b0!H8</f>
        <v>3.21E-4</v>
      </c>
      <c r="AA11" s="122">
        <f>[13]Mode_PA_lh_slope_b0!I8</f>
        <v>4.4200000000000001E-4</v>
      </c>
      <c r="AB11" s="99" t="str">
        <f>[13]Mode_PA_lh_slope_b0!J8</f>
        <v>p&lt;0.001</v>
      </c>
      <c r="AC11" s="69">
        <f>[13]Mode_PA_lh_slope_b0!B9</f>
        <v>34.103999999999999</v>
      </c>
      <c r="AD11" s="25">
        <f>[13]Mode_PA_lh_slope_b0!C9</f>
        <v>5.5430000000000001</v>
      </c>
      <c r="AE11" s="25">
        <f>[13]Mode_PA_lh_slope_b0!D9</f>
        <v>23.24</v>
      </c>
      <c r="AF11" s="25">
        <f>[13]Mode_PA_lh_slope_b0!E9</f>
        <v>44.969000000000001</v>
      </c>
      <c r="AG11" s="25">
        <f>[13]Mode_PA_lh_slope_b0!F9</f>
        <v>6.1520000000000001</v>
      </c>
      <c r="AH11" s="25">
        <f>[13]Mode_PA_lh_slope_b0!G9</f>
        <v>4.63</v>
      </c>
      <c r="AI11" s="122">
        <f>[13]Mode_PA_lh_slope_b0!H9</f>
        <v>2.2000000000000001E-3</v>
      </c>
      <c r="AJ11" s="122">
        <f>[13]Mode_PA_lh_slope_b0!I9</f>
        <v>2.5000000000000001E-3</v>
      </c>
      <c r="AK11" s="99" t="str">
        <f>[13]Mode_PA_lh_slope_b0!J9</f>
        <v>p&lt;0.01</v>
      </c>
      <c r="AL11" s="69">
        <f>'B0 Mode'!AL11</f>
        <v>0.1730903930522</v>
      </c>
      <c r="AM11" s="25">
        <f>'B0 Mode'!AM11</f>
        <v>0.69817606427779999</v>
      </c>
    </row>
  </sheetData>
  <mergeCells count="5">
    <mergeCell ref="AL1:AM1"/>
    <mergeCell ref="AC1:AK1"/>
    <mergeCell ref="T1:AB1"/>
    <mergeCell ref="K1:S1"/>
    <mergeCell ref="B1:J1"/>
  </mergeCells>
  <conditionalFormatting sqref="H3:I5 H11:I11 Q3:R5 Q11:R11 Z3:AA5 Z11:AA11 AI3:AJ5 AI11:AJ11 H1:I1 Q1:R1 Z1:AA1 AI1:AJ1 AI7:AJ9 Z7:AA9 Q7:R8 H7:I9">
    <cfRule type="cellIs" dxfId="254" priority="16" stopIfTrue="1" operator="lessThan">
      <formula>0.0001</formula>
    </cfRule>
    <cfRule type="cellIs" dxfId="253" priority="17" stopIfTrue="1" operator="lessThan">
      <formula>0.001</formula>
    </cfRule>
    <cfRule type="cellIs" dxfId="252" priority="18" stopIfTrue="1" operator="lessThan">
      <formula>0.05</formula>
    </cfRule>
    <cfRule type="cellIs" dxfId="251" priority="19" stopIfTrue="1" operator="lessThan">
      <formula>0.1</formula>
    </cfRule>
  </conditionalFormatting>
  <conditionalFormatting sqref="J3:J5 J11 S3:S5 S11 AB3:AB5 AB11 AK3:AK5 AK11 J1 S1 AB1 AK1 AK7:AK9 AB7:AB9 S7:S9 J7:J9">
    <cfRule type="containsText" dxfId="250" priority="10" stopIfTrue="1" operator="containsText" text="p&lt;0.0001">
      <formula>NOT(ISERROR(SEARCH("p&lt;0.0001",J1)))</formula>
    </cfRule>
    <cfRule type="containsText" dxfId="249" priority="12" stopIfTrue="1" operator="containsText" text="p&lt;0.001">
      <formula>NOT(ISERROR(SEARCH("p&lt;0.001",J1)))</formula>
    </cfRule>
    <cfRule type="containsText" dxfId="248" priority="13" stopIfTrue="1" operator="containsText" text="p&lt;0.01">
      <formula>NOT(ISERROR(SEARCH("p&lt;0.01",J1)))</formula>
    </cfRule>
    <cfRule type="containsText" dxfId="247" priority="14" stopIfTrue="1" operator="containsText" text="p&lt;0.05">
      <formula>NOT(ISERROR(SEARCH("p&lt;0.05",J1)))</formula>
    </cfRule>
    <cfRule type="containsText" dxfId="246" priority="15" stopIfTrue="1" operator="containsText" text="p&lt;0.1">
      <formula>NOT(ISERROR(SEARCH("p&lt;0.1",J1)))</formula>
    </cfRule>
  </conditionalFormatting>
  <conditionalFormatting sqref="H6:I6 Q6:R6 Z6:AA6 AI6:AJ6">
    <cfRule type="cellIs" dxfId="245" priority="6" stopIfTrue="1" operator="lessThan">
      <formula>0.0001</formula>
    </cfRule>
    <cfRule type="cellIs" dxfId="244" priority="7" stopIfTrue="1" operator="lessThan">
      <formula>0.001</formula>
    </cfRule>
    <cfRule type="cellIs" dxfId="243" priority="8" stopIfTrue="1" operator="lessThan">
      <formula>0.05</formula>
    </cfRule>
    <cfRule type="cellIs" dxfId="242" priority="9" stopIfTrue="1" operator="lessThan">
      <formula>0.1</formula>
    </cfRule>
  </conditionalFormatting>
  <conditionalFormatting sqref="J6 S6 AB6 AK6">
    <cfRule type="containsText" dxfId="241" priority="1" stopIfTrue="1" operator="containsText" text="p&lt;0.0001">
      <formula>NOT(ISERROR(SEARCH("p&lt;0.0001",J6)))</formula>
    </cfRule>
    <cfRule type="containsText" dxfId="240" priority="2" stopIfTrue="1" operator="containsText" text="p&lt;0.001">
      <formula>NOT(ISERROR(SEARCH("p&lt;0.001",J6)))</formula>
    </cfRule>
    <cfRule type="containsText" dxfId="239" priority="3" stopIfTrue="1" operator="containsText" text="p&lt;0.01">
      <formula>NOT(ISERROR(SEARCH("p&lt;0.01",J6)))</formula>
    </cfRule>
    <cfRule type="containsText" dxfId="238" priority="4" stopIfTrue="1" operator="containsText" text="p&lt;0.05">
      <formula>NOT(ISERROR(SEARCH("p&lt;0.05",J6)))</formula>
    </cfRule>
    <cfRule type="containsText" dxfId="237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37" customWidth="1"/>
    <col min="4" max="5" width="7.6640625" style="36" customWidth="1"/>
    <col min="6" max="7" width="11.44140625" style="36" customWidth="1"/>
    <col min="8" max="9" width="8.6640625" style="36" customWidth="1"/>
    <col min="10" max="10" width="11.44140625" style="36" customWidth="1"/>
    <col min="11" max="11" width="9.6640625" style="38" customWidth="1"/>
    <col min="12" max="12" width="11.44140625" style="38" customWidth="1"/>
    <col min="13" max="14" width="7.6640625" style="36" customWidth="1"/>
    <col min="15" max="16" width="11.44140625" style="36" customWidth="1"/>
    <col min="17" max="18" width="8.6640625" style="36" customWidth="1"/>
    <col min="19" max="19" width="11.44140625" style="39" customWidth="1"/>
    <col min="20" max="20" width="9.6640625" style="39" customWidth="1"/>
    <col min="21" max="21" width="11.44140625" style="39" customWidth="1"/>
    <col min="22" max="23" width="7.6640625" style="36" customWidth="1"/>
    <col min="24" max="25" width="11.44140625" style="36" customWidth="1"/>
    <col min="26" max="27" width="8.6640625" style="36" customWidth="1"/>
    <col min="28" max="28" width="11.44140625" style="39" customWidth="1"/>
    <col min="29" max="29" width="9.6640625" style="39" customWidth="1"/>
    <col min="30" max="30" width="11.44140625" style="39" customWidth="1"/>
    <col min="31" max="32" width="7.6640625" style="36" customWidth="1"/>
    <col min="33" max="34" width="11.44140625" style="36" customWidth="1"/>
    <col min="35" max="36" width="8.6640625" style="36" customWidth="1"/>
    <col min="37" max="37" width="11.44140625" style="39" customWidth="1"/>
    <col min="38" max="38" width="9.6640625" style="39" customWidth="1"/>
    <col min="39" max="39" width="11.44140625" style="39" customWidth="1"/>
    <col min="40" max="41" width="7.6640625" style="36" customWidth="1"/>
    <col min="42" max="43" width="11.44140625" style="36" customWidth="1"/>
    <col min="44" max="45" width="8.6640625" style="36" customWidth="1"/>
    <col min="46" max="46" width="11.44140625" style="39" customWidth="1"/>
    <col min="47" max="47" width="9.6640625" style="39" customWidth="1"/>
    <col min="48" max="48" width="11.44140625" style="39" customWidth="1"/>
    <col min="49" max="50" width="7.6640625" style="36" customWidth="1"/>
    <col min="51" max="52" width="11.44140625" style="36" customWidth="1"/>
    <col min="53" max="54" width="8.6640625" style="36" customWidth="1"/>
    <col min="55" max="55" width="11.44140625" style="39" customWidth="1"/>
    <col min="56" max="56" width="9.6640625" style="39" customWidth="1"/>
    <col min="57" max="57" width="11.44140625" style="39" customWidth="1"/>
    <col min="58" max="59" width="11.44140625" style="36" customWidth="1"/>
    <col min="60" max="16384" width="13.88671875" style="36"/>
  </cols>
  <sheetData>
    <row r="1" spans="1:57" ht="20.399999999999999" customHeight="1" x14ac:dyDescent="0.25">
      <c r="A1" s="219" t="s">
        <v>63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57" ht="13.2" customHeight="1" x14ac:dyDescent="0.25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</row>
    <row r="3" spans="1:57" ht="13.2" customHeight="1" x14ac:dyDescent="0.25">
      <c r="A3" s="189" t="s">
        <v>58</v>
      </c>
      <c r="B3" s="182"/>
      <c r="C3" s="182"/>
      <c r="D3" s="183"/>
      <c r="E3" s="183"/>
      <c r="F3" s="183"/>
      <c r="G3" s="183"/>
      <c r="H3" s="183"/>
      <c r="I3" s="183"/>
      <c r="J3" s="183"/>
      <c r="K3" s="184"/>
      <c r="L3" s="184"/>
    </row>
    <row r="4" spans="1:57" s="35" customFormat="1" ht="33.6" customHeight="1" thickBot="1" x14ac:dyDescent="0.35">
      <c r="A4" s="125" t="s">
        <v>49</v>
      </c>
      <c r="B4" s="216" t="s">
        <v>51</v>
      </c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 t="s">
        <v>52</v>
      </c>
      <c r="N4" s="216"/>
      <c r="O4" s="216"/>
      <c r="P4" s="216"/>
      <c r="Q4" s="216"/>
      <c r="R4" s="216"/>
      <c r="S4" s="216"/>
      <c r="T4" s="216"/>
      <c r="U4" s="216"/>
      <c r="V4" s="218" t="s">
        <v>53</v>
      </c>
      <c r="W4" s="216"/>
      <c r="X4" s="216"/>
      <c r="Y4" s="216"/>
      <c r="Z4" s="216"/>
      <c r="AA4" s="216"/>
      <c r="AB4" s="216"/>
      <c r="AC4" s="216"/>
      <c r="AD4" s="216"/>
      <c r="AE4" s="218" t="s">
        <v>54</v>
      </c>
      <c r="AF4" s="216"/>
      <c r="AG4" s="216"/>
      <c r="AH4" s="216"/>
      <c r="AI4" s="216"/>
      <c r="AJ4" s="216"/>
      <c r="AK4" s="216"/>
      <c r="AL4" s="216"/>
      <c r="AM4" s="216"/>
      <c r="AN4" s="218" t="s">
        <v>55</v>
      </c>
      <c r="AO4" s="216"/>
      <c r="AP4" s="216"/>
      <c r="AQ4" s="216"/>
      <c r="AR4" s="216"/>
      <c r="AS4" s="216"/>
      <c r="AT4" s="216"/>
      <c r="AU4" s="216"/>
      <c r="AV4" s="216"/>
      <c r="AW4" s="218" t="s">
        <v>56</v>
      </c>
      <c r="AX4" s="216"/>
      <c r="AY4" s="216"/>
      <c r="AZ4" s="216"/>
      <c r="BA4" s="216"/>
      <c r="BB4" s="216"/>
      <c r="BC4" s="216"/>
      <c r="BD4" s="216"/>
      <c r="BE4" s="216"/>
    </row>
    <row r="5" spans="1:57" s="113" customFormat="1" ht="33.6" customHeight="1" thickTop="1" thickBot="1" x14ac:dyDescent="0.3">
      <c r="A5" s="105" t="s">
        <v>38</v>
      </c>
      <c r="B5" s="105" t="s">
        <v>65</v>
      </c>
      <c r="C5" s="105" t="s">
        <v>66</v>
      </c>
      <c r="D5" s="105" t="s">
        <v>43</v>
      </c>
      <c r="E5" s="105" t="s">
        <v>2</v>
      </c>
      <c r="F5" s="105" t="s">
        <v>10</v>
      </c>
      <c r="G5" s="105" t="s">
        <v>11</v>
      </c>
      <c r="H5" s="105" t="s">
        <v>8</v>
      </c>
      <c r="I5" s="105" t="s">
        <v>12</v>
      </c>
      <c r="J5" s="105" t="s">
        <v>24</v>
      </c>
      <c r="K5" s="107" t="str">
        <f>[19]Mode_PA_h_t_b1!J1</f>
        <v>p.adj (BH)</v>
      </c>
      <c r="L5" s="107" t="s">
        <v>36</v>
      </c>
      <c r="M5" s="105" t="str">
        <f t="shared" ref="M5:U5" si="0">D5</f>
        <v>β1</v>
      </c>
      <c r="N5" s="105" t="str">
        <f t="shared" si="0"/>
        <v xml:space="preserve">SE </v>
      </c>
      <c r="O5" s="105" t="str">
        <f t="shared" si="0"/>
        <v>2.5% CI</v>
      </c>
      <c r="P5" s="105" t="str">
        <f t="shared" si="0"/>
        <v>97.5% CI</v>
      </c>
      <c r="Q5" s="105" t="str">
        <f t="shared" si="0"/>
        <v>t</v>
      </c>
      <c r="R5" s="105" t="str">
        <f t="shared" si="0"/>
        <v>df</v>
      </c>
      <c r="S5" s="109" t="str">
        <f t="shared" si="0"/>
        <v>p. val.</v>
      </c>
      <c r="T5" s="109" t="str">
        <f t="shared" si="0"/>
        <v>p.adj (BH)</v>
      </c>
      <c r="U5" s="110" t="str">
        <f t="shared" si="0"/>
        <v>sig.</v>
      </c>
      <c r="V5" s="108" t="str">
        <f t="shared" ref="V5:AD5" si="1">D5</f>
        <v>β1</v>
      </c>
      <c r="W5" s="105" t="str">
        <f t="shared" si="1"/>
        <v xml:space="preserve">SE </v>
      </c>
      <c r="X5" s="105" t="str">
        <f t="shared" si="1"/>
        <v>2.5% CI</v>
      </c>
      <c r="Y5" s="105" t="str">
        <f t="shared" si="1"/>
        <v>97.5% CI</v>
      </c>
      <c r="Z5" s="105" t="str">
        <f t="shared" si="1"/>
        <v>t</v>
      </c>
      <c r="AA5" s="105" t="str">
        <f t="shared" si="1"/>
        <v>df</v>
      </c>
      <c r="AB5" s="109" t="str">
        <f t="shared" si="1"/>
        <v>p. val.</v>
      </c>
      <c r="AC5" s="109" t="str">
        <f t="shared" si="1"/>
        <v>p.adj (BH)</v>
      </c>
      <c r="AD5" s="110" t="str">
        <f t="shared" si="1"/>
        <v>sig.</v>
      </c>
      <c r="AE5" s="105" t="str">
        <f t="shared" ref="AE5:AM5" si="2">D5</f>
        <v>β1</v>
      </c>
      <c r="AF5" s="105" t="str">
        <f t="shared" si="2"/>
        <v xml:space="preserve">SE </v>
      </c>
      <c r="AG5" s="105" t="str">
        <f t="shared" si="2"/>
        <v>2.5% CI</v>
      </c>
      <c r="AH5" s="105" t="str">
        <f t="shared" si="2"/>
        <v>97.5% CI</v>
      </c>
      <c r="AI5" s="105" t="str">
        <f t="shared" si="2"/>
        <v>t</v>
      </c>
      <c r="AJ5" s="105" t="str">
        <f t="shared" si="2"/>
        <v>df</v>
      </c>
      <c r="AK5" s="109" t="str">
        <f t="shared" si="2"/>
        <v>p. val.</v>
      </c>
      <c r="AL5" s="109" t="str">
        <f t="shared" si="2"/>
        <v>p.adj (BH)</v>
      </c>
      <c r="AM5" s="110" t="str">
        <f t="shared" si="2"/>
        <v>sig.</v>
      </c>
      <c r="AN5" s="108" t="str">
        <f t="shared" ref="AN5:AV5" si="3">D5</f>
        <v>β1</v>
      </c>
      <c r="AO5" s="105" t="str">
        <f t="shared" si="3"/>
        <v xml:space="preserve">SE </v>
      </c>
      <c r="AP5" s="105" t="str">
        <f t="shared" si="3"/>
        <v>2.5% CI</v>
      </c>
      <c r="AQ5" s="105" t="str">
        <f t="shared" si="3"/>
        <v>97.5% CI</v>
      </c>
      <c r="AR5" s="105" t="str">
        <f t="shared" si="3"/>
        <v>t</v>
      </c>
      <c r="AS5" s="105" t="str">
        <f t="shared" si="3"/>
        <v>df</v>
      </c>
      <c r="AT5" s="109" t="str">
        <f t="shared" si="3"/>
        <v>p. val.</v>
      </c>
      <c r="AU5" s="109" t="str">
        <f t="shared" si="3"/>
        <v>p.adj (BH)</v>
      </c>
      <c r="AV5" s="110" t="str">
        <f t="shared" si="3"/>
        <v>sig.</v>
      </c>
      <c r="AW5" s="108" t="str">
        <f t="shared" ref="AW5:BD5" si="4">D5</f>
        <v>β1</v>
      </c>
      <c r="AX5" s="105" t="str">
        <f t="shared" si="4"/>
        <v xml:space="preserve">SE </v>
      </c>
      <c r="AY5" s="105" t="str">
        <f t="shared" si="4"/>
        <v>2.5% CI</v>
      </c>
      <c r="AZ5" s="105" t="str">
        <f t="shared" si="4"/>
        <v>97.5% CI</v>
      </c>
      <c r="BA5" s="105" t="str">
        <f t="shared" si="4"/>
        <v>t</v>
      </c>
      <c r="BB5" s="105" t="str">
        <f t="shared" si="4"/>
        <v>df</v>
      </c>
      <c r="BC5" s="109" t="str">
        <f t="shared" si="4"/>
        <v>p. val.</v>
      </c>
      <c r="BD5" s="109" t="str">
        <f t="shared" si="4"/>
        <v>p.adj (BH)</v>
      </c>
      <c r="BE5" s="111" t="str">
        <f>U5</f>
        <v>sig.</v>
      </c>
    </row>
    <row r="6" spans="1:57" s="113" customFormat="1" ht="33.6" customHeight="1" thickTop="1" thickBot="1" x14ac:dyDescent="0.3">
      <c r="A6" s="74" t="s">
        <v>26</v>
      </c>
      <c r="B6" s="76">
        <f>'B0 Mode'!AL3</f>
        <v>0.59399956709452595</v>
      </c>
      <c r="C6" s="76">
        <f>'B0 Mode'!AM3</f>
        <v>0.94023014769888502</v>
      </c>
      <c r="D6" s="76">
        <f>[14]Mode_PA_l_f0_b1!C8</f>
        <v>3.7519999999999998</v>
      </c>
      <c r="E6" s="76">
        <f>[14]Mode_PA_l_f0_b1!D8</f>
        <v>0.76500000000000001</v>
      </c>
      <c r="F6" s="76">
        <f>[14]Mode_PA_l_f0_b1!E8</f>
        <v>2.2519999999999998</v>
      </c>
      <c r="G6" s="76">
        <f>[14]Mode_PA_l_f0_b1!F8</f>
        <v>5.2519999999999998</v>
      </c>
      <c r="H6" s="76">
        <f>[14]Mode_PA_l_f0_b1!G8</f>
        <v>4.9020000000000001</v>
      </c>
      <c r="I6" s="76">
        <f>[14]Mode_PA_l_f0_b1!H8</f>
        <v>605.22</v>
      </c>
      <c r="J6" s="115">
        <f>[14]Mode_PA_l_f0_b1!I8</f>
        <v>1.22E-6</v>
      </c>
      <c r="K6" s="115">
        <f>[14]Mode_PA_l_f0_b1!J8</f>
        <v>6.4799999999999998E-6</v>
      </c>
      <c r="L6" s="185" t="str">
        <f>[14]Mode_PA_l_f0_b1!K8</f>
        <v>p&lt;0.0001</v>
      </c>
      <c r="M6" s="76">
        <f>[14]Mode_PA_l_f0_b1!C9</f>
        <v>1.619</v>
      </c>
      <c r="N6" s="76">
        <f>[14]Mode_PA_l_f0_b1!D9</f>
        <v>0.32100000000000001</v>
      </c>
      <c r="O6" s="76">
        <f>[14]Mode_PA_l_f0_b1!E9</f>
        <v>0.98899999999999999</v>
      </c>
      <c r="P6" s="76">
        <f>[14]Mode_PA_l_f0_b1!F9</f>
        <v>2.2490000000000001</v>
      </c>
      <c r="Q6" s="76">
        <f>[14]Mode_PA_l_f0_b1!G9</f>
        <v>5.0380000000000003</v>
      </c>
      <c r="R6" s="76">
        <f>[14]Mode_PA_l_f0_b1!H9</f>
        <v>605.33000000000004</v>
      </c>
      <c r="S6" s="115">
        <f>[14]Mode_PA_l_f0_b1!I9</f>
        <v>6.2200000000000004E-7</v>
      </c>
      <c r="T6" s="115">
        <f>[14]Mode_PA_l_f0_b1!J9</f>
        <v>3.4199999999999999E-6</v>
      </c>
      <c r="U6" s="100" t="str">
        <f>[14]Mode_PA_l_f0_b1!K9</f>
        <v>p&lt;0.0001</v>
      </c>
      <c r="V6" s="77">
        <f>[14]Mode_PA_l_f0_b1!C10</f>
        <v>3.9860000000000002</v>
      </c>
      <c r="W6" s="76">
        <f>[14]Mode_PA_l_f0_b1!D10</f>
        <v>0.251</v>
      </c>
      <c r="X6" s="76">
        <f>[14]Mode_PA_l_f0_b1!E10</f>
        <v>3.4950000000000001</v>
      </c>
      <c r="Y6" s="76">
        <f>[14]Mode_PA_l_f0_b1!F10</f>
        <v>4.4770000000000003</v>
      </c>
      <c r="Z6" s="76">
        <f>[14]Mode_PA_l_f0_b1!G10</f>
        <v>15.901999999999999</v>
      </c>
      <c r="AA6" s="76">
        <f>[14]Mode_PA_l_f0_b1!H10</f>
        <v>605.4</v>
      </c>
      <c r="AB6" s="115">
        <f>[14]Mode_PA_l_f0_b1!I10</f>
        <v>7.7800000000000006E-48</v>
      </c>
      <c r="AC6" s="115">
        <f>[14]Mode_PA_l_f0_b1!J10</f>
        <v>1.1999999999999999E-45</v>
      </c>
      <c r="AD6" s="100" t="str">
        <f>[14]Mode_PA_l_f0_b1!K10</f>
        <v>p&lt;0.0001</v>
      </c>
      <c r="AE6" s="76">
        <f>[14]Mode_PA_l_f0_b1!C11</f>
        <v>-2.133</v>
      </c>
      <c r="AF6" s="76">
        <f>[14]Mode_PA_l_f0_b1!D11</f>
        <v>0.78600000000000003</v>
      </c>
      <c r="AG6" s="76">
        <f>[14]Mode_PA_l_f0_b1!E11</f>
        <v>-3.6739999999999999</v>
      </c>
      <c r="AH6" s="76">
        <f>[14]Mode_PA_l_f0_b1!F11</f>
        <v>-0.59199999999999997</v>
      </c>
      <c r="AI6" s="76">
        <f>[14]Mode_PA_l_f0_b1!G11</f>
        <v>-2.7130000000000001</v>
      </c>
      <c r="AJ6" s="76">
        <f>[14]Mode_PA_l_f0_b1!H11</f>
        <v>605.25</v>
      </c>
      <c r="AK6" s="115">
        <f>[14]Mode_PA_l_f0_b1!I11</f>
        <v>6.8999999999999999E-3</v>
      </c>
      <c r="AL6" s="115">
        <f>[14]Mode_PA_l_f0_b1!J11</f>
        <v>1.2200000000000001E-2</v>
      </c>
      <c r="AM6" s="100" t="str">
        <f>[14]Mode_PA_l_f0_b1!K11</f>
        <v>p&lt;0.05</v>
      </c>
      <c r="AN6" s="77">
        <f>[14]Mode_PA_l_f0_b1!C12</f>
        <v>0.23400000000000001</v>
      </c>
      <c r="AO6" s="76">
        <f>[14]Mode_PA_l_f0_b1!D12</f>
        <v>0.75</v>
      </c>
      <c r="AP6" s="76">
        <f>[14]Mode_PA_l_f0_b1!E12</f>
        <v>-1.2350000000000001</v>
      </c>
      <c r="AQ6" s="76">
        <f>[14]Mode_PA_l_f0_b1!F12</f>
        <v>1.7030000000000001</v>
      </c>
      <c r="AR6" s="76">
        <f>[14]Mode_PA_l_f0_b1!G12</f>
        <v>0.312</v>
      </c>
      <c r="AS6" s="76">
        <f>[14]Mode_PA_l_f0_b1!H12</f>
        <v>605.25</v>
      </c>
      <c r="AT6" s="115">
        <f>[14]Mode_PA_l_f0_b1!I12</f>
        <v>0.75509999999999999</v>
      </c>
      <c r="AU6" s="115">
        <f>[14]Mode_PA_l_f0_b1!J12</f>
        <v>0.80269999999999997</v>
      </c>
      <c r="AV6" s="100">
        <f>[14]Mode_PA_l_f0_b1!K12</f>
        <v>0</v>
      </c>
      <c r="AW6" s="77">
        <f>[14]Mode_PA_l_f0_b1!C13</f>
        <v>2.367</v>
      </c>
      <c r="AX6" s="76">
        <f>[14]Mode_PA_l_f0_b1!D13</f>
        <v>0.29299999999999998</v>
      </c>
      <c r="AY6" s="76">
        <f>[14]Mode_PA_l_f0_b1!E13</f>
        <v>1.792</v>
      </c>
      <c r="AZ6" s="76">
        <f>[14]Mode_PA_l_f0_b1!F13</f>
        <v>2.9420000000000002</v>
      </c>
      <c r="BA6" s="76">
        <f>[14]Mode_PA_l_f0_b1!G13</f>
        <v>8.0719999999999992</v>
      </c>
      <c r="BB6" s="76">
        <f>[14]Mode_PA_l_f0_b1!H13</f>
        <v>605.22</v>
      </c>
      <c r="BC6" s="115">
        <f>[14]Mode_PA_l_f0_b1!I13</f>
        <v>3.7300000000000003E-15</v>
      </c>
      <c r="BD6" s="115">
        <f>[14]Mode_PA_l_f0_b1!J13</f>
        <v>4.1000000000000002E-14</v>
      </c>
      <c r="BE6" s="100" t="str">
        <f>[14]Mode_PA_l_f0_b1!K13</f>
        <v>p&lt;0.0001</v>
      </c>
    </row>
    <row r="7" spans="1:57" s="114" customFormat="1" ht="33.6" customHeight="1" thickBot="1" x14ac:dyDescent="0.3">
      <c r="A7" s="79" t="s">
        <v>27</v>
      </c>
      <c r="B7" s="73">
        <f>'B0 Mode'!AL4</f>
        <v>0.54939616986129103</v>
      </c>
      <c r="C7" s="73">
        <f>'B0 Mode'!AM4</f>
        <v>0.90539546314142305</v>
      </c>
      <c r="D7" s="73">
        <f>[15]Mode_PA_h_f0_b1!C8</f>
        <v>0.53400000000000003</v>
      </c>
      <c r="E7" s="73">
        <f>[15]Mode_PA_h_f0_b1!D8</f>
        <v>1.0649999999999999</v>
      </c>
      <c r="F7" s="73">
        <f>[15]Mode_PA_h_f0_b1!E8</f>
        <v>-1.554</v>
      </c>
      <c r="G7" s="73">
        <f>[15]Mode_PA_h_f0_b1!F8</f>
        <v>2.6219999999999999</v>
      </c>
      <c r="H7" s="73">
        <f>[15]Mode_PA_h_f0_b1!G8</f>
        <v>0.501</v>
      </c>
      <c r="I7" s="73">
        <f>[15]Mode_PA_h_f0_b1!H8</f>
        <v>610.35</v>
      </c>
      <c r="J7" s="115">
        <f>[15]Mode_PA_h_f0_b1!I8</f>
        <v>0.61650000000000005</v>
      </c>
      <c r="K7" s="115">
        <f>[15]Mode_PA_h_f0_b1!J8</f>
        <v>0.68799999999999994</v>
      </c>
      <c r="L7" s="185">
        <f>[15]Mode_PA_h_f0_b1!K8</f>
        <v>0</v>
      </c>
      <c r="M7" s="73">
        <f>[15]Mode_PA_h_f0_b1!C9</f>
        <v>5.077</v>
      </c>
      <c r="N7" s="73">
        <f>[15]Mode_PA_h_f0_b1!D9</f>
        <v>0.44600000000000001</v>
      </c>
      <c r="O7" s="73">
        <f>[15]Mode_PA_h_f0_b1!E9</f>
        <v>4.2039999999999997</v>
      </c>
      <c r="P7" s="73">
        <f>[15]Mode_PA_h_f0_b1!F9</f>
        <v>5.9509999999999996</v>
      </c>
      <c r="Q7" s="73">
        <f>[15]Mode_PA_h_f0_b1!G9</f>
        <v>11.391999999999999</v>
      </c>
      <c r="R7" s="73">
        <f>[15]Mode_PA_h_f0_b1!H9</f>
        <v>610.52</v>
      </c>
      <c r="S7" s="115">
        <f>[15]Mode_PA_h_f0_b1!I9</f>
        <v>2.1400000000000001E-27</v>
      </c>
      <c r="T7" s="115">
        <f>[15]Mode_PA_h_f0_b1!J9</f>
        <v>4.7099999999999999E-26</v>
      </c>
      <c r="U7" s="100" t="str">
        <f>[15]Mode_PA_h_f0_b1!K9</f>
        <v>p&lt;0.0001</v>
      </c>
      <c r="V7" s="81">
        <f>[15]Mode_PA_h_f0_b1!C10</f>
        <v>5.0229999999999997</v>
      </c>
      <c r="W7" s="73">
        <f>[15]Mode_PA_h_f0_b1!D10</f>
        <v>0.34399999999999997</v>
      </c>
      <c r="X7" s="73">
        <f>[15]Mode_PA_h_f0_b1!E10</f>
        <v>4.3490000000000002</v>
      </c>
      <c r="Y7" s="73">
        <f>[15]Mode_PA_h_f0_b1!F10</f>
        <v>5.6970000000000001</v>
      </c>
      <c r="Z7" s="73">
        <f>[15]Mode_PA_h_f0_b1!G10</f>
        <v>14.606</v>
      </c>
      <c r="AA7" s="73">
        <f>[15]Mode_PA_h_f0_b1!H10</f>
        <v>610.67999999999995</v>
      </c>
      <c r="AB7" s="115">
        <f>[15]Mode_PA_h_f0_b1!I10</f>
        <v>1.1699999999999999E-41</v>
      </c>
      <c r="AC7" s="115">
        <f>[15]Mode_PA_h_f0_b1!J10</f>
        <v>6.0100000000000003E-40</v>
      </c>
      <c r="AD7" s="100" t="str">
        <f>[15]Mode_PA_h_f0_b1!K10</f>
        <v>p&lt;0.0001</v>
      </c>
      <c r="AE7" s="73">
        <f>[15]Mode_PA_h_f0_b1!C11</f>
        <v>4.5430000000000001</v>
      </c>
      <c r="AF7" s="73">
        <f>[15]Mode_PA_h_f0_b1!D11</f>
        <v>1.0960000000000001</v>
      </c>
      <c r="AG7" s="73">
        <f>[15]Mode_PA_h_f0_b1!E11</f>
        <v>2.395</v>
      </c>
      <c r="AH7" s="73">
        <f>[15]Mode_PA_h_f0_b1!F11</f>
        <v>6.6920000000000002</v>
      </c>
      <c r="AI7" s="73">
        <f>[15]Mode_PA_h_f0_b1!G11</f>
        <v>4.1449999999999996</v>
      </c>
      <c r="AJ7" s="73">
        <f>[15]Mode_PA_h_f0_b1!H11</f>
        <v>610.41</v>
      </c>
      <c r="AK7" s="115">
        <f>[15]Mode_PA_h_f0_b1!I11</f>
        <v>3.8800000000000001E-5</v>
      </c>
      <c r="AL7" s="115">
        <f>[15]Mode_PA_h_f0_b1!J11</f>
        <v>1.3899999999999999E-4</v>
      </c>
      <c r="AM7" s="100" t="str">
        <f>[15]Mode_PA_h_f0_b1!K11</f>
        <v>p&lt;0.001</v>
      </c>
      <c r="AN7" s="81">
        <f>[15]Mode_PA_h_f0_b1!C12</f>
        <v>4.4889999999999999</v>
      </c>
      <c r="AO7" s="73">
        <f>[15]Mode_PA_h_f0_b1!D12</f>
        <v>1.046</v>
      </c>
      <c r="AP7" s="73">
        <f>[15]Mode_PA_h_f0_b1!E12</f>
        <v>2.44</v>
      </c>
      <c r="AQ7" s="73">
        <f>[15]Mode_PA_h_f0_b1!F12</f>
        <v>6.5389999999999997</v>
      </c>
      <c r="AR7" s="73">
        <f>[15]Mode_PA_h_f0_b1!G12</f>
        <v>4.2930000000000001</v>
      </c>
      <c r="AS7" s="73">
        <f>[15]Mode_PA_h_f0_b1!H12</f>
        <v>610.41999999999996</v>
      </c>
      <c r="AT7" s="115">
        <f>[15]Mode_PA_h_f0_b1!I12</f>
        <v>2.05E-5</v>
      </c>
      <c r="AU7" s="115">
        <f>[15]Mode_PA_h_f0_b1!J12</f>
        <v>8.53E-5</v>
      </c>
      <c r="AV7" s="100" t="str">
        <f>[15]Mode_PA_h_f0_b1!K12</f>
        <v>p&lt;0.0001</v>
      </c>
      <c r="AW7" s="81">
        <f>[15]Mode_PA_h_f0_b1!C13</f>
        <v>-5.3999999999999999E-2</v>
      </c>
      <c r="AX7" s="73">
        <f>[15]Mode_PA_h_f0_b1!D13</f>
        <v>0.40500000000000003</v>
      </c>
      <c r="AY7" s="73">
        <f>[15]Mode_PA_h_f0_b1!E13</f>
        <v>-0.84699999999999998</v>
      </c>
      <c r="AZ7" s="73">
        <f>[15]Mode_PA_h_f0_b1!F13</f>
        <v>0.73899999999999999</v>
      </c>
      <c r="BA7" s="73">
        <f>[15]Mode_PA_h_f0_b1!G13</f>
        <v>-0.13300000000000001</v>
      </c>
      <c r="BB7" s="73">
        <f>[15]Mode_PA_h_f0_b1!H13</f>
        <v>610.29999999999995</v>
      </c>
      <c r="BC7" s="115">
        <f>[15]Mode_PA_h_f0_b1!I13</f>
        <v>0.89380000000000004</v>
      </c>
      <c r="BD7" s="115">
        <f>[15]Mode_PA_h_f0_b1!J13</f>
        <v>0.90629999999999999</v>
      </c>
      <c r="BE7" s="100">
        <f>[15]Mode_PA_h_f0_b1!K13</f>
        <v>0</v>
      </c>
    </row>
    <row r="8" spans="1:57" ht="33.6" customHeight="1" thickBot="1" x14ac:dyDescent="0.3">
      <c r="A8" s="82" t="s">
        <v>5</v>
      </c>
      <c r="B8" s="84">
        <f>'B0 Mode'!AL5</f>
        <v>0.1730903930522</v>
      </c>
      <c r="C8" s="84">
        <f>'B0 Mode'!AM5</f>
        <v>0.69817606427779999</v>
      </c>
      <c r="D8" s="84">
        <f>[16]Mode_PA_f0_exc_b1!C8</f>
        <v>-2.879</v>
      </c>
      <c r="E8" s="84">
        <f>[16]Mode_PA_f0_exc_b1!D8</f>
        <v>0.82</v>
      </c>
      <c r="F8" s="84">
        <f>[16]Mode_PA_f0_exc_b1!E8</f>
        <v>-4.4859999999999998</v>
      </c>
      <c r="G8" s="84">
        <f>[16]Mode_PA_f0_exc_b1!F8</f>
        <v>-1.2729999999999999</v>
      </c>
      <c r="H8" s="84">
        <f>[16]Mode_PA_f0_exc_b1!G8</f>
        <v>-3.512</v>
      </c>
      <c r="I8" s="84">
        <f>[16]Mode_PA_f0_exc_b1!H8</f>
        <v>608.83000000000004</v>
      </c>
      <c r="J8" s="115">
        <f>[16]Mode_PA_f0_exc_b1!I8</f>
        <v>4.7699999999999999E-4</v>
      </c>
      <c r="K8" s="115">
        <f>[16]Mode_PA_f0_exc_b1!J8</f>
        <v>1.2999999999999999E-3</v>
      </c>
      <c r="L8" s="185" t="str">
        <f>[16]Mode_PA_f0_exc_b1!K8</f>
        <v>p&lt;0.01</v>
      </c>
      <c r="M8" s="84">
        <f>[16]Mode_PA_f0_exc_b1!C9</f>
        <v>3.6850000000000001</v>
      </c>
      <c r="N8" s="84">
        <f>[16]Mode_PA_f0_exc_b1!D9</f>
        <v>0.34200000000000003</v>
      </c>
      <c r="O8" s="84">
        <f>[16]Mode_PA_f0_exc_b1!E9</f>
        <v>3.0139999999999998</v>
      </c>
      <c r="P8" s="84">
        <f>[16]Mode_PA_f0_exc_b1!F9</f>
        <v>4.3559999999999999</v>
      </c>
      <c r="Q8" s="84">
        <f>[16]Mode_PA_f0_exc_b1!G9</f>
        <v>10.763</v>
      </c>
      <c r="R8" s="84">
        <f>[16]Mode_PA_f0_exc_b1!H9</f>
        <v>609.44000000000005</v>
      </c>
      <c r="S8" s="115">
        <f>[16]Mode_PA_f0_exc_b1!I9</f>
        <v>7.5099999999999999E-25</v>
      </c>
      <c r="T8" s="115">
        <f>[16]Mode_PA_f0_exc_b1!J9</f>
        <v>1.2899999999999999E-23</v>
      </c>
      <c r="U8" s="100" t="str">
        <f>[16]Mode_PA_f0_exc_b1!K9</f>
        <v>p&lt;0.0001</v>
      </c>
      <c r="V8" s="85">
        <f>[16]Mode_PA_f0_exc_b1!C10</f>
        <v>1.0069999999999999</v>
      </c>
      <c r="W8" s="84">
        <f>[16]Mode_PA_f0_exc_b1!D10</f>
        <v>0.26400000000000001</v>
      </c>
      <c r="X8" s="84">
        <f>[16]Mode_PA_f0_exc_b1!E10</f>
        <v>0.49</v>
      </c>
      <c r="Y8" s="84">
        <f>[16]Mode_PA_f0_exc_b1!F10</f>
        <v>1.5249999999999999</v>
      </c>
      <c r="Z8" s="84">
        <f>[16]Mode_PA_f0_exc_b1!G10</f>
        <v>3.8140000000000001</v>
      </c>
      <c r="AA8" s="84">
        <f>[16]Mode_PA_f0_exc_b1!H10</f>
        <v>610.13</v>
      </c>
      <c r="AB8" s="115">
        <f>[16]Mode_PA_f0_exc_b1!I10</f>
        <v>1.5100000000000001E-4</v>
      </c>
      <c r="AC8" s="115">
        <f>[16]Mode_PA_f0_exc_b1!J10</f>
        <v>4.95E-4</v>
      </c>
      <c r="AD8" s="100" t="str">
        <f>[16]Mode_PA_f0_exc_b1!K10</f>
        <v>p&lt;0.001</v>
      </c>
      <c r="AE8" s="84">
        <f>[16]Mode_PA_f0_exc_b1!C11</f>
        <v>6.5640000000000001</v>
      </c>
      <c r="AF8" s="84">
        <f>[16]Mode_PA_f0_exc_b1!D11</f>
        <v>0.84299999999999997</v>
      </c>
      <c r="AG8" s="84">
        <f>[16]Mode_PA_f0_exc_b1!E11</f>
        <v>4.9109999999999996</v>
      </c>
      <c r="AH8" s="84">
        <f>[16]Mode_PA_f0_exc_b1!F11</f>
        <v>8.2170000000000005</v>
      </c>
      <c r="AI8" s="84">
        <f>[16]Mode_PA_f0_exc_b1!G11</f>
        <v>7.782</v>
      </c>
      <c r="AJ8" s="84">
        <f>[16]Mode_PA_f0_exc_b1!H11</f>
        <v>609.1</v>
      </c>
      <c r="AK8" s="115">
        <f>[16]Mode_PA_f0_exc_b1!I11</f>
        <v>3.0599999999999997E-14</v>
      </c>
      <c r="AL8" s="115">
        <f>[16]Mode_PA_f0_exc_b1!J11</f>
        <v>2.85E-13</v>
      </c>
      <c r="AM8" s="100" t="str">
        <f>[16]Mode_PA_f0_exc_b1!K11</f>
        <v>p&lt;0.0001</v>
      </c>
      <c r="AN8" s="85">
        <f>[16]Mode_PA_f0_exc_b1!C12</f>
        <v>3.8860000000000001</v>
      </c>
      <c r="AO8" s="84">
        <f>[16]Mode_PA_f0_exc_b1!D12</f>
        <v>0.80400000000000005</v>
      </c>
      <c r="AP8" s="84">
        <f>[16]Mode_PA_f0_exc_b1!E12</f>
        <v>2.31</v>
      </c>
      <c r="AQ8" s="84">
        <f>[16]Mode_PA_f0_exc_b1!F12</f>
        <v>5.4630000000000001</v>
      </c>
      <c r="AR8" s="84">
        <f>[16]Mode_PA_f0_exc_b1!G12</f>
        <v>4.8319999999999999</v>
      </c>
      <c r="AS8" s="84">
        <f>[16]Mode_PA_f0_exc_b1!H12</f>
        <v>609.14</v>
      </c>
      <c r="AT8" s="115">
        <f>[16]Mode_PA_f0_exc_b1!I12</f>
        <v>1.7099999999999999E-6</v>
      </c>
      <c r="AU8" s="115">
        <f>[16]Mode_PA_f0_exc_b1!J12</f>
        <v>8.49E-6</v>
      </c>
      <c r="AV8" s="100" t="str">
        <f>[16]Mode_PA_f0_exc_b1!K12</f>
        <v>p&lt;0.0001</v>
      </c>
      <c r="AW8" s="85">
        <f>[16]Mode_PA_f0_exc_b1!C13</f>
        <v>-2.677</v>
      </c>
      <c r="AX8" s="84">
        <f>[16]Mode_PA_f0_exc_b1!D13</f>
        <v>0.311</v>
      </c>
      <c r="AY8" s="84">
        <f>[16]Mode_PA_f0_exc_b1!E13</f>
        <v>-3.2869999999999999</v>
      </c>
      <c r="AZ8" s="84">
        <f>[16]Mode_PA_f0_exc_b1!F13</f>
        <v>-2.0680000000000001</v>
      </c>
      <c r="BA8" s="84">
        <f>[16]Mode_PA_f0_exc_b1!G13</f>
        <v>-8.6080000000000005</v>
      </c>
      <c r="BB8" s="84">
        <f>[16]Mode_PA_f0_exc_b1!H13</f>
        <v>608.47</v>
      </c>
      <c r="BC8" s="115">
        <f>[16]Mode_PA_f0_exc_b1!I13</f>
        <v>6.3600000000000001E-17</v>
      </c>
      <c r="BD8" s="115">
        <f>[16]Mode_PA_f0_exc_b1!J13</f>
        <v>8.9000000000000007E-16</v>
      </c>
      <c r="BE8" s="100" t="str">
        <f>[16]Mode_PA_f0_exc_b1!K13</f>
        <v>p&lt;0.0001</v>
      </c>
    </row>
    <row r="9" spans="1:57" ht="33.6" customHeight="1" thickBot="1" x14ac:dyDescent="0.3">
      <c r="A9" s="90" t="s">
        <v>67</v>
      </c>
      <c r="B9" s="84">
        <f>'B0 Mode'!AL6</f>
        <v>0.57875299129302404</v>
      </c>
      <c r="C9" s="84">
        <f>'B0 Mode'!AM6</f>
        <v>0.93045665651295095</v>
      </c>
      <c r="D9" s="82">
        <f>[17]Mode_PA_lh_mean_f0_b1!C8</f>
        <v>1.7549999999999999</v>
      </c>
      <c r="E9" s="82">
        <f>[17]Mode_PA_lh_mean_f0_b1!D8</f>
        <v>0.871</v>
      </c>
      <c r="F9" s="82">
        <f>[17]Mode_PA_lh_mean_f0_b1!E8</f>
        <v>4.9000000000000002E-2</v>
      </c>
      <c r="G9" s="82">
        <f>[17]Mode_PA_lh_mean_f0_b1!F8</f>
        <v>3.4620000000000002</v>
      </c>
      <c r="H9" s="84">
        <f>[17]Mode_PA_lh_mean_f0_b1!G8</f>
        <v>2.016</v>
      </c>
      <c r="I9" s="84">
        <f>[17]Mode_PA_lh_mean_f0_b1!H8</f>
        <v>609.29</v>
      </c>
      <c r="J9" s="115">
        <f>[17]Mode_PA_lh_mean_f0_b1!I8</f>
        <v>4.4299999999999999E-2</v>
      </c>
      <c r="K9" s="115">
        <f>[17]Mode_PA_lh_mean_f0_b1!J8</f>
        <v>6.9599999999999995E-2</v>
      </c>
      <c r="L9" s="185">
        <f>[17]Mode_PA_lh_mean_f0_b1!K8</f>
        <v>0</v>
      </c>
      <c r="M9" s="82">
        <f>[17]Mode_PA_lh_mean_f0_b1!C9</f>
        <v>3.0720000000000001</v>
      </c>
      <c r="N9" s="84">
        <f>[17]Mode_PA_lh_mean_f0_b1!D9</f>
        <v>0.36399999999999999</v>
      </c>
      <c r="O9" s="84">
        <f>[17]Mode_PA_lh_mean_f0_b1!E9</f>
        <v>2.3580000000000001</v>
      </c>
      <c r="P9" s="84">
        <f>[17]Mode_PA_lh_mean_f0_b1!F9</f>
        <v>3.786</v>
      </c>
      <c r="Q9" s="84">
        <f>[17]Mode_PA_lh_mean_f0_b1!G9</f>
        <v>8.4369999999999994</v>
      </c>
      <c r="R9" s="84">
        <f>[17]Mode_PA_lh_mean_f0_b1!H9</f>
        <v>609.09</v>
      </c>
      <c r="S9" s="115">
        <f>[17]Mode_PA_lh_mean_f0_b1!I9</f>
        <v>2.3599999999999999E-16</v>
      </c>
      <c r="T9" s="115">
        <f>[17]Mode_PA_lh_mean_f0_b1!J9</f>
        <v>2.8000000000000001E-15</v>
      </c>
      <c r="U9" s="100" t="str">
        <f>[17]Mode_PA_lh_mean_f0_b1!K9</f>
        <v>p&lt;0.0001</v>
      </c>
      <c r="V9" s="92">
        <f>[17]Mode_PA_lh_mean_f0_b1!C10</f>
        <v>4.4329999999999998</v>
      </c>
      <c r="W9" s="84">
        <f>[17]Mode_PA_lh_mean_f0_b1!D10</f>
        <v>0.28100000000000003</v>
      </c>
      <c r="X9" s="84">
        <f>[17]Mode_PA_lh_mean_f0_b1!E10</f>
        <v>3.8809999999999998</v>
      </c>
      <c r="Y9" s="84">
        <f>[17]Mode_PA_lh_mean_f0_b1!F10</f>
        <v>4.984</v>
      </c>
      <c r="Z9" s="84">
        <f>[17]Mode_PA_lh_mean_f0_b1!G10</f>
        <v>15.747999999999999</v>
      </c>
      <c r="AA9" s="84">
        <f>[17]Mode_PA_lh_mean_f0_b1!H10</f>
        <v>610.20000000000005</v>
      </c>
      <c r="AB9" s="115">
        <f>[17]Mode_PA_lh_mean_f0_b1!I10</f>
        <v>3.8599999999999999E-47</v>
      </c>
      <c r="AC9" s="115">
        <f>[17]Mode_PA_lh_mean_f0_b1!J10</f>
        <v>2.9699999999999999E-45</v>
      </c>
      <c r="AD9" s="100" t="str">
        <f>[17]Mode_PA_lh_mean_f0_b1!K10</f>
        <v>p&lt;0.0001</v>
      </c>
      <c r="AE9" s="82">
        <f>[17]Mode_PA_lh_mean_f0_b1!C11</f>
        <v>1.3169999999999999</v>
      </c>
      <c r="AF9" s="84">
        <f>[17]Mode_PA_lh_mean_f0_b1!D11</f>
        <v>0.89500000000000002</v>
      </c>
      <c r="AG9" s="84">
        <f>[17]Mode_PA_lh_mean_f0_b1!E11</f>
        <v>-0.438</v>
      </c>
      <c r="AH9" s="84">
        <f>[17]Mode_PA_lh_mean_f0_b1!F11</f>
        <v>3.0720000000000001</v>
      </c>
      <c r="AI9" s="84">
        <f>[17]Mode_PA_lh_mean_f0_b1!G11</f>
        <v>1.4710000000000001</v>
      </c>
      <c r="AJ9" s="84">
        <f>[17]Mode_PA_lh_mean_f0_b1!H11</f>
        <v>608.79</v>
      </c>
      <c r="AK9" s="115">
        <f>[17]Mode_PA_lh_mean_f0_b1!I11</f>
        <v>0.14180000000000001</v>
      </c>
      <c r="AL9" s="115">
        <f>[17]Mode_PA_lh_mean_f0_b1!J11</f>
        <v>0.1933</v>
      </c>
      <c r="AM9" s="100">
        <f>[17]Mode_PA_lh_mean_f0_b1!K11</f>
        <v>0</v>
      </c>
      <c r="AN9" s="92">
        <f>[17]Mode_PA_lh_mean_f0_b1!C12</f>
        <v>2.677</v>
      </c>
      <c r="AO9" s="84">
        <f>[17]Mode_PA_lh_mean_f0_b1!D12</f>
        <v>0.85599999999999998</v>
      </c>
      <c r="AP9" s="84">
        <f>[17]Mode_PA_lh_mean_f0_b1!E12</f>
        <v>1</v>
      </c>
      <c r="AQ9" s="84">
        <f>[17]Mode_PA_lh_mean_f0_b1!F12</f>
        <v>4.3540000000000001</v>
      </c>
      <c r="AR9" s="84">
        <f>[17]Mode_PA_lh_mean_f0_b1!G12</f>
        <v>3.129</v>
      </c>
      <c r="AS9" s="84">
        <f>[17]Mode_PA_lh_mean_f0_b1!H12</f>
        <v>609.95000000000005</v>
      </c>
      <c r="AT9" s="115">
        <f>[17]Mode_PA_lh_mean_f0_b1!I12</f>
        <v>1.8E-3</v>
      </c>
      <c r="AU9" s="115">
        <f>[17]Mode_PA_lh_mean_f0_b1!J12</f>
        <v>4.1000000000000003E-3</v>
      </c>
      <c r="AV9" s="100" t="str">
        <f>[17]Mode_PA_lh_mean_f0_b1!K12</f>
        <v>p&lt;0.01</v>
      </c>
      <c r="AW9" s="92">
        <f>[17]Mode_PA_lh_mean_f0_b1!C13</f>
        <v>1.36</v>
      </c>
      <c r="AX9" s="84">
        <f>[17]Mode_PA_lh_mean_f0_b1!D13</f>
        <v>0.33200000000000002</v>
      </c>
      <c r="AY9" s="84">
        <f>[17]Mode_PA_lh_mean_f0_b1!E13</f>
        <v>0.71</v>
      </c>
      <c r="AZ9" s="84">
        <f>[17]Mode_PA_lh_mean_f0_b1!F13</f>
        <v>2.0110000000000001</v>
      </c>
      <c r="BA9" s="84">
        <f>[17]Mode_PA_lh_mean_f0_b1!G13</f>
        <v>4.101</v>
      </c>
      <c r="BB9" s="84">
        <f>[17]Mode_PA_lh_mean_f0_b1!H13</f>
        <v>610.23</v>
      </c>
      <c r="BC9" s="115">
        <f>[17]Mode_PA_lh_mean_f0_b1!I13</f>
        <v>4.6699999999999997E-5</v>
      </c>
      <c r="BD9" s="115">
        <f>[17]Mode_PA_lh_mean_f0_b1!J13</f>
        <v>1.6000000000000001E-4</v>
      </c>
      <c r="BE9" s="100" t="str">
        <f>[17]Mode_PA_lh_mean_f0_b1!K13</f>
        <v>p&lt;0.001</v>
      </c>
    </row>
    <row r="10" spans="1:57" ht="33.6" customHeight="1" thickTop="1" thickBot="1" x14ac:dyDescent="0.3">
      <c r="A10" s="105" t="s">
        <v>6</v>
      </c>
      <c r="B10" s="105" t="s">
        <v>65</v>
      </c>
      <c r="C10" s="105" t="s">
        <v>66</v>
      </c>
      <c r="D10" s="105" t="s">
        <v>43</v>
      </c>
      <c r="E10" s="105" t="str">
        <f t="shared" ref="E10:BE10" si="5">E5</f>
        <v xml:space="preserve">SE </v>
      </c>
      <c r="F10" s="105" t="str">
        <f t="shared" si="5"/>
        <v>2.5% CI</v>
      </c>
      <c r="G10" s="105" t="str">
        <f t="shared" si="5"/>
        <v>97.5% CI</v>
      </c>
      <c r="H10" s="105" t="str">
        <f t="shared" si="5"/>
        <v>t</v>
      </c>
      <c r="I10" s="105" t="str">
        <f t="shared" si="5"/>
        <v>df</v>
      </c>
      <c r="J10" s="105" t="str">
        <f t="shared" si="5"/>
        <v>p. val.</v>
      </c>
      <c r="K10" s="107" t="str">
        <f t="shared" si="5"/>
        <v>p.adj (BH)</v>
      </c>
      <c r="L10" s="107" t="str">
        <f t="shared" si="5"/>
        <v>sig.</v>
      </c>
      <c r="M10" s="105" t="str">
        <f t="shared" si="5"/>
        <v>β1</v>
      </c>
      <c r="N10" s="105" t="str">
        <f t="shared" si="5"/>
        <v xml:space="preserve">SE </v>
      </c>
      <c r="O10" s="105" t="str">
        <f t="shared" si="5"/>
        <v>2.5% CI</v>
      </c>
      <c r="P10" s="105" t="str">
        <f t="shared" si="5"/>
        <v>97.5% CI</v>
      </c>
      <c r="Q10" s="105" t="str">
        <f t="shared" si="5"/>
        <v>t</v>
      </c>
      <c r="R10" s="105" t="str">
        <f t="shared" si="5"/>
        <v>df</v>
      </c>
      <c r="S10" s="109" t="str">
        <f t="shared" si="5"/>
        <v>p. val.</v>
      </c>
      <c r="T10" s="109" t="str">
        <f t="shared" si="5"/>
        <v>p.adj (BH)</v>
      </c>
      <c r="U10" s="110" t="str">
        <f t="shared" si="5"/>
        <v>sig.</v>
      </c>
      <c r="V10" s="108" t="str">
        <f t="shared" si="5"/>
        <v>β1</v>
      </c>
      <c r="W10" s="105" t="str">
        <f t="shared" si="5"/>
        <v xml:space="preserve">SE </v>
      </c>
      <c r="X10" s="105" t="str">
        <f t="shared" si="5"/>
        <v>2.5% CI</v>
      </c>
      <c r="Y10" s="105" t="str">
        <f t="shared" si="5"/>
        <v>97.5% CI</v>
      </c>
      <c r="Z10" s="105" t="str">
        <f t="shared" si="5"/>
        <v>t</v>
      </c>
      <c r="AA10" s="105" t="str">
        <f t="shared" si="5"/>
        <v>df</v>
      </c>
      <c r="AB10" s="109" t="str">
        <f t="shared" si="5"/>
        <v>p. val.</v>
      </c>
      <c r="AC10" s="109" t="str">
        <f t="shared" si="5"/>
        <v>p.adj (BH)</v>
      </c>
      <c r="AD10" s="110" t="str">
        <f t="shared" si="5"/>
        <v>sig.</v>
      </c>
      <c r="AE10" s="105" t="str">
        <f t="shared" si="5"/>
        <v>β1</v>
      </c>
      <c r="AF10" s="105" t="str">
        <f t="shared" si="5"/>
        <v xml:space="preserve">SE </v>
      </c>
      <c r="AG10" s="105" t="str">
        <f t="shared" si="5"/>
        <v>2.5% CI</v>
      </c>
      <c r="AH10" s="105" t="str">
        <f t="shared" si="5"/>
        <v>97.5% CI</v>
      </c>
      <c r="AI10" s="105" t="str">
        <f t="shared" si="5"/>
        <v>t</v>
      </c>
      <c r="AJ10" s="105" t="str">
        <f t="shared" si="5"/>
        <v>df</v>
      </c>
      <c r="AK10" s="109" t="str">
        <f t="shared" si="5"/>
        <v>p. val.</v>
      </c>
      <c r="AL10" s="109" t="str">
        <f t="shared" si="5"/>
        <v>p.adj (BH)</v>
      </c>
      <c r="AM10" s="110" t="str">
        <f t="shared" si="5"/>
        <v>sig.</v>
      </c>
      <c r="AN10" s="108" t="str">
        <f t="shared" si="5"/>
        <v>β1</v>
      </c>
      <c r="AO10" s="105" t="str">
        <f t="shared" si="5"/>
        <v xml:space="preserve">SE </v>
      </c>
      <c r="AP10" s="105" t="str">
        <f t="shared" si="5"/>
        <v>2.5% CI</v>
      </c>
      <c r="AQ10" s="105" t="str">
        <f t="shared" si="5"/>
        <v>97.5% CI</v>
      </c>
      <c r="AR10" s="105" t="str">
        <f t="shared" si="5"/>
        <v>t</v>
      </c>
      <c r="AS10" s="105" t="str">
        <f t="shared" si="5"/>
        <v>df</v>
      </c>
      <c r="AT10" s="109" t="str">
        <f t="shared" si="5"/>
        <v>p. val.</v>
      </c>
      <c r="AU10" s="109" t="str">
        <f t="shared" si="5"/>
        <v>p.adj (BH)</v>
      </c>
      <c r="AV10" s="110" t="str">
        <f t="shared" si="5"/>
        <v>sig.</v>
      </c>
      <c r="AW10" s="108" t="str">
        <f t="shared" si="5"/>
        <v>β1</v>
      </c>
      <c r="AX10" s="105" t="str">
        <f t="shared" si="5"/>
        <v xml:space="preserve">SE </v>
      </c>
      <c r="AY10" s="105" t="str">
        <f t="shared" si="5"/>
        <v>2.5% CI</v>
      </c>
      <c r="AZ10" s="105" t="str">
        <f t="shared" si="5"/>
        <v>97.5% CI</v>
      </c>
      <c r="BA10" s="105" t="str">
        <f t="shared" si="5"/>
        <v>t</v>
      </c>
      <c r="BB10" s="105" t="str">
        <f t="shared" si="5"/>
        <v>df</v>
      </c>
      <c r="BC10" s="109" t="str">
        <f t="shared" si="5"/>
        <v>p. val.</v>
      </c>
      <c r="BD10" s="109" t="str">
        <f t="shared" si="5"/>
        <v>p.adj (BH)</v>
      </c>
      <c r="BE10" s="111" t="str">
        <f t="shared" si="5"/>
        <v>sig.</v>
      </c>
    </row>
    <row r="11" spans="1:57" ht="33.6" customHeight="1" thickTop="1" thickBot="1" x14ac:dyDescent="0.3">
      <c r="A11" s="86" t="s">
        <v>4</v>
      </c>
      <c r="B11" s="76">
        <f>'B0 Mode'!AL8</f>
        <v>0.60768973596170595</v>
      </c>
      <c r="C11" s="76">
        <f>'B0 Mode'!AM8</f>
        <v>0.76784989368498202</v>
      </c>
      <c r="D11" s="74">
        <f>[18]Mode_PA_l_t_b1!C8</f>
        <v>8.7260000000000009</v>
      </c>
      <c r="E11" s="74">
        <f>[18]Mode_PA_l_t_b1!D8</f>
        <v>11.147</v>
      </c>
      <c r="F11" s="74">
        <f>[18]Mode_PA_l_t_b1!E8</f>
        <v>-13.122</v>
      </c>
      <c r="G11" s="74">
        <f>[18]Mode_PA_l_t_b1!F8</f>
        <v>30.574000000000002</v>
      </c>
      <c r="H11" s="76">
        <f>[18]Mode_PA_l_t_b1!G8</f>
        <v>0.78300000000000003</v>
      </c>
      <c r="I11" s="76">
        <f>[18]Mode_PA_l_t_b1!H8</f>
        <v>608.79999999999995</v>
      </c>
      <c r="J11" s="115">
        <f>[18]Mode_PA_l_t_b1!I8</f>
        <v>0.434</v>
      </c>
      <c r="K11" s="115">
        <f>[18]Mode_PA_l_t_b1!J8</f>
        <v>0.50249999999999995</v>
      </c>
      <c r="L11" s="185">
        <f>[18]Mode_PA_l_t_b1!K8</f>
        <v>0</v>
      </c>
      <c r="M11" s="74">
        <f>[18]Mode_PA_l_t_b1!C9</f>
        <v>-11.597</v>
      </c>
      <c r="N11" s="76">
        <f>[18]Mode_PA_l_t_b1!D9</f>
        <v>4.6589999999999998</v>
      </c>
      <c r="O11" s="76">
        <f>[18]Mode_PA_l_t_b1!E9</f>
        <v>-20.728000000000002</v>
      </c>
      <c r="P11" s="76">
        <f>[18]Mode_PA_l_t_b1!F9</f>
        <v>-2.4660000000000002</v>
      </c>
      <c r="Q11" s="76">
        <f>[18]Mode_PA_l_t_b1!G9</f>
        <v>-2.4889999999999999</v>
      </c>
      <c r="R11" s="76">
        <f>[18]Mode_PA_l_t_b1!H9</f>
        <v>609.36</v>
      </c>
      <c r="S11" s="115">
        <f>[18]Mode_PA_l_t_b1!I9</f>
        <v>1.3100000000000001E-2</v>
      </c>
      <c r="T11" s="115">
        <f>[18]Mode_PA_l_t_b1!J9</f>
        <v>2.1499999999999998E-2</v>
      </c>
      <c r="U11" s="100" t="str">
        <f>[18]Mode_PA_l_t_b1!K9</f>
        <v>p&lt;0.05</v>
      </c>
      <c r="V11" s="88">
        <f>[18]Mode_PA_l_t_b1!C10</f>
        <v>-12.518000000000001</v>
      </c>
      <c r="W11" s="76">
        <f>[18]Mode_PA_l_t_b1!D10</f>
        <v>3.601</v>
      </c>
      <c r="X11" s="76">
        <f>[18]Mode_PA_l_t_b1!E10</f>
        <v>-19.576000000000001</v>
      </c>
      <c r="Y11" s="76">
        <f>[18]Mode_PA_l_t_b1!F10</f>
        <v>-5.4610000000000003</v>
      </c>
      <c r="Z11" s="76">
        <f>[18]Mode_PA_l_t_b1!G10</f>
        <v>-3.4769999999999999</v>
      </c>
      <c r="AA11" s="76">
        <f>[18]Mode_PA_l_t_b1!H10</f>
        <v>611.08000000000004</v>
      </c>
      <c r="AB11" s="115">
        <f>[18]Mode_PA_l_t_b1!I10</f>
        <v>5.44E-4</v>
      </c>
      <c r="AC11" s="115">
        <f>[18]Mode_PA_l_t_b1!J10</f>
        <v>1.4E-3</v>
      </c>
      <c r="AD11" s="100" t="str">
        <f>[18]Mode_PA_l_t_b1!K10</f>
        <v>p&lt;0.01</v>
      </c>
      <c r="AE11" s="74">
        <f>[18]Mode_PA_l_t_b1!C11</f>
        <v>-20.323</v>
      </c>
      <c r="AF11" s="76">
        <f>[18]Mode_PA_l_t_b1!D11</f>
        <v>11.461</v>
      </c>
      <c r="AG11" s="76">
        <f>[18]Mode_PA_l_t_b1!E11</f>
        <v>-42.786999999999999</v>
      </c>
      <c r="AH11" s="76">
        <f>[18]Mode_PA_l_t_b1!F11</f>
        <v>2.14</v>
      </c>
      <c r="AI11" s="76">
        <f>[18]Mode_PA_l_t_b1!G11</f>
        <v>-1.7729999999999999</v>
      </c>
      <c r="AJ11" s="76">
        <f>[18]Mode_PA_l_t_b1!H11</f>
        <v>608.53</v>
      </c>
      <c r="AK11" s="115">
        <f>[18]Mode_PA_l_t_b1!I11</f>
        <v>7.6700000000000004E-2</v>
      </c>
      <c r="AL11" s="115">
        <f>[18]Mode_PA_l_t_b1!J11</f>
        <v>0.11360000000000001</v>
      </c>
      <c r="AM11" s="100">
        <f>[18]Mode_PA_l_t_b1!K11</f>
        <v>0</v>
      </c>
      <c r="AN11" s="88">
        <f>[18]Mode_PA_l_t_b1!C12</f>
        <v>-21.245000000000001</v>
      </c>
      <c r="AO11" s="76">
        <f>[18]Mode_PA_l_t_b1!D12</f>
        <v>10.952</v>
      </c>
      <c r="AP11" s="76">
        <f>[18]Mode_PA_l_t_b1!E12</f>
        <v>-42.71</v>
      </c>
      <c r="AQ11" s="76">
        <f>[18]Mode_PA_l_t_b1!F12</f>
        <v>0.221</v>
      </c>
      <c r="AR11" s="76">
        <f>[18]Mode_PA_l_t_b1!G12</f>
        <v>-1.94</v>
      </c>
      <c r="AS11" s="76">
        <f>[18]Mode_PA_l_t_b1!H12</f>
        <v>609.77</v>
      </c>
      <c r="AT11" s="115">
        <f>[18]Mode_PA_l_t_b1!I12</f>
        <v>5.2900000000000003E-2</v>
      </c>
      <c r="AU11" s="115">
        <f>[18]Mode_PA_l_t_b1!J12</f>
        <v>8.2299999999999998E-2</v>
      </c>
      <c r="AV11" s="100">
        <f>[18]Mode_PA_l_t_b1!K12</f>
        <v>0</v>
      </c>
      <c r="AW11" s="88">
        <f>[18]Mode_PA_l_t_b1!C13</f>
        <v>-0.92100000000000004</v>
      </c>
      <c r="AX11" s="76">
        <f>[18]Mode_PA_l_t_b1!D13</f>
        <v>4.2469999999999999</v>
      </c>
      <c r="AY11" s="76">
        <f>[18]Mode_PA_l_t_b1!E13</f>
        <v>-9.2449999999999992</v>
      </c>
      <c r="AZ11" s="76">
        <f>[18]Mode_PA_l_t_b1!F13</f>
        <v>7.4020000000000001</v>
      </c>
      <c r="BA11" s="76">
        <f>[18]Mode_PA_l_t_b1!G13</f>
        <v>-0.217</v>
      </c>
      <c r="BB11" s="76">
        <f>[18]Mode_PA_l_t_b1!H13</f>
        <v>609.55999999999995</v>
      </c>
      <c r="BC11" s="115">
        <f>[18]Mode_PA_l_t_b1!I13</f>
        <v>0.82830000000000004</v>
      </c>
      <c r="BD11" s="115">
        <f>[18]Mode_PA_l_t_b1!J13</f>
        <v>0.8619</v>
      </c>
      <c r="BE11" s="100">
        <f>[18]Mode_PA_l_t_b1!K13</f>
        <v>0</v>
      </c>
    </row>
    <row r="12" spans="1:57" ht="33.6" customHeight="1" thickBot="1" x14ac:dyDescent="0.3">
      <c r="A12" s="90" t="s">
        <v>3</v>
      </c>
      <c r="B12" s="84">
        <f>'B0 Mode'!AL9</f>
        <v>0.30551322079765297</v>
      </c>
      <c r="C12" s="84">
        <f>'B0 Mode'!AM9</f>
        <v>0.84349336767445005</v>
      </c>
      <c r="D12" s="82">
        <f>[19]Mode_PA_h_t_b1!C8</f>
        <v>-52.107999999999997</v>
      </c>
      <c r="E12" s="82">
        <f>[19]Mode_PA_h_t_b1!D8</f>
        <v>16.556000000000001</v>
      </c>
      <c r="F12" s="82">
        <f>[19]Mode_PA_h_t_b1!E8</f>
        <v>-84.557000000000002</v>
      </c>
      <c r="G12" s="82">
        <f>[19]Mode_PA_h_t_b1!F8</f>
        <v>-19.658999999999999</v>
      </c>
      <c r="H12" s="84">
        <f>[19]Mode_PA_h_t_b1!G8</f>
        <v>-3.1469999999999998</v>
      </c>
      <c r="I12" s="84">
        <f>[19]Mode_PA_h_t_b1!H8</f>
        <v>609.25</v>
      </c>
      <c r="J12" s="115">
        <f>[19]Mode_PA_h_t_b1!I8</f>
        <v>1.6999999999999999E-3</v>
      </c>
      <c r="K12" s="115">
        <f>[19]Mode_PA_h_t_b1!J8</f>
        <v>3.8999999999999998E-3</v>
      </c>
      <c r="L12" s="185" t="str">
        <f>[19]Mode_PA_h_t_b1!K8</f>
        <v>p&lt;0.01</v>
      </c>
      <c r="M12" s="82">
        <f>[19]Mode_PA_h_t_b1!C9</f>
        <v>-6.9189999999999996</v>
      </c>
      <c r="N12" s="84">
        <f>[19]Mode_PA_h_t_b1!D9</f>
        <v>6.9210000000000003</v>
      </c>
      <c r="O12" s="84">
        <f>[19]Mode_PA_h_t_b1!E9</f>
        <v>-20.483000000000001</v>
      </c>
      <c r="P12" s="84">
        <f>[19]Mode_PA_h_t_b1!F9</f>
        <v>6.6449999999999996</v>
      </c>
      <c r="Q12" s="84">
        <f>[19]Mode_PA_h_t_b1!G9</f>
        <v>-1</v>
      </c>
      <c r="R12" s="84">
        <f>[19]Mode_PA_h_t_b1!H9</f>
        <v>609.84</v>
      </c>
      <c r="S12" s="115">
        <f>[19]Mode_PA_h_t_b1!I9</f>
        <v>0.31780000000000003</v>
      </c>
      <c r="T12" s="115">
        <f>[19]Mode_PA_h_t_b1!J9</f>
        <v>0.39150000000000001</v>
      </c>
      <c r="U12" s="100">
        <f>[19]Mode_PA_h_t_b1!K9</f>
        <v>0</v>
      </c>
      <c r="V12" s="92">
        <f>[19]Mode_PA_h_t_b1!C10</f>
        <v>-8.6359999999999992</v>
      </c>
      <c r="W12" s="84">
        <f>[19]Mode_PA_h_t_b1!D10</f>
        <v>5.3529999999999998</v>
      </c>
      <c r="X12" s="84">
        <f>[19]Mode_PA_h_t_b1!E10</f>
        <v>-19.126999999999999</v>
      </c>
      <c r="Y12" s="84">
        <f>[19]Mode_PA_h_t_b1!F10</f>
        <v>1.855</v>
      </c>
      <c r="Z12" s="84">
        <f>[19]Mode_PA_h_t_b1!G10</f>
        <v>-1.613</v>
      </c>
      <c r="AA12" s="84">
        <f>[19]Mode_PA_h_t_b1!H10</f>
        <v>610.38</v>
      </c>
      <c r="AB12" s="115">
        <f>[19]Mode_PA_h_t_b1!I10</f>
        <v>0.1072</v>
      </c>
      <c r="AC12" s="115">
        <f>[19]Mode_PA_h_t_b1!J10</f>
        <v>0.15290000000000001</v>
      </c>
      <c r="AD12" s="100">
        <f>[19]Mode_PA_h_t_b1!K10</f>
        <v>0</v>
      </c>
      <c r="AE12" s="82">
        <f>[19]Mode_PA_h_t_b1!C11</f>
        <v>45.189</v>
      </c>
      <c r="AF12" s="84">
        <f>[19]Mode_PA_h_t_b1!D11</f>
        <v>17.016999999999999</v>
      </c>
      <c r="AG12" s="84">
        <f>[19]Mode_PA_h_t_b1!E11</f>
        <v>11.836</v>
      </c>
      <c r="AH12" s="84">
        <f>[19]Mode_PA_h_t_b1!F11</f>
        <v>78.543000000000006</v>
      </c>
      <c r="AI12" s="84">
        <f>[19]Mode_PA_h_t_b1!G11</f>
        <v>2.6560000000000001</v>
      </c>
      <c r="AJ12" s="84">
        <f>[19]Mode_PA_h_t_b1!H11</f>
        <v>609.45000000000005</v>
      </c>
      <c r="AK12" s="115">
        <f>[19]Mode_PA_h_t_b1!I11</f>
        <v>8.0999999999999996E-3</v>
      </c>
      <c r="AL12" s="115">
        <f>[19]Mode_PA_h_t_b1!J11</f>
        <v>1.4E-2</v>
      </c>
      <c r="AM12" s="100" t="str">
        <f>[19]Mode_PA_h_t_b1!K11</f>
        <v>p&lt;0.05</v>
      </c>
      <c r="AN12" s="92">
        <f>[19]Mode_PA_h_t_b1!C12</f>
        <v>43.472000000000001</v>
      </c>
      <c r="AO12" s="84">
        <f>[19]Mode_PA_h_t_b1!D12</f>
        <v>16.276</v>
      </c>
      <c r="AP12" s="84">
        <f>[19]Mode_PA_h_t_b1!E12</f>
        <v>11.571999999999999</v>
      </c>
      <c r="AQ12" s="84">
        <f>[19]Mode_PA_h_t_b1!F12</f>
        <v>75.373000000000005</v>
      </c>
      <c r="AR12" s="84">
        <f>[19]Mode_PA_h_t_b1!G12</f>
        <v>2.6709999999999998</v>
      </c>
      <c r="AS12" s="84">
        <f>[19]Mode_PA_h_t_b1!H12</f>
        <v>609.5</v>
      </c>
      <c r="AT12" s="115">
        <f>[19]Mode_PA_h_t_b1!I12</f>
        <v>7.7999999999999996E-3</v>
      </c>
      <c r="AU12" s="115">
        <f>[19]Mode_PA_h_t_b1!J12</f>
        <v>1.3599999999999999E-2</v>
      </c>
      <c r="AV12" s="100" t="str">
        <f>[19]Mode_PA_h_t_b1!K12</f>
        <v>p&lt;0.05</v>
      </c>
      <c r="AW12" s="92">
        <f>[19]Mode_PA_h_t_b1!C13</f>
        <v>-1.7170000000000001</v>
      </c>
      <c r="AX12" s="84">
        <f>[19]Mode_PA_h_t_b1!D13</f>
        <v>6.3150000000000004</v>
      </c>
      <c r="AY12" s="84">
        <f>[19]Mode_PA_h_t_b1!E13</f>
        <v>-14.093999999999999</v>
      </c>
      <c r="AZ12" s="84">
        <f>[19]Mode_PA_h_t_b1!F13</f>
        <v>10.66</v>
      </c>
      <c r="BA12" s="84">
        <f>[19]Mode_PA_h_t_b1!G13</f>
        <v>-0.27200000000000002</v>
      </c>
      <c r="BB12" s="84">
        <f>[19]Mode_PA_h_t_b1!H13</f>
        <v>609.11</v>
      </c>
      <c r="BC12" s="115">
        <f>[19]Mode_PA_h_t_b1!I13</f>
        <v>0.78580000000000005</v>
      </c>
      <c r="BD12" s="115">
        <f>[19]Mode_PA_h_t_b1!J13</f>
        <v>0.82889999999999997</v>
      </c>
      <c r="BE12" s="100">
        <f>[19]Mode_PA_h_t_b1!K13</f>
        <v>0</v>
      </c>
    </row>
    <row r="13" spans="1:57" ht="33.6" customHeight="1" thickTop="1" thickBot="1" x14ac:dyDescent="0.3">
      <c r="A13" s="105" t="s">
        <v>42</v>
      </c>
      <c r="B13" s="105" t="s">
        <v>65</v>
      </c>
      <c r="C13" s="105" t="s">
        <v>66</v>
      </c>
      <c r="D13" s="105" t="s">
        <v>43</v>
      </c>
      <c r="E13" s="105" t="str">
        <f t="shared" ref="E13:BE13" si="6">E5</f>
        <v xml:space="preserve">SE </v>
      </c>
      <c r="F13" s="105" t="str">
        <f t="shared" si="6"/>
        <v>2.5% CI</v>
      </c>
      <c r="G13" s="105" t="str">
        <f t="shared" si="6"/>
        <v>97.5% CI</v>
      </c>
      <c r="H13" s="105" t="str">
        <f t="shared" si="6"/>
        <v>t</v>
      </c>
      <c r="I13" s="105" t="str">
        <f t="shared" si="6"/>
        <v>df</v>
      </c>
      <c r="J13" s="105" t="str">
        <f t="shared" si="6"/>
        <v>p. val.</v>
      </c>
      <c r="K13" s="107" t="str">
        <f t="shared" si="6"/>
        <v>p.adj (BH)</v>
      </c>
      <c r="L13" s="107" t="str">
        <f t="shared" si="6"/>
        <v>sig.</v>
      </c>
      <c r="M13" s="105" t="str">
        <f t="shared" si="6"/>
        <v>β1</v>
      </c>
      <c r="N13" s="105" t="str">
        <f t="shared" si="6"/>
        <v xml:space="preserve">SE </v>
      </c>
      <c r="O13" s="105" t="str">
        <f t="shared" si="6"/>
        <v>2.5% CI</v>
      </c>
      <c r="P13" s="105" t="str">
        <f t="shared" si="6"/>
        <v>97.5% CI</v>
      </c>
      <c r="Q13" s="105" t="str">
        <f t="shared" si="6"/>
        <v>t</v>
      </c>
      <c r="R13" s="105" t="str">
        <f t="shared" si="6"/>
        <v>df</v>
      </c>
      <c r="S13" s="109" t="str">
        <f t="shared" si="6"/>
        <v>p. val.</v>
      </c>
      <c r="T13" s="109" t="str">
        <f t="shared" si="6"/>
        <v>p.adj (BH)</v>
      </c>
      <c r="U13" s="110" t="str">
        <f t="shared" si="6"/>
        <v>sig.</v>
      </c>
      <c r="V13" s="108" t="str">
        <f t="shared" si="6"/>
        <v>β1</v>
      </c>
      <c r="W13" s="105" t="str">
        <f t="shared" si="6"/>
        <v xml:space="preserve">SE </v>
      </c>
      <c r="X13" s="105" t="str">
        <f t="shared" si="6"/>
        <v>2.5% CI</v>
      </c>
      <c r="Y13" s="105" t="str">
        <f t="shared" si="6"/>
        <v>97.5% CI</v>
      </c>
      <c r="Z13" s="105" t="str">
        <f t="shared" si="6"/>
        <v>t</v>
      </c>
      <c r="AA13" s="105" t="str">
        <f t="shared" si="6"/>
        <v>df</v>
      </c>
      <c r="AB13" s="109" t="str">
        <f t="shared" si="6"/>
        <v>p. val.</v>
      </c>
      <c r="AC13" s="109" t="str">
        <f t="shared" si="6"/>
        <v>p.adj (BH)</v>
      </c>
      <c r="AD13" s="110" t="str">
        <f t="shared" si="6"/>
        <v>sig.</v>
      </c>
      <c r="AE13" s="105" t="str">
        <f t="shared" si="6"/>
        <v>β1</v>
      </c>
      <c r="AF13" s="105" t="str">
        <f t="shared" si="6"/>
        <v xml:space="preserve">SE </v>
      </c>
      <c r="AG13" s="105" t="str">
        <f t="shared" si="6"/>
        <v>2.5% CI</v>
      </c>
      <c r="AH13" s="105" t="str">
        <f t="shared" si="6"/>
        <v>97.5% CI</v>
      </c>
      <c r="AI13" s="105" t="str">
        <f t="shared" si="6"/>
        <v>t</v>
      </c>
      <c r="AJ13" s="105" t="str">
        <f t="shared" si="6"/>
        <v>df</v>
      </c>
      <c r="AK13" s="109" t="str">
        <f t="shared" si="6"/>
        <v>p. val.</v>
      </c>
      <c r="AL13" s="109" t="str">
        <f t="shared" si="6"/>
        <v>p.adj (BH)</v>
      </c>
      <c r="AM13" s="110" t="str">
        <f t="shared" si="6"/>
        <v>sig.</v>
      </c>
      <c r="AN13" s="108" t="str">
        <f t="shared" si="6"/>
        <v>β1</v>
      </c>
      <c r="AO13" s="105" t="str">
        <f t="shared" si="6"/>
        <v xml:space="preserve">SE </v>
      </c>
      <c r="AP13" s="105" t="str">
        <f t="shared" si="6"/>
        <v>2.5% CI</v>
      </c>
      <c r="AQ13" s="105" t="str">
        <f t="shared" si="6"/>
        <v>97.5% CI</v>
      </c>
      <c r="AR13" s="105" t="str">
        <f t="shared" si="6"/>
        <v>t</v>
      </c>
      <c r="AS13" s="105" t="str">
        <f t="shared" si="6"/>
        <v>df</v>
      </c>
      <c r="AT13" s="109" t="str">
        <f t="shared" si="6"/>
        <v>p. val.</v>
      </c>
      <c r="AU13" s="109" t="str">
        <f t="shared" si="6"/>
        <v>p.adj (BH)</v>
      </c>
      <c r="AV13" s="110" t="str">
        <f t="shared" si="6"/>
        <v>sig.</v>
      </c>
      <c r="AW13" s="108" t="str">
        <f t="shared" si="6"/>
        <v>β1</v>
      </c>
      <c r="AX13" s="105" t="str">
        <f t="shared" si="6"/>
        <v xml:space="preserve">SE </v>
      </c>
      <c r="AY13" s="105" t="str">
        <f t="shared" si="6"/>
        <v>2.5% CI</v>
      </c>
      <c r="AZ13" s="105" t="str">
        <f t="shared" si="6"/>
        <v>97.5% CI</v>
      </c>
      <c r="BA13" s="105" t="str">
        <f t="shared" si="6"/>
        <v>t</v>
      </c>
      <c r="BB13" s="105" t="str">
        <f t="shared" si="6"/>
        <v>df</v>
      </c>
      <c r="BC13" s="109" t="str">
        <f t="shared" si="6"/>
        <v>p. val.</v>
      </c>
      <c r="BD13" s="109" t="str">
        <f t="shared" si="6"/>
        <v>p.adj (BH)</v>
      </c>
      <c r="BE13" s="111" t="str">
        <f t="shared" si="6"/>
        <v>sig.</v>
      </c>
    </row>
    <row r="14" spans="1:57" ht="33.6" customHeight="1" thickTop="1" x14ac:dyDescent="0.25">
      <c r="A14" s="26" t="s">
        <v>35</v>
      </c>
      <c r="B14" s="25">
        <f>'B0 Mode'!AL11</f>
        <v>0.1730903930522</v>
      </c>
      <c r="C14" s="25">
        <f>'B0 Mode'!AM11</f>
        <v>0.69817606427779999</v>
      </c>
      <c r="D14" s="25">
        <f>[20]Mode_PA_lh_slope_b1!C8</f>
        <v>-14.792</v>
      </c>
      <c r="E14" s="26">
        <f>[20]Mode_PA_lh_slope_b1!D8</f>
        <v>4.9109999999999996</v>
      </c>
      <c r="F14" s="26">
        <f>[20]Mode_PA_lh_slope_b1!E8</f>
        <v>-24.416</v>
      </c>
      <c r="G14" s="26">
        <f>[20]Mode_PA_lh_slope_b1!F8</f>
        <v>-5.1680000000000001</v>
      </c>
      <c r="H14" s="25">
        <f>[20]Mode_PA_lh_slope_b1!G8</f>
        <v>-3.012</v>
      </c>
      <c r="I14" s="25">
        <f>[20]Mode_PA_lh_slope_b1!H8</f>
        <v>604.70000000000005</v>
      </c>
      <c r="J14" s="94">
        <f>[20]Mode_PA_lh_slope_b1!I8</f>
        <v>2.7000000000000001E-3</v>
      </c>
      <c r="K14" s="94">
        <f>[20]Mode_PA_lh_slope_b1!J8</f>
        <v>5.5999999999999999E-3</v>
      </c>
      <c r="L14" s="181" t="str">
        <f>[20]Mode_PA_lh_slope_b1!K8</f>
        <v>p&lt;0.01</v>
      </c>
      <c r="M14" s="25">
        <f>[20]Mode_PA_lh_slope_b1!C9</f>
        <v>17.672999999999998</v>
      </c>
      <c r="N14" s="25">
        <f>[20]Mode_PA_lh_slope_b1!D9</f>
        <v>2.06</v>
      </c>
      <c r="O14" s="25">
        <f>[20]Mode_PA_lh_slope_b1!E9</f>
        <v>13.635999999999999</v>
      </c>
      <c r="P14" s="25">
        <f>[20]Mode_PA_lh_slope_b1!F9</f>
        <v>21.710999999999999</v>
      </c>
      <c r="Q14" s="25">
        <f>[20]Mode_PA_lh_slope_b1!G9</f>
        <v>8.5790000000000006</v>
      </c>
      <c r="R14" s="25">
        <f>[20]Mode_PA_lh_slope_b1!H9</f>
        <v>605.44000000000005</v>
      </c>
      <c r="S14" s="94">
        <f>[20]Mode_PA_lh_slope_b1!I9</f>
        <v>8.0399999999999997E-17</v>
      </c>
      <c r="T14" s="94">
        <f>[20]Mode_PA_lh_slope_b1!J9</f>
        <v>1.03E-15</v>
      </c>
      <c r="U14" s="123" t="str">
        <f>[20]Mode_PA_lh_slope_b1!K9</f>
        <v>p&lt;0.0001</v>
      </c>
      <c r="V14" s="93">
        <f>[20]Mode_PA_lh_slope_b1!C10</f>
        <v>2.9569999999999999</v>
      </c>
      <c r="W14" s="25">
        <f>[20]Mode_PA_lh_slope_b1!D10</f>
        <v>1.5960000000000001</v>
      </c>
      <c r="X14" s="25">
        <f>[20]Mode_PA_lh_slope_b1!E10</f>
        <v>-0.17100000000000001</v>
      </c>
      <c r="Y14" s="25">
        <f>[20]Mode_PA_lh_slope_b1!F10</f>
        <v>6.085</v>
      </c>
      <c r="Z14" s="25">
        <f>[20]Mode_PA_lh_slope_b1!G10</f>
        <v>1.853</v>
      </c>
      <c r="AA14" s="25">
        <f>[20]Mode_PA_lh_slope_b1!H10</f>
        <v>606.03</v>
      </c>
      <c r="AB14" s="94">
        <f>[20]Mode_PA_lh_slope_b1!I10</f>
        <v>6.4399999999999999E-2</v>
      </c>
      <c r="AC14" s="94">
        <f>[20]Mode_PA_lh_slope_b1!J10</f>
        <v>9.9199999999999997E-2</v>
      </c>
      <c r="AD14" s="123">
        <f>[20]Mode_PA_lh_slope_b1!K10</f>
        <v>0</v>
      </c>
      <c r="AE14" s="25">
        <f>[20]Mode_PA_lh_slope_b1!C11</f>
        <v>32.465000000000003</v>
      </c>
      <c r="AF14" s="25">
        <f>[20]Mode_PA_lh_slope_b1!D11</f>
        <v>5.0469999999999997</v>
      </c>
      <c r="AG14" s="25">
        <f>[20]Mode_PA_lh_slope_b1!E11</f>
        <v>22.574000000000002</v>
      </c>
      <c r="AH14" s="25">
        <f>[20]Mode_PA_lh_slope_b1!F11</f>
        <v>42.356999999999999</v>
      </c>
      <c r="AI14" s="25">
        <f>[20]Mode_PA_lh_slope_b1!G11</f>
        <v>6.4329999999999998</v>
      </c>
      <c r="AJ14" s="25">
        <f>[20]Mode_PA_lh_slope_b1!H11</f>
        <v>604.97</v>
      </c>
      <c r="AK14" s="94">
        <f>[20]Mode_PA_lh_slope_b1!I11</f>
        <v>2.54E-10</v>
      </c>
      <c r="AL14" s="94">
        <f>[20]Mode_PA_lh_slope_b1!J11</f>
        <v>1.6999999999999999E-9</v>
      </c>
      <c r="AM14" s="123" t="str">
        <f>[20]Mode_PA_lh_slope_b1!K11</f>
        <v>p&lt;0.0001</v>
      </c>
      <c r="AN14" s="93">
        <f>[20]Mode_PA_lh_slope_b1!C12</f>
        <v>17.748999999999999</v>
      </c>
      <c r="AO14" s="25">
        <f>[20]Mode_PA_lh_slope_b1!D12</f>
        <v>4.8250000000000002</v>
      </c>
      <c r="AP14" s="25">
        <f>[20]Mode_PA_lh_slope_b1!E12</f>
        <v>8.2919999999999998</v>
      </c>
      <c r="AQ14" s="25">
        <f>[20]Mode_PA_lh_slope_b1!F12</f>
        <v>27.206</v>
      </c>
      <c r="AR14" s="25">
        <f>[20]Mode_PA_lh_slope_b1!G12</f>
        <v>3.6789999999999998</v>
      </c>
      <c r="AS14" s="25">
        <f>[20]Mode_PA_lh_slope_b1!H12</f>
        <v>605.03</v>
      </c>
      <c r="AT14" s="94">
        <f>[20]Mode_PA_lh_slope_b1!I12</f>
        <v>2.5500000000000002E-4</v>
      </c>
      <c r="AU14" s="94">
        <f>[20]Mode_PA_lh_slope_b1!J12</f>
        <v>7.8200000000000003E-4</v>
      </c>
      <c r="AV14" s="123" t="str">
        <f>[20]Mode_PA_lh_slope_b1!K12</f>
        <v>p&lt;0.001</v>
      </c>
      <c r="AW14" s="93">
        <f>[20]Mode_PA_lh_slope_b1!C13</f>
        <v>-14.715999999999999</v>
      </c>
      <c r="AX14" s="25">
        <f>[20]Mode_PA_lh_slope_b1!D13</f>
        <v>1.871</v>
      </c>
      <c r="AY14" s="25">
        <f>[20]Mode_PA_lh_slope_b1!E13</f>
        <v>-18.384</v>
      </c>
      <c r="AZ14" s="25">
        <f>[20]Mode_PA_lh_slope_b1!F13</f>
        <v>-11.048999999999999</v>
      </c>
      <c r="BA14" s="25">
        <f>[20]Mode_PA_lh_slope_b1!G13</f>
        <v>-7.8639999999999999</v>
      </c>
      <c r="BB14" s="25">
        <f>[20]Mode_PA_lh_slope_b1!H13</f>
        <v>604.5</v>
      </c>
      <c r="BC14" s="94">
        <f>[20]Mode_PA_lh_slope_b1!I13</f>
        <v>1.7100000000000001E-14</v>
      </c>
      <c r="BD14" s="94">
        <f>[20]Mode_PA_lh_slope_b1!J13</f>
        <v>1.7600000000000001E-13</v>
      </c>
      <c r="BE14" s="123" t="str">
        <f>[20]Mode_PA_lh_slope_b1!K13</f>
        <v>p&lt;0.0001</v>
      </c>
    </row>
    <row r="15" spans="1:57" ht="13.2" customHeight="1" x14ac:dyDescent="0.25">
      <c r="A15" s="26"/>
      <c r="B15" s="25"/>
      <c r="C15" s="25"/>
      <c r="D15" s="25"/>
      <c r="E15" s="26"/>
      <c r="F15" s="26"/>
      <c r="G15" s="26"/>
      <c r="H15" s="25"/>
      <c r="I15" s="25"/>
      <c r="J15" s="94"/>
      <c r="K15" s="94"/>
      <c r="L15" s="181"/>
      <c r="M15" s="25"/>
      <c r="N15" s="25"/>
      <c r="O15" s="25"/>
      <c r="P15" s="25"/>
      <c r="Q15" s="25"/>
      <c r="R15" s="25"/>
      <c r="S15" s="94"/>
      <c r="T15" s="94"/>
      <c r="U15" s="181"/>
      <c r="V15" s="25"/>
      <c r="W15" s="25"/>
      <c r="X15" s="25"/>
      <c r="Y15" s="25"/>
      <c r="Z15" s="25"/>
      <c r="AA15" s="25"/>
      <c r="AB15" s="94"/>
      <c r="AC15" s="94"/>
      <c r="AD15" s="181"/>
      <c r="AE15" s="25"/>
      <c r="AF15" s="25"/>
      <c r="AG15" s="25"/>
      <c r="AH15" s="25"/>
      <c r="AI15" s="25"/>
      <c r="AJ15" s="25"/>
      <c r="AK15" s="94"/>
      <c r="AL15" s="94"/>
      <c r="AM15" s="181"/>
      <c r="AN15" s="25"/>
      <c r="AO15" s="25"/>
      <c r="AP15" s="25"/>
      <c r="AQ15" s="25"/>
      <c r="AR15" s="25"/>
      <c r="AS15" s="25"/>
      <c r="AT15" s="94"/>
      <c r="AU15" s="94"/>
      <c r="AV15" s="181"/>
      <c r="AW15" s="25"/>
      <c r="AX15" s="25"/>
      <c r="AY15" s="25"/>
      <c r="AZ15" s="25"/>
      <c r="BA15" s="25"/>
      <c r="BB15" s="25"/>
      <c r="BC15" s="94"/>
      <c r="BD15" s="94"/>
      <c r="BE15" s="181"/>
    </row>
    <row r="16" spans="1:57" ht="13.2" customHeight="1" x14ac:dyDescent="0.25">
      <c r="A16" s="189" t="s">
        <v>59</v>
      </c>
      <c r="B16" s="182"/>
      <c r="C16" s="182"/>
      <c r="D16" s="183"/>
      <c r="E16" s="183"/>
      <c r="F16" s="183"/>
      <c r="G16" s="183"/>
      <c r="H16" s="183"/>
      <c r="I16" s="183"/>
      <c r="J16" s="183"/>
      <c r="K16" s="184"/>
      <c r="L16" s="184"/>
    </row>
    <row r="17" spans="1:46" ht="33.6" customHeight="1" thickBot="1" x14ac:dyDescent="0.3">
      <c r="A17" s="125" t="s">
        <v>49</v>
      </c>
      <c r="B17" s="216" t="str">
        <f>M4</f>
        <v>L*H vs. L*^[H]</v>
      </c>
      <c r="C17" s="216"/>
      <c r="D17" s="216"/>
      <c r="E17" s="216"/>
      <c r="F17" s="216"/>
      <c r="G17" s="216"/>
      <c r="H17" s="216"/>
      <c r="I17" s="216"/>
      <c r="J17" s="216"/>
      <c r="K17" s="216"/>
      <c r="L17" s="216"/>
    </row>
    <row r="18" spans="1:46" ht="33.6" customHeight="1" thickTop="1" thickBot="1" x14ac:dyDescent="0.3">
      <c r="A18" s="105" t="s">
        <v>38</v>
      </c>
      <c r="B18" s="105" t="s">
        <v>65</v>
      </c>
      <c r="C18" s="105" t="s">
        <v>66</v>
      </c>
      <c r="D18" s="105" t="s">
        <v>43</v>
      </c>
      <c r="E18" s="105" t="str">
        <f t="shared" ref="E18:L22" si="7">N5</f>
        <v xml:space="preserve">SE </v>
      </c>
      <c r="F18" s="105" t="str">
        <f t="shared" si="7"/>
        <v>2.5% CI</v>
      </c>
      <c r="G18" s="105" t="str">
        <f t="shared" si="7"/>
        <v>97.5% CI</v>
      </c>
      <c r="H18" s="105" t="str">
        <f t="shared" si="7"/>
        <v>t</v>
      </c>
      <c r="I18" s="105" t="str">
        <f t="shared" si="7"/>
        <v>df</v>
      </c>
      <c r="J18" s="109" t="str">
        <f t="shared" si="7"/>
        <v>p. val.</v>
      </c>
      <c r="K18" s="109" t="str">
        <f t="shared" si="7"/>
        <v>p.adj (BH)</v>
      </c>
      <c r="L18" s="107" t="str">
        <f t="shared" si="7"/>
        <v>sig.</v>
      </c>
    </row>
    <row r="19" spans="1:46" ht="33.6" customHeight="1" thickTop="1" thickBot="1" x14ac:dyDescent="0.3">
      <c r="A19" s="74" t="s">
        <v>26</v>
      </c>
      <c r="B19" s="76">
        <f t="shared" ref="B19:C22" si="8">B6</f>
        <v>0.59399956709452595</v>
      </c>
      <c r="C19" s="76">
        <f t="shared" si="8"/>
        <v>0.94023014769888502</v>
      </c>
      <c r="D19" s="76">
        <f>M6</f>
        <v>1.619</v>
      </c>
      <c r="E19" s="76">
        <f t="shared" si="7"/>
        <v>0.32100000000000001</v>
      </c>
      <c r="F19" s="76">
        <f t="shared" si="7"/>
        <v>0.98899999999999999</v>
      </c>
      <c r="G19" s="76">
        <f t="shared" si="7"/>
        <v>2.2490000000000001</v>
      </c>
      <c r="H19" s="76">
        <f t="shared" si="7"/>
        <v>5.0380000000000003</v>
      </c>
      <c r="I19" s="76">
        <f t="shared" si="7"/>
        <v>605.33000000000004</v>
      </c>
      <c r="J19" s="115">
        <f t="shared" si="7"/>
        <v>6.2200000000000004E-7</v>
      </c>
      <c r="K19" s="115">
        <f t="shared" si="7"/>
        <v>3.4199999999999999E-6</v>
      </c>
      <c r="L19" s="185" t="str">
        <f t="shared" si="7"/>
        <v>p&lt;0.0001</v>
      </c>
    </row>
    <row r="20" spans="1:46" ht="33.6" customHeight="1" thickBot="1" x14ac:dyDescent="0.3">
      <c r="A20" s="79" t="s">
        <v>27</v>
      </c>
      <c r="B20" s="73">
        <f t="shared" si="8"/>
        <v>0.54939616986129103</v>
      </c>
      <c r="C20" s="73">
        <f t="shared" si="8"/>
        <v>0.90539546314142305</v>
      </c>
      <c r="D20" s="73">
        <f>M7</f>
        <v>5.077</v>
      </c>
      <c r="E20" s="73">
        <f t="shared" si="7"/>
        <v>0.44600000000000001</v>
      </c>
      <c r="F20" s="73">
        <f t="shared" si="7"/>
        <v>4.2039999999999997</v>
      </c>
      <c r="G20" s="73">
        <f t="shared" si="7"/>
        <v>5.9509999999999996</v>
      </c>
      <c r="H20" s="73">
        <f t="shared" si="7"/>
        <v>11.391999999999999</v>
      </c>
      <c r="I20" s="73">
        <f t="shared" si="7"/>
        <v>610.52</v>
      </c>
      <c r="J20" s="115">
        <f t="shared" si="7"/>
        <v>2.1400000000000001E-27</v>
      </c>
      <c r="K20" s="115">
        <f t="shared" si="7"/>
        <v>4.7099999999999999E-26</v>
      </c>
      <c r="L20" s="185" t="str">
        <f t="shared" si="7"/>
        <v>p&lt;0.0001</v>
      </c>
      <c r="AT20" s="39" t="s">
        <v>57</v>
      </c>
    </row>
    <row r="21" spans="1:46" ht="33.6" customHeight="1" thickBot="1" x14ac:dyDescent="0.3">
      <c r="A21" s="82" t="s">
        <v>5</v>
      </c>
      <c r="B21" s="84">
        <f t="shared" si="8"/>
        <v>0.1730903930522</v>
      </c>
      <c r="C21" s="84">
        <f t="shared" si="8"/>
        <v>0.69817606427779999</v>
      </c>
      <c r="D21" s="84">
        <f>M8</f>
        <v>3.6850000000000001</v>
      </c>
      <c r="E21" s="84">
        <f t="shared" si="7"/>
        <v>0.34200000000000003</v>
      </c>
      <c r="F21" s="84">
        <f t="shared" si="7"/>
        <v>3.0139999999999998</v>
      </c>
      <c r="G21" s="84">
        <f t="shared" si="7"/>
        <v>4.3559999999999999</v>
      </c>
      <c r="H21" s="84">
        <f t="shared" si="7"/>
        <v>10.763</v>
      </c>
      <c r="I21" s="84">
        <f t="shared" si="7"/>
        <v>609.44000000000005</v>
      </c>
      <c r="J21" s="115">
        <f t="shared" si="7"/>
        <v>7.5099999999999999E-25</v>
      </c>
      <c r="K21" s="115">
        <f t="shared" si="7"/>
        <v>1.2899999999999999E-23</v>
      </c>
      <c r="L21" s="185" t="str">
        <f t="shared" si="7"/>
        <v>p&lt;0.0001</v>
      </c>
    </row>
    <row r="22" spans="1:46" ht="33.6" customHeight="1" thickBot="1" x14ac:dyDescent="0.3">
      <c r="A22" s="90" t="s">
        <v>67</v>
      </c>
      <c r="B22" s="84">
        <f t="shared" si="8"/>
        <v>0.57875299129302404</v>
      </c>
      <c r="C22" s="84">
        <f t="shared" si="8"/>
        <v>0.93045665651295095</v>
      </c>
      <c r="D22" s="84">
        <f>M9</f>
        <v>3.0720000000000001</v>
      </c>
      <c r="E22" s="84">
        <f t="shared" si="7"/>
        <v>0.36399999999999999</v>
      </c>
      <c r="F22" s="84">
        <f t="shared" si="7"/>
        <v>2.3580000000000001</v>
      </c>
      <c r="G22" s="84">
        <f t="shared" si="7"/>
        <v>3.786</v>
      </c>
      <c r="H22" s="84">
        <f t="shared" si="7"/>
        <v>8.4369999999999994</v>
      </c>
      <c r="I22" s="84">
        <f t="shared" si="7"/>
        <v>609.09</v>
      </c>
      <c r="J22" s="115">
        <f t="shared" si="7"/>
        <v>2.3599999999999999E-16</v>
      </c>
      <c r="K22" s="115">
        <f t="shared" si="7"/>
        <v>2.8000000000000001E-15</v>
      </c>
      <c r="L22" s="185" t="str">
        <f t="shared" si="7"/>
        <v>p&lt;0.0001</v>
      </c>
    </row>
    <row r="23" spans="1:46" ht="33.6" customHeight="1" thickTop="1" thickBot="1" x14ac:dyDescent="0.3">
      <c r="A23" s="105" t="s">
        <v>6</v>
      </c>
      <c r="B23" s="105" t="s">
        <v>65</v>
      </c>
      <c r="C23" s="105" t="s">
        <v>66</v>
      </c>
      <c r="D23" s="105" t="s">
        <v>43</v>
      </c>
      <c r="E23" s="105" t="str">
        <f t="shared" ref="E23:E27" si="9">N10</f>
        <v xml:space="preserve">SE </v>
      </c>
      <c r="F23" s="105" t="str">
        <f t="shared" ref="F23:F27" si="10">O10</f>
        <v>2.5% CI</v>
      </c>
      <c r="G23" s="105" t="str">
        <f t="shared" ref="G23:G27" si="11">P10</f>
        <v>97.5% CI</v>
      </c>
      <c r="H23" s="105" t="str">
        <f t="shared" ref="H23:H27" si="12">Q10</f>
        <v>t</v>
      </c>
      <c r="I23" s="105" t="str">
        <f t="shared" ref="I23:I27" si="13">R10</f>
        <v>df</v>
      </c>
      <c r="J23" s="109" t="str">
        <f t="shared" ref="J23:J27" si="14">S10</f>
        <v>p. val.</v>
      </c>
      <c r="K23" s="109" t="str">
        <f t="shared" ref="K23:K27" si="15">T10</f>
        <v>p.adj (BH)</v>
      </c>
      <c r="L23" s="107" t="str">
        <f t="shared" ref="L23:L27" si="16">U10</f>
        <v>sig.</v>
      </c>
    </row>
    <row r="24" spans="1:46" ht="33.6" customHeight="1" thickTop="1" thickBot="1" x14ac:dyDescent="0.3">
      <c r="A24" s="86" t="s">
        <v>4</v>
      </c>
      <c r="B24" s="76">
        <f>B11</f>
        <v>0.60768973596170595</v>
      </c>
      <c r="C24" s="76">
        <f>C11</f>
        <v>0.76784989368498202</v>
      </c>
      <c r="D24" s="74">
        <f>M11</f>
        <v>-11.597</v>
      </c>
      <c r="E24" s="76">
        <f t="shared" si="9"/>
        <v>4.6589999999999998</v>
      </c>
      <c r="F24" s="76">
        <f t="shared" si="10"/>
        <v>-20.728000000000002</v>
      </c>
      <c r="G24" s="76">
        <f t="shared" si="11"/>
        <v>-2.4660000000000002</v>
      </c>
      <c r="H24" s="76">
        <f t="shared" si="12"/>
        <v>-2.4889999999999999</v>
      </c>
      <c r="I24" s="76">
        <f t="shared" si="13"/>
        <v>609.36</v>
      </c>
      <c r="J24" s="115">
        <f t="shared" si="14"/>
        <v>1.3100000000000001E-2</v>
      </c>
      <c r="K24" s="115">
        <f t="shared" si="15"/>
        <v>2.1499999999999998E-2</v>
      </c>
      <c r="L24" s="185" t="str">
        <f t="shared" si="16"/>
        <v>p&lt;0.05</v>
      </c>
    </row>
    <row r="25" spans="1:46" ht="33.6" customHeight="1" thickBot="1" x14ac:dyDescent="0.3">
      <c r="A25" s="90" t="s">
        <v>3</v>
      </c>
      <c r="B25" s="84">
        <f>B12</f>
        <v>0.30551322079765297</v>
      </c>
      <c r="C25" s="84">
        <f>C12</f>
        <v>0.84349336767445005</v>
      </c>
      <c r="D25" s="82">
        <f>M12</f>
        <v>-6.9189999999999996</v>
      </c>
      <c r="E25" s="84">
        <f t="shared" si="9"/>
        <v>6.9210000000000003</v>
      </c>
      <c r="F25" s="84">
        <f t="shared" si="10"/>
        <v>-20.483000000000001</v>
      </c>
      <c r="G25" s="84">
        <f t="shared" si="11"/>
        <v>6.6449999999999996</v>
      </c>
      <c r="H25" s="84">
        <f t="shared" si="12"/>
        <v>-1</v>
      </c>
      <c r="I25" s="84">
        <f t="shared" si="13"/>
        <v>609.84</v>
      </c>
      <c r="J25" s="115">
        <f t="shared" si="14"/>
        <v>0.31780000000000003</v>
      </c>
      <c r="K25" s="115">
        <f t="shared" si="15"/>
        <v>0.39150000000000001</v>
      </c>
      <c r="L25" s="185">
        <f t="shared" si="16"/>
        <v>0</v>
      </c>
    </row>
    <row r="26" spans="1:46" ht="33.6" customHeight="1" thickTop="1" thickBot="1" x14ac:dyDescent="0.3">
      <c r="A26" s="105" t="s">
        <v>42</v>
      </c>
      <c r="B26" s="105" t="s">
        <v>65</v>
      </c>
      <c r="C26" s="105" t="s">
        <v>66</v>
      </c>
      <c r="D26" s="105" t="s">
        <v>43</v>
      </c>
      <c r="E26" s="105" t="str">
        <f t="shared" si="9"/>
        <v xml:space="preserve">SE </v>
      </c>
      <c r="F26" s="105" t="str">
        <f t="shared" si="10"/>
        <v>2.5% CI</v>
      </c>
      <c r="G26" s="105" t="str">
        <f t="shared" si="11"/>
        <v>97.5% CI</v>
      </c>
      <c r="H26" s="105" t="str">
        <f t="shared" si="12"/>
        <v>t</v>
      </c>
      <c r="I26" s="105" t="str">
        <f t="shared" si="13"/>
        <v>df</v>
      </c>
      <c r="J26" s="109" t="str">
        <f t="shared" si="14"/>
        <v>p. val.</v>
      </c>
      <c r="K26" s="109" t="str">
        <f t="shared" si="15"/>
        <v>p.adj (BH)</v>
      </c>
      <c r="L26" s="107" t="str">
        <f t="shared" si="16"/>
        <v>sig.</v>
      </c>
    </row>
    <row r="27" spans="1:46" ht="33.6" customHeight="1" thickTop="1" x14ac:dyDescent="0.25">
      <c r="A27" s="26" t="s">
        <v>35</v>
      </c>
      <c r="B27" s="25">
        <f>B14</f>
        <v>0.1730903930522</v>
      </c>
      <c r="C27" s="25">
        <f>C14</f>
        <v>0.69817606427779999</v>
      </c>
      <c r="D27" s="25">
        <f>M14</f>
        <v>17.672999999999998</v>
      </c>
      <c r="E27" s="25">
        <f t="shared" si="9"/>
        <v>2.06</v>
      </c>
      <c r="F27" s="25">
        <f t="shared" si="10"/>
        <v>13.635999999999999</v>
      </c>
      <c r="G27" s="25">
        <f t="shared" si="11"/>
        <v>21.710999999999999</v>
      </c>
      <c r="H27" s="25">
        <f t="shared" si="12"/>
        <v>8.5790000000000006</v>
      </c>
      <c r="I27" s="25">
        <f t="shared" si="13"/>
        <v>605.44000000000005</v>
      </c>
      <c r="J27" s="94">
        <f t="shared" si="14"/>
        <v>8.0399999999999997E-17</v>
      </c>
      <c r="K27" s="94">
        <f t="shared" si="15"/>
        <v>1.03E-15</v>
      </c>
      <c r="L27" s="181" t="str">
        <f t="shared" si="16"/>
        <v>p&lt;0.0001</v>
      </c>
    </row>
    <row r="28" spans="1:46" ht="13.2" customHeight="1" x14ac:dyDescent="0.25">
      <c r="A28" s="26"/>
      <c r="B28" s="25"/>
      <c r="C28" s="25"/>
      <c r="D28" s="25"/>
      <c r="E28" s="25"/>
      <c r="F28" s="25"/>
      <c r="G28" s="25"/>
      <c r="H28" s="25"/>
      <c r="I28" s="25"/>
      <c r="J28" s="94"/>
      <c r="K28" s="94"/>
      <c r="L28" s="181"/>
    </row>
    <row r="29" spans="1:46" ht="13.2" customHeight="1" x14ac:dyDescent="0.25">
      <c r="A29" s="189" t="s">
        <v>64</v>
      </c>
      <c r="B29" s="182"/>
      <c r="C29" s="182"/>
      <c r="D29" s="183"/>
      <c r="E29" s="183"/>
      <c r="F29" s="183"/>
      <c r="G29" s="183"/>
      <c r="H29" s="183"/>
      <c r="I29" s="183"/>
      <c r="J29" s="183"/>
      <c r="K29" s="184"/>
      <c r="L29" s="184"/>
    </row>
    <row r="30" spans="1:46" ht="33.6" customHeight="1" thickBot="1" x14ac:dyDescent="0.3">
      <c r="A30" s="125" t="s">
        <v>49</v>
      </c>
      <c r="B30" s="216" t="str">
        <f>V4</f>
        <v>L*H vs. ^[L*H]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46" ht="33.6" customHeight="1" thickTop="1" thickBot="1" x14ac:dyDescent="0.3">
      <c r="A31" s="105" t="s">
        <v>38</v>
      </c>
      <c r="B31" s="105" t="s">
        <v>65</v>
      </c>
      <c r="C31" s="105" t="s">
        <v>66</v>
      </c>
      <c r="D31" s="105" t="s">
        <v>43</v>
      </c>
      <c r="E31" s="105" t="str">
        <f t="shared" ref="E31:L35" si="17">W5</f>
        <v xml:space="preserve">SE </v>
      </c>
      <c r="F31" s="105" t="str">
        <f t="shared" si="17"/>
        <v>2.5% CI</v>
      </c>
      <c r="G31" s="105" t="str">
        <f t="shared" si="17"/>
        <v>97.5% CI</v>
      </c>
      <c r="H31" s="105" t="str">
        <f t="shared" si="17"/>
        <v>t</v>
      </c>
      <c r="I31" s="105" t="str">
        <f t="shared" si="17"/>
        <v>df</v>
      </c>
      <c r="J31" s="109" t="str">
        <f t="shared" si="17"/>
        <v>p. val.</v>
      </c>
      <c r="K31" s="109" t="str">
        <f t="shared" si="17"/>
        <v>p.adj (BH)</v>
      </c>
      <c r="L31" s="107" t="str">
        <f t="shared" si="17"/>
        <v>sig.</v>
      </c>
    </row>
    <row r="32" spans="1:46" ht="33.6" customHeight="1" thickTop="1" thickBot="1" x14ac:dyDescent="0.3">
      <c r="A32" s="74" t="s">
        <v>26</v>
      </c>
      <c r="B32" s="76">
        <f t="shared" ref="B32:C35" si="18">B6</f>
        <v>0.59399956709452595</v>
      </c>
      <c r="C32" s="76">
        <f t="shared" si="18"/>
        <v>0.94023014769888502</v>
      </c>
      <c r="D32" s="76">
        <f>V6</f>
        <v>3.9860000000000002</v>
      </c>
      <c r="E32" s="76">
        <f t="shared" si="17"/>
        <v>0.251</v>
      </c>
      <c r="F32" s="76">
        <f t="shared" si="17"/>
        <v>3.4950000000000001</v>
      </c>
      <c r="G32" s="76">
        <f t="shared" si="17"/>
        <v>4.4770000000000003</v>
      </c>
      <c r="H32" s="76">
        <f t="shared" si="17"/>
        <v>15.901999999999999</v>
      </c>
      <c r="I32" s="76">
        <f t="shared" si="17"/>
        <v>605.4</v>
      </c>
      <c r="J32" s="115">
        <f t="shared" si="17"/>
        <v>7.7800000000000006E-48</v>
      </c>
      <c r="K32" s="115">
        <f t="shared" si="17"/>
        <v>1.1999999999999999E-45</v>
      </c>
      <c r="L32" s="185" t="str">
        <f t="shared" si="17"/>
        <v>p&lt;0.0001</v>
      </c>
    </row>
    <row r="33" spans="1:57" ht="33.6" customHeight="1" thickBot="1" x14ac:dyDescent="0.3">
      <c r="A33" s="79" t="s">
        <v>27</v>
      </c>
      <c r="B33" s="73">
        <f t="shared" si="18"/>
        <v>0.54939616986129103</v>
      </c>
      <c r="C33" s="73">
        <f t="shared" si="18"/>
        <v>0.90539546314142305</v>
      </c>
      <c r="D33" s="73">
        <f>V7</f>
        <v>5.0229999999999997</v>
      </c>
      <c r="E33" s="73">
        <f t="shared" si="17"/>
        <v>0.34399999999999997</v>
      </c>
      <c r="F33" s="73">
        <f t="shared" si="17"/>
        <v>4.3490000000000002</v>
      </c>
      <c r="G33" s="73">
        <f t="shared" si="17"/>
        <v>5.6970000000000001</v>
      </c>
      <c r="H33" s="73">
        <f t="shared" si="17"/>
        <v>14.606</v>
      </c>
      <c r="I33" s="73">
        <f t="shared" si="17"/>
        <v>610.67999999999995</v>
      </c>
      <c r="J33" s="115">
        <f t="shared" si="17"/>
        <v>1.1699999999999999E-41</v>
      </c>
      <c r="K33" s="115">
        <f t="shared" si="17"/>
        <v>6.0100000000000003E-40</v>
      </c>
      <c r="L33" s="185" t="str">
        <f t="shared" si="17"/>
        <v>p&lt;0.0001</v>
      </c>
    </row>
    <row r="34" spans="1:57" ht="33.6" customHeight="1" thickBot="1" x14ac:dyDescent="0.3">
      <c r="A34" s="82" t="s">
        <v>5</v>
      </c>
      <c r="B34" s="84">
        <f t="shared" si="18"/>
        <v>0.1730903930522</v>
      </c>
      <c r="C34" s="84">
        <f t="shared" si="18"/>
        <v>0.69817606427779999</v>
      </c>
      <c r="D34" s="84">
        <f>V8</f>
        <v>1.0069999999999999</v>
      </c>
      <c r="E34" s="84">
        <f t="shared" si="17"/>
        <v>0.26400000000000001</v>
      </c>
      <c r="F34" s="84">
        <f t="shared" si="17"/>
        <v>0.49</v>
      </c>
      <c r="G34" s="84">
        <f t="shared" si="17"/>
        <v>1.5249999999999999</v>
      </c>
      <c r="H34" s="84">
        <f t="shared" si="17"/>
        <v>3.8140000000000001</v>
      </c>
      <c r="I34" s="84">
        <f t="shared" si="17"/>
        <v>610.13</v>
      </c>
      <c r="J34" s="115">
        <f t="shared" si="17"/>
        <v>1.5100000000000001E-4</v>
      </c>
      <c r="K34" s="115">
        <f t="shared" si="17"/>
        <v>4.95E-4</v>
      </c>
      <c r="L34" s="185" t="str">
        <f t="shared" si="17"/>
        <v>p&lt;0.001</v>
      </c>
    </row>
    <row r="35" spans="1:57" ht="33.6" customHeight="1" thickBot="1" x14ac:dyDescent="0.3">
      <c r="A35" s="90" t="s">
        <v>67</v>
      </c>
      <c r="B35" s="84">
        <f t="shared" si="18"/>
        <v>0.57875299129302404</v>
      </c>
      <c r="C35" s="84">
        <f t="shared" si="18"/>
        <v>0.93045665651295095</v>
      </c>
      <c r="D35" s="84">
        <f>V9</f>
        <v>4.4329999999999998</v>
      </c>
      <c r="E35" s="84">
        <f t="shared" si="17"/>
        <v>0.28100000000000003</v>
      </c>
      <c r="F35" s="84">
        <f t="shared" si="17"/>
        <v>3.8809999999999998</v>
      </c>
      <c r="G35" s="84">
        <f t="shared" si="17"/>
        <v>4.984</v>
      </c>
      <c r="H35" s="84">
        <f t="shared" si="17"/>
        <v>15.747999999999999</v>
      </c>
      <c r="I35" s="84">
        <f t="shared" si="17"/>
        <v>610.20000000000005</v>
      </c>
      <c r="J35" s="115">
        <f t="shared" si="17"/>
        <v>3.8599999999999999E-47</v>
      </c>
      <c r="K35" s="115">
        <f t="shared" si="17"/>
        <v>2.9699999999999999E-45</v>
      </c>
      <c r="L35" s="185" t="str">
        <f t="shared" si="17"/>
        <v>p&lt;0.0001</v>
      </c>
    </row>
    <row r="36" spans="1:57" ht="33.6" customHeight="1" thickTop="1" thickBot="1" x14ac:dyDescent="0.3">
      <c r="A36" s="105" t="s">
        <v>6</v>
      </c>
      <c r="B36" s="105" t="s">
        <v>65</v>
      </c>
      <c r="C36" s="105" t="s">
        <v>66</v>
      </c>
      <c r="D36" s="105" t="s">
        <v>43</v>
      </c>
      <c r="E36" s="105" t="str">
        <f t="shared" ref="E36:E40" si="19">W10</f>
        <v xml:space="preserve">SE </v>
      </c>
      <c r="F36" s="105" t="str">
        <f t="shared" ref="F36:F40" si="20">X10</f>
        <v>2.5% CI</v>
      </c>
      <c r="G36" s="105" t="str">
        <f t="shared" ref="G36:G40" si="21">Y10</f>
        <v>97.5% CI</v>
      </c>
      <c r="H36" s="105" t="str">
        <f t="shared" ref="H36:H40" si="22">Z10</f>
        <v>t</v>
      </c>
      <c r="I36" s="105" t="str">
        <f t="shared" ref="I36:I40" si="23">AA10</f>
        <v>df</v>
      </c>
      <c r="J36" s="109" t="str">
        <f t="shared" ref="J36:J40" si="24">AB10</f>
        <v>p. val.</v>
      </c>
      <c r="K36" s="109" t="str">
        <f t="shared" ref="K36:K40" si="25">AC10</f>
        <v>p.adj (BH)</v>
      </c>
      <c r="L36" s="107" t="str">
        <f t="shared" ref="L36:L40" si="26">AD10</f>
        <v>sig.</v>
      </c>
    </row>
    <row r="37" spans="1:57" ht="33.6" customHeight="1" thickTop="1" thickBot="1" x14ac:dyDescent="0.3">
      <c r="A37" s="86" t="s">
        <v>4</v>
      </c>
      <c r="B37" s="76">
        <f>B11</f>
        <v>0.60768973596170595</v>
      </c>
      <c r="C37" s="76">
        <f>C11</f>
        <v>0.76784989368498202</v>
      </c>
      <c r="D37" s="74">
        <f t="shared" ref="D37:D40" si="27">V11</f>
        <v>-12.518000000000001</v>
      </c>
      <c r="E37" s="76">
        <f t="shared" si="19"/>
        <v>3.601</v>
      </c>
      <c r="F37" s="76">
        <f t="shared" si="20"/>
        <v>-19.576000000000001</v>
      </c>
      <c r="G37" s="76">
        <f t="shared" si="21"/>
        <v>-5.4610000000000003</v>
      </c>
      <c r="H37" s="76">
        <f t="shared" si="22"/>
        <v>-3.4769999999999999</v>
      </c>
      <c r="I37" s="76">
        <f t="shared" si="23"/>
        <v>611.08000000000004</v>
      </c>
      <c r="J37" s="115">
        <f t="shared" si="24"/>
        <v>5.44E-4</v>
      </c>
      <c r="K37" s="115">
        <f t="shared" si="25"/>
        <v>1.4E-3</v>
      </c>
      <c r="L37" s="185" t="str">
        <f t="shared" si="26"/>
        <v>p&lt;0.01</v>
      </c>
    </row>
    <row r="38" spans="1:57" ht="33.6" customHeight="1" thickBot="1" x14ac:dyDescent="0.3">
      <c r="A38" s="90" t="s">
        <v>3</v>
      </c>
      <c r="B38" s="84">
        <f>B12</f>
        <v>0.30551322079765297</v>
      </c>
      <c r="C38" s="84">
        <f>C12</f>
        <v>0.84349336767445005</v>
      </c>
      <c r="D38" s="82">
        <f t="shared" si="27"/>
        <v>-8.6359999999999992</v>
      </c>
      <c r="E38" s="84">
        <f t="shared" si="19"/>
        <v>5.3529999999999998</v>
      </c>
      <c r="F38" s="84">
        <f t="shared" si="20"/>
        <v>-19.126999999999999</v>
      </c>
      <c r="G38" s="84">
        <f t="shared" si="21"/>
        <v>1.855</v>
      </c>
      <c r="H38" s="84">
        <f t="shared" si="22"/>
        <v>-1.613</v>
      </c>
      <c r="I38" s="84">
        <f t="shared" si="23"/>
        <v>610.38</v>
      </c>
      <c r="J38" s="115">
        <f t="shared" si="24"/>
        <v>0.1072</v>
      </c>
      <c r="K38" s="115">
        <f t="shared" si="25"/>
        <v>0.15290000000000001</v>
      </c>
      <c r="L38" s="185">
        <f t="shared" si="26"/>
        <v>0</v>
      </c>
    </row>
    <row r="39" spans="1:57" ht="33.6" customHeight="1" thickTop="1" thickBot="1" x14ac:dyDescent="0.3">
      <c r="A39" s="105" t="s">
        <v>42</v>
      </c>
      <c r="B39" s="105" t="s">
        <v>65</v>
      </c>
      <c r="C39" s="105" t="s">
        <v>66</v>
      </c>
      <c r="D39" s="105" t="str">
        <f t="shared" si="27"/>
        <v>β1</v>
      </c>
      <c r="E39" s="105" t="str">
        <f t="shared" si="19"/>
        <v xml:space="preserve">SE </v>
      </c>
      <c r="F39" s="105" t="str">
        <f t="shared" si="20"/>
        <v>2.5% CI</v>
      </c>
      <c r="G39" s="105" t="str">
        <f t="shared" si="21"/>
        <v>97.5% CI</v>
      </c>
      <c r="H39" s="105" t="str">
        <f t="shared" si="22"/>
        <v>t</v>
      </c>
      <c r="I39" s="105" t="str">
        <f t="shared" si="23"/>
        <v>df</v>
      </c>
      <c r="J39" s="109" t="str">
        <f t="shared" si="24"/>
        <v>p. val.</v>
      </c>
      <c r="K39" s="109" t="str">
        <f t="shared" si="25"/>
        <v>p.adj (BH)</v>
      </c>
      <c r="L39" s="107" t="str">
        <f t="shared" si="26"/>
        <v>sig.</v>
      </c>
    </row>
    <row r="40" spans="1:57" ht="33.6" customHeight="1" thickTop="1" x14ac:dyDescent="0.25">
      <c r="A40" s="26" t="s">
        <v>35</v>
      </c>
      <c r="B40" s="25">
        <f>B14</f>
        <v>0.1730903930522</v>
      </c>
      <c r="C40" s="25">
        <f>C14</f>
        <v>0.69817606427779999</v>
      </c>
      <c r="D40" s="25">
        <f t="shared" si="27"/>
        <v>2.9569999999999999</v>
      </c>
      <c r="E40" s="25">
        <f t="shared" si="19"/>
        <v>1.5960000000000001</v>
      </c>
      <c r="F40" s="25">
        <f t="shared" si="20"/>
        <v>-0.17100000000000001</v>
      </c>
      <c r="G40" s="25">
        <f t="shared" si="21"/>
        <v>6.085</v>
      </c>
      <c r="H40" s="25">
        <f t="shared" si="22"/>
        <v>1.853</v>
      </c>
      <c r="I40" s="25">
        <f t="shared" si="23"/>
        <v>606.03</v>
      </c>
      <c r="J40" s="94">
        <f t="shared" si="24"/>
        <v>6.4399999999999999E-2</v>
      </c>
      <c r="K40" s="94">
        <f t="shared" si="25"/>
        <v>9.9199999999999997E-2</v>
      </c>
      <c r="L40" s="181">
        <f t="shared" si="26"/>
        <v>0</v>
      </c>
    </row>
    <row r="41" spans="1:57" ht="20.399999999999999" customHeight="1" x14ac:dyDescent="0.25">
      <c r="A41" s="219" t="s">
        <v>63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</row>
    <row r="42" spans="1:57" ht="13.2" customHeight="1" x14ac:dyDescent="0.25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</row>
    <row r="43" spans="1:57" s="190" customFormat="1" ht="13.2" customHeight="1" x14ac:dyDescent="0.25">
      <c r="A43" s="189" t="s">
        <v>60</v>
      </c>
      <c r="B43" s="189"/>
      <c r="C43" s="189"/>
      <c r="D43" s="186"/>
      <c r="E43" s="186"/>
      <c r="F43" s="186"/>
      <c r="G43" s="186"/>
      <c r="H43" s="186"/>
      <c r="I43" s="186"/>
      <c r="J43" s="186"/>
      <c r="K43" s="187"/>
      <c r="L43" s="187"/>
      <c r="S43" s="191"/>
      <c r="T43" s="191"/>
      <c r="U43" s="191"/>
      <c r="AB43" s="191"/>
      <c r="AC43" s="191"/>
      <c r="AD43" s="191"/>
      <c r="AK43" s="191"/>
      <c r="AL43" s="191"/>
      <c r="AM43" s="191"/>
      <c r="AT43" s="191"/>
      <c r="AU43" s="191"/>
      <c r="AV43" s="191"/>
      <c r="BC43" s="191"/>
      <c r="BD43" s="191"/>
      <c r="BE43" s="191"/>
    </row>
    <row r="44" spans="1:57" ht="33.6" customHeight="1" thickBot="1" x14ac:dyDescent="0.3">
      <c r="A44" s="125" t="s">
        <v>49</v>
      </c>
      <c r="B44" s="216" t="str">
        <f>AE4</f>
        <v>^[L]*H vs. L*^[H]</v>
      </c>
      <c r="C44" s="216"/>
      <c r="D44" s="216"/>
      <c r="E44" s="216"/>
      <c r="F44" s="216"/>
      <c r="G44" s="216"/>
      <c r="H44" s="216"/>
      <c r="I44" s="216"/>
      <c r="J44" s="216"/>
      <c r="K44" s="216"/>
      <c r="L44" s="216"/>
    </row>
    <row r="45" spans="1:57" ht="33.6" customHeight="1" thickTop="1" thickBot="1" x14ac:dyDescent="0.3">
      <c r="A45" s="105" t="s">
        <v>38</v>
      </c>
      <c r="B45" s="105" t="s">
        <v>65</v>
      </c>
      <c r="C45" s="105" t="s">
        <v>66</v>
      </c>
      <c r="D45" s="105" t="s">
        <v>43</v>
      </c>
      <c r="E45" s="105" t="str">
        <f t="shared" ref="E45:L49" si="28">AF5</f>
        <v xml:space="preserve">SE </v>
      </c>
      <c r="F45" s="105" t="str">
        <f t="shared" si="28"/>
        <v>2.5% CI</v>
      </c>
      <c r="G45" s="105" t="str">
        <f t="shared" si="28"/>
        <v>97.5% CI</v>
      </c>
      <c r="H45" s="105" t="str">
        <f t="shared" si="28"/>
        <v>t</v>
      </c>
      <c r="I45" s="105" t="str">
        <f t="shared" si="28"/>
        <v>df</v>
      </c>
      <c r="J45" s="105" t="str">
        <f t="shared" si="28"/>
        <v>p. val.</v>
      </c>
      <c r="K45" s="105" t="str">
        <f t="shared" si="28"/>
        <v>p.adj (BH)</v>
      </c>
      <c r="L45" s="107" t="str">
        <f t="shared" si="28"/>
        <v>sig.</v>
      </c>
    </row>
    <row r="46" spans="1:57" ht="33.6" customHeight="1" thickTop="1" thickBot="1" x14ac:dyDescent="0.3">
      <c r="A46" s="74" t="s">
        <v>26</v>
      </c>
      <c r="B46" s="76">
        <f t="shared" ref="B46:C49" si="29">B6</f>
        <v>0.59399956709452595</v>
      </c>
      <c r="C46" s="76">
        <f t="shared" si="29"/>
        <v>0.94023014769888502</v>
      </c>
      <c r="D46" s="76">
        <f>AE6</f>
        <v>-2.133</v>
      </c>
      <c r="E46" s="76">
        <f t="shared" si="28"/>
        <v>0.78600000000000003</v>
      </c>
      <c r="F46" s="76">
        <f t="shared" si="28"/>
        <v>-3.6739999999999999</v>
      </c>
      <c r="G46" s="76">
        <f t="shared" si="28"/>
        <v>-0.59199999999999997</v>
      </c>
      <c r="H46" s="76">
        <f t="shared" si="28"/>
        <v>-2.7130000000000001</v>
      </c>
      <c r="I46" s="76">
        <f t="shared" si="28"/>
        <v>605.25</v>
      </c>
      <c r="J46" s="115">
        <f t="shared" si="28"/>
        <v>6.8999999999999999E-3</v>
      </c>
      <c r="K46" s="115">
        <f t="shared" si="28"/>
        <v>1.2200000000000001E-2</v>
      </c>
      <c r="L46" s="185" t="str">
        <f t="shared" si="28"/>
        <v>p&lt;0.05</v>
      </c>
    </row>
    <row r="47" spans="1:57" ht="33.6" customHeight="1" thickBot="1" x14ac:dyDescent="0.3">
      <c r="A47" s="79" t="s">
        <v>27</v>
      </c>
      <c r="B47" s="73">
        <f t="shared" si="29"/>
        <v>0.54939616986129103</v>
      </c>
      <c r="C47" s="73">
        <f t="shared" si="29"/>
        <v>0.90539546314142305</v>
      </c>
      <c r="D47" s="73">
        <f>AE7</f>
        <v>4.5430000000000001</v>
      </c>
      <c r="E47" s="73">
        <f t="shared" si="28"/>
        <v>1.0960000000000001</v>
      </c>
      <c r="F47" s="73">
        <f t="shared" si="28"/>
        <v>2.395</v>
      </c>
      <c r="G47" s="73">
        <f t="shared" si="28"/>
        <v>6.6920000000000002</v>
      </c>
      <c r="H47" s="73">
        <f t="shared" si="28"/>
        <v>4.1449999999999996</v>
      </c>
      <c r="I47" s="73">
        <f t="shared" si="28"/>
        <v>610.41</v>
      </c>
      <c r="J47" s="115">
        <f t="shared" si="28"/>
        <v>3.8800000000000001E-5</v>
      </c>
      <c r="K47" s="115">
        <f t="shared" si="28"/>
        <v>1.3899999999999999E-4</v>
      </c>
      <c r="L47" s="185" t="str">
        <f t="shared" si="28"/>
        <v>p&lt;0.001</v>
      </c>
    </row>
    <row r="48" spans="1:57" ht="33.6" customHeight="1" thickBot="1" x14ac:dyDescent="0.3">
      <c r="A48" s="82" t="s">
        <v>5</v>
      </c>
      <c r="B48" s="84">
        <f t="shared" si="29"/>
        <v>0.1730903930522</v>
      </c>
      <c r="C48" s="84">
        <f t="shared" si="29"/>
        <v>0.69817606427779999</v>
      </c>
      <c r="D48" s="84">
        <f>AE8</f>
        <v>6.5640000000000001</v>
      </c>
      <c r="E48" s="84">
        <f t="shared" si="28"/>
        <v>0.84299999999999997</v>
      </c>
      <c r="F48" s="84">
        <f t="shared" si="28"/>
        <v>4.9109999999999996</v>
      </c>
      <c r="G48" s="84">
        <f t="shared" si="28"/>
        <v>8.2170000000000005</v>
      </c>
      <c r="H48" s="84">
        <f t="shared" si="28"/>
        <v>7.782</v>
      </c>
      <c r="I48" s="84">
        <f t="shared" si="28"/>
        <v>609.1</v>
      </c>
      <c r="J48" s="115">
        <f t="shared" si="28"/>
        <v>3.0599999999999997E-14</v>
      </c>
      <c r="K48" s="115">
        <f t="shared" si="28"/>
        <v>2.85E-13</v>
      </c>
      <c r="L48" s="185" t="str">
        <f t="shared" si="28"/>
        <v>p&lt;0.0001</v>
      </c>
    </row>
    <row r="49" spans="1:57" ht="33.6" customHeight="1" thickBot="1" x14ac:dyDescent="0.3">
      <c r="A49" s="90" t="s">
        <v>67</v>
      </c>
      <c r="B49" s="84">
        <f t="shared" si="29"/>
        <v>0.57875299129302404</v>
      </c>
      <c r="C49" s="84">
        <f t="shared" si="29"/>
        <v>0.93045665651295095</v>
      </c>
      <c r="D49" s="84">
        <f>AE9</f>
        <v>1.3169999999999999</v>
      </c>
      <c r="E49" s="84">
        <f t="shared" si="28"/>
        <v>0.89500000000000002</v>
      </c>
      <c r="F49" s="84">
        <f t="shared" si="28"/>
        <v>-0.438</v>
      </c>
      <c r="G49" s="84">
        <f t="shared" si="28"/>
        <v>3.0720000000000001</v>
      </c>
      <c r="H49" s="84">
        <f t="shared" si="28"/>
        <v>1.4710000000000001</v>
      </c>
      <c r="I49" s="84">
        <f t="shared" si="28"/>
        <v>608.79</v>
      </c>
      <c r="J49" s="115">
        <f t="shared" si="28"/>
        <v>0.14180000000000001</v>
      </c>
      <c r="K49" s="115">
        <f t="shared" si="28"/>
        <v>0.1933</v>
      </c>
      <c r="L49" s="185">
        <f t="shared" si="28"/>
        <v>0</v>
      </c>
    </row>
    <row r="50" spans="1:57" ht="33.6" customHeight="1" thickTop="1" thickBot="1" x14ac:dyDescent="0.3">
      <c r="A50" s="105" t="s">
        <v>6</v>
      </c>
      <c r="B50" s="105" t="s">
        <v>65</v>
      </c>
      <c r="C50" s="105" t="s">
        <v>66</v>
      </c>
      <c r="D50" s="105" t="s">
        <v>43</v>
      </c>
      <c r="E50" s="105" t="str">
        <f t="shared" ref="E50:E54" si="30">AF10</f>
        <v xml:space="preserve">SE </v>
      </c>
      <c r="F50" s="105" t="str">
        <f t="shared" ref="F50:F54" si="31">AG10</f>
        <v>2.5% CI</v>
      </c>
      <c r="G50" s="105" t="str">
        <f t="shared" ref="G50:G54" si="32">AH10</f>
        <v>97.5% CI</v>
      </c>
      <c r="H50" s="105" t="str">
        <f t="shared" ref="H50:H54" si="33">AI10</f>
        <v>t</v>
      </c>
      <c r="I50" s="105" t="str">
        <f t="shared" ref="I50:I54" si="34">AJ10</f>
        <v>df</v>
      </c>
      <c r="J50" s="105" t="str">
        <f t="shared" ref="J50:J54" si="35">AK10</f>
        <v>p. val.</v>
      </c>
      <c r="K50" s="105" t="str">
        <f t="shared" ref="K50:K54" si="36">AL10</f>
        <v>p.adj (BH)</v>
      </c>
      <c r="L50" s="107" t="str">
        <f t="shared" ref="L50:L54" si="37">AM10</f>
        <v>sig.</v>
      </c>
    </row>
    <row r="51" spans="1:57" ht="33.6" customHeight="1" thickTop="1" thickBot="1" x14ac:dyDescent="0.3">
      <c r="A51" s="86" t="s">
        <v>4</v>
      </c>
      <c r="B51" s="76">
        <f>B11</f>
        <v>0.60768973596170595</v>
      </c>
      <c r="C51" s="76">
        <f>C11</f>
        <v>0.76784989368498202</v>
      </c>
      <c r="D51" s="74">
        <f>AE11</f>
        <v>-20.323</v>
      </c>
      <c r="E51" s="76">
        <f t="shared" si="30"/>
        <v>11.461</v>
      </c>
      <c r="F51" s="76">
        <f t="shared" si="31"/>
        <v>-42.786999999999999</v>
      </c>
      <c r="G51" s="76">
        <f t="shared" si="32"/>
        <v>2.14</v>
      </c>
      <c r="H51" s="76">
        <f t="shared" si="33"/>
        <v>-1.7729999999999999</v>
      </c>
      <c r="I51" s="76">
        <f t="shared" si="34"/>
        <v>608.53</v>
      </c>
      <c r="J51" s="115">
        <f t="shared" si="35"/>
        <v>7.6700000000000004E-2</v>
      </c>
      <c r="K51" s="115">
        <f t="shared" si="36"/>
        <v>0.11360000000000001</v>
      </c>
      <c r="L51" s="185">
        <f t="shared" si="37"/>
        <v>0</v>
      </c>
    </row>
    <row r="52" spans="1:57" ht="33.6" customHeight="1" thickBot="1" x14ac:dyDescent="0.3">
      <c r="A52" s="90" t="s">
        <v>3</v>
      </c>
      <c r="B52" s="84">
        <f>B12</f>
        <v>0.30551322079765297</v>
      </c>
      <c r="C52" s="84">
        <f>C12</f>
        <v>0.84349336767445005</v>
      </c>
      <c r="D52" s="82">
        <f>AE12</f>
        <v>45.189</v>
      </c>
      <c r="E52" s="84">
        <f t="shared" si="30"/>
        <v>17.016999999999999</v>
      </c>
      <c r="F52" s="84">
        <f t="shared" si="31"/>
        <v>11.836</v>
      </c>
      <c r="G52" s="84">
        <f t="shared" si="32"/>
        <v>78.543000000000006</v>
      </c>
      <c r="H52" s="84">
        <f t="shared" si="33"/>
        <v>2.6560000000000001</v>
      </c>
      <c r="I52" s="84">
        <f t="shared" si="34"/>
        <v>609.45000000000005</v>
      </c>
      <c r="J52" s="115">
        <f t="shared" si="35"/>
        <v>8.0999999999999996E-3</v>
      </c>
      <c r="K52" s="115">
        <f t="shared" si="36"/>
        <v>1.4E-2</v>
      </c>
      <c r="L52" s="185" t="str">
        <f t="shared" si="37"/>
        <v>p&lt;0.05</v>
      </c>
    </row>
    <row r="53" spans="1:57" ht="33.6" customHeight="1" thickTop="1" thickBot="1" x14ac:dyDescent="0.3">
      <c r="A53" s="105" t="s">
        <v>42</v>
      </c>
      <c r="B53" s="105" t="s">
        <v>65</v>
      </c>
      <c r="C53" s="105" t="s">
        <v>66</v>
      </c>
      <c r="D53" s="105" t="s">
        <v>43</v>
      </c>
      <c r="E53" s="105" t="str">
        <f t="shared" si="30"/>
        <v xml:space="preserve">SE </v>
      </c>
      <c r="F53" s="105" t="str">
        <f t="shared" si="31"/>
        <v>2.5% CI</v>
      </c>
      <c r="G53" s="105" t="str">
        <f t="shared" si="32"/>
        <v>97.5% CI</v>
      </c>
      <c r="H53" s="105" t="str">
        <f t="shared" si="33"/>
        <v>t</v>
      </c>
      <c r="I53" s="105" t="str">
        <f t="shared" si="34"/>
        <v>df</v>
      </c>
      <c r="J53" s="105" t="str">
        <f t="shared" si="35"/>
        <v>p. val.</v>
      </c>
      <c r="K53" s="105" t="str">
        <f t="shared" si="36"/>
        <v>p.adj (BH)</v>
      </c>
      <c r="L53" s="107" t="str">
        <f t="shared" si="37"/>
        <v>sig.</v>
      </c>
    </row>
    <row r="54" spans="1:57" ht="33.6" customHeight="1" thickTop="1" x14ac:dyDescent="0.25">
      <c r="A54" s="26" t="s">
        <v>35</v>
      </c>
      <c r="B54" s="25">
        <f>B14</f>
        <v>0.1730903930522</v>
      </c>
      <c r="C54" s="25">
        <f>C14</f>
        <v>0.69817606427779999</v>
      </c>
      <c r="D54" s="25">
        <f>AE14</f>
        <v>32.465000000000003</v>
      </c>
      <c r="E54" s="25">
        <f t="shared" si="30"/>
        <v>5.0469999999999997</v>
      </c>
      <c r="F54" s="25">
        <f t="shared" si="31"/>
        <v>22.574000000000002</v>
      </c>
      <c r="G54" s="25">
        <f t="shared" si="32"/>
        <v>42.356999999999999</v>
      </c>
      <c r="H54" s="25">
        <f t="shared" si="33"/>
        <v>6.4329999999999998</v>
      </c>
      <c r="I54" s="25">
        <f t="shared" si="34"/>
        <v>604.97</v>
      </c>
      <c r="J54" s="94">
        <f t="shared" si="35"/>
        <v>2.54E-10</v>
      </c>
      <c r="K54" s="94">
        <f t="shared" si="36"/>
        <v>1.6999999999999999E-9</v>
      </c>
      <c r="L54" s="181" t="str">
        <f t="shared" si="37"/>
        <v>p&lt;0.0001</v>
      </c>
    </row>
    <row r="55" spans="1:57" ht="13.2" customHeight="1" x14ac:dyDescent="0.25">
      <c r="A55" s="26"/>
      <c r="B55" s="25"/>
      <c r="C55" s="25"/>
      <c r="D55" s="25"/>
      <c r="E55" s="25"/>
      <c r="F55" s="25"/>
      <c r="G55" s="25"/>
      <c r="H55" s="25"/>
      <c r="I55" s="25"/>
      <c r="J55" s="94"/>
      <c r="K55" s="94"/>
      <c r="L55" s="181"/>
    </row>
    <row r="56" spans="1:57" s="190" customFormat="1" ht="13.2" customHeight="1" x14ac:dyDescent="0.25">
      <c r="A56" s="189" t="s">
        <v>61</v>
      </c>
      <c r="B56" s="189"/>
      <c r="C56" s="189"/>
      <c r="D56" s="186"/>
      <c r="E56" s="186"/>
      <c r="F56" s="186"/>
      <c r="G56" s="186"/>
      <c r="H56" s="186"/>
      <c r="I56" s="186"/>
      <c r="J56" s="186"/>
      <c r="K56" s="187"/>
      <c r="L56" s="187"/>
      <c r="S56" s="191"/>
      <c r="T56" s="191"/>
      <c r="U56" s="191"/>
      <c r="AB56" s="191"/>
      <c r="AC56" s="191"/>
      <c r="AD56" s="191"/>
      <c r="AK56" s="191"/>
      <c r="AL56" s="191"/>
      <c r="AM56" s="191"/>
      <c r="AT56" s="191"/>
      <c r="AU56" s="191"/>
      <c r="AV56" s="191"/>
      <c r="BC56" s="191"/>
      <c r="BD56" s="191"/>
      <c r="BE56" s="191"/>
    </row>
    <row r="57" spans="1:57" ht="33.6" customHeight="1" thickBot="1" x14ac:dyDescent="0.3">
      <c r="A57" s="125" t="s">
        <v>49</v>
      </c>
      <c r="B57" s="216" t="str">
        <f>AN4</f>
        <v>^[L]*H vs. ^[L*H]</v>
      </c>
      <c r="C57" s="216"/>
      <c r="D57" s="216"/>
      <c r="E57" s="216"/>
      <c r="F57" s="216"/>
      <c r="G57" s="216"/>
      <c r="H57" s="216"/>
      <c r="I57" s="216"/>
      <c r="J57" s="216"/>
      <c r="K57" s="216"/>
      <c r="L57" s="216"/>
    </row>
    <row r="58" spans="1:57" ht="33.6" customHeight="1" thickTop="1" thickBot="1" x14ac:dyDescent="0.3">
      <c r="A58" s="105" t="s">
        <v>38</v>
      </c>
      <c r="B58" s="105" t="s">
        <v>65</v>
      </c>
      <c r="C58" s="105" t="s">
        <v>66</v>
      </c>
      <c r="D58" s="105" t="s">
        <v>43</v>
      </c>
      <c r="E58" s="105" t="str">
        <f t="shared" ref="E58:L62" si="38">AO5</f>
        <v xml:space="preserve">SE </v>
      </c>
      <c r="F58" s="105" t="str">
        <f t="shared" si="38"/>
        <v>2.5% CI</v>
      </c>
      <c r="G58" s="105" t="str">
        <f t="shared" si="38"/>
        <v>97.5% CI</v>
      </c>
      <c r="H58" s="105" t="str">
        <f t="shared" si="38"/>
        <v>t</v>
      </c>
      <c r="I58" s="105" t="str">
        <f t="shared" si="38"/>
        <v>df</v>
      </c>
      <c r="J58" s="105" t="str">
        <f t="shared" si="38"/>
        <v>p. val.</v>
      </c>
      <c r="K58" s="105" t="str">
        <f t="shared" si="38"/>
        <v>p.adj (BH)</v>
      </c>
      <c r="L58" s="107" t="str">
        <f t="shared" si="38"/>
        <v>sig.</v>
      </c>
    </row>
    <row r="59" spans="1:57" ht="33.6" customHeight="1" thickTop="1" thickBot="1" x14ac:dyDescent="0.3">
      <c r="A59" s="74" t="s">
        <v>26</v>
      </c>
      <c r="B59" s="76">
        <f t="shared" ref="B59:C62" si="39">B6</f>
        <v>0.59399956709452595</v>
      </c>
      <c r="C59" s="76">
        <f t="shared" si="39"/>
        <v>0.94023014769888502</v>
      </c>
      <c r="D59" s="76">
        <f>AN6</f>
        <v>0.23400000000000001</v>
      </c>
      <c r="E59" s="76">
        <f t="shared" si="38"/>
        <v>0.75</v>
      </c>
      <c r="F59" s="76">
        <f t="shared" si="38"/>
        <v>-1.2350000000000001</v>
      </c>
      <c r="G59" s="76">
        <f t="shared" si="38"/>
        <v>1.7030000000000001</v>
      </c>
      <c r="H59" s="76">
        <f t="shared" si="38"/>
        <v>0.312</v>
      </c>
      <c r="I59" s="76">
        <f t="shared" si="38"/>
        <v>605.25</v>
      </c>
      <c r="J59" s="115">
        <f t="shared" si="38"/>
        <v>0.75509999999999999</v>
      </c>
      <c r="K59" s="115">
        <f t="shared" si="38"/>
        <v>0.80269999999999997</v>
      </c>
      <c r="L59" s="185">
        <f t="shared" si="38"/>
        <v>0</v>
      </c>
    </row>
    <row r="60" spans="1:57" ht="33.6" customHeight="1" thickBot="1" x14ac:dyDescent="0.3">
      <c r="A60" s="79" t="s">
        <v>27</v>
      </c>
      <c r="B60" s="73">
        <f t="shared" si="39"/>
        <v>0.54939616986129103</v>
      </c>
      <c r="C60" s="73">
        <f t="shared" si="39"/>
        <v>0.90539546314142305</v>
      </c>
      <c r="D60" s="73">
        <f>AN7</f>
        <v>4.4889999999999999</v>
      </c>
      <c r="E60" s="73">
        <f t="shared" si="38"/>
        <v>1.046</v>
      </c>
      <c r="F60" s="73">
        <f t="shared" si="38"/>
        <v>2.44</v>
      </c>
      <c r="G60" s="73">
        <f t="shared" si="38"/>
        <v>6.5389999999999997</v>
      </c>
      <c r="H60" s="73">
        <f t="shared" si="38"/>
        <v>4.2930000000000001</v>
      </c>
      <c r="I60" s="73">
        <f t="shared" si="38"/>
        <v>610.41999999999996</v>
      </c>
      <c r="J60" s="115">
        <f t="shared" si="38"/>
        <v>2.05E-5</v>
      </c>
      <c r="K60" s="115">
        <f t="shared" si="38"/>
        <v>8.53E-5</v>
      </c>
      <c r="L60" s="185" t="str">
        <f t="shared" si="38"/>
        <v>p&lt;0.0001</v>
      </c>
    </row>
    <row r="61" spans="1:57" ht="33.6" customHeight="1" thickBot="1" x14ac:dyDescent="0.3">
      <c r="A61" s="82" t="s">
        <v>5</v>
      </c>
      <c r="B61" s="84">
        <f t="shared" si="39"/>
        <v>0.1730903930522</v>
      </c>
      <c r="C61" s="84">
        <f t="shared" si="39"/>
        <v>0.69817606427779999</v>
      </c>
      <c r="D61" s="84">
        <f>AN8</f>
        <v>3.8860000000000001</v>
      </c>
      <c r="E61" s="84">
        <f t="shared" si="38"/>
        <v>0.80400000000000005</v>
      </c>
      <c r="F61" s="84">
        <f t="shared" si="38"/>
        <v>2.31</v>
      </c>
      <c r="G61" s="84">
        <f t="shared" si="38"/>
        <v>5.4630000000000001</v>
      </c>
      <c r="H61" s="84">
        <f t="shared" si="38"/>
        <v>4.8319999999999999</v>
      </c>
      <c r="I61" s="84">
        <f t="shared" si="38"/>
        <v>609.14</v>
      </c>
      <c r="J61" s="115">
        <f t="shared" si="38"/>
        <v>1.7099999999999999E-6</v>
      </c>
      <c r="K61" s="115">
        <f t="shared" si="38"/>
        <v>8.49E-6</v>
      </c>
      <c r="L61" s="185" t="str">
        <f t="shared" si="38"/>
        <v>p&lt;0.0001</v>
      </c>
    </row>
    <row r="62" spans="1:57" ht="33.6" customHeight="1" thickBot="1" x14ac:dyDescent="0.3">
      <c r="A62" s="90" t="s">
        <v>67</v>
      </c>
      <c r="B62" s="84">
        <f t="shared" si="39"/>
        <v>0.57875299129302404</v>
      </c>
      <c r="C62" s="84">
        <f t="shared" si="39"/>
        <v>0.93045665651295095</v>
      </c>
      <c r="D62" s="84">
        <f>AN9</f>
        <v>2.677</v>
      </c>
      <c r="E62" s="84">
        <f t="shared" si="38"/>
        <v>0.85599999999999998</v>
      </c>
      <c r="F62" s="84">
        <f t="shared" si="38"/>
        <v>1</v>
      </c>
      <c r="G62" s="84">
        <f t="shared" si="38"/>
        <v>4.3540000000000001</v>
      </c>
      <c r="H62" s="84">
        <f t="shared" si="38"/>
        <v>3.129</v>
      </c>
      <c r="I62" s="84">
        <f t="shared" si="38"/>
        <v>609.95000000000005</v>
      </c>
      <c r="J62" s="115">
        <f t="shared" si="38"/>
        <v>1.8E-3</v>
      </c>
      <c r="K62" s="115">
        <f t="shared" si="38"/>
        <v>4.1000000000000003E-3</v>
      </c>
      <c r="L62" s="185" t="str">
        <f t="shared" si="38"/>
        <v>p&lt;0.01</v>
      </c>
    </row>
    <row r="63" spans="1:57" ht="33.6" customHeight="1" thickTop="1" thickBot="1" x14ac:dyDescent="0.3">
      <c r="A63" s="105" t="s">
        <v>6</v>
      </c>
      <c r="B63" s="105" t="s">
        <v>65</v>
      </c>
      <c r="C63" s="105" t="s">
        <v>66</v>
      </c>
      <c r="D63" s="105" t="s">
        <v>43</v>
      </c>
      <c r="E63" s="105" t="str">
        <f t="shared" ref="E63:E67" si="40">AO10</f>
        <v xml:space="preserve">SE </v>
      </c>
      <c r="F63" s="105" t="str">
        <f t="shared" ref="F63:F67" si="41">AP10</f>
        <v>2.5% CI</v>
      </c>
      <c r="G63" s="105" t="str">
        <f t="shared" ref="G63:G67" si="42">AQ10</f>
        <v>97.5% CI</v>
      </c>
      <c r="H63" s="105" t="str">
        <f t="shared" ref="H63:H67" si="43">AR10</f>
        <v>t</v>
      </c>
      <c r="I63" s="105" t="str">
        <f t="shared" ref="I63:I67" si="44">AS10</f>
        <v>df</v>
      </c>
      <c r="J63" s="105" t="str">
        <f t="shared" ref="J63:J67" si="45">AT10</f>
        <v>p. val.</v>
      </c>
      <c r="K63" s="105" t="str">
        <f t="shared" ref="K63:K67" si="46">AU10</f>
        <v>p.adj (BH)</v>
      </c>
      <c r="L63" s="107" t="str">
        <f t="shared" ref="L63:L67" si="47">AV10</f>
        <v>sig.</v>
      </c>
    </row>
    <row r="64" spans="1:57" ht="33.6" customHeight="1" thickTop="1" thickBot="1" x14ac:dyDescent="0.3">
      <c r="A64" s="86" t="s">
        <v>4</v>
      </c>
      <c r="B64" s="76">
        <f>B11</f>
        <v>0.60768973596170595</v>
      </c>
      <c r="C64" s="76">
        <f>C11</f>
        <v>0.76784989368498202</v>
      </c>
      <c r="D64" s="74">
        <f>AN11</f>
        <v>-21.245000000000001</v>
      </c>
      <c r="E64" s="76">
        <f t="shared" si="40"/>
        <v>10.952</v>
      </c>
      <c r="F64" s="76">
        <f t="shared" si="41"/>
        <v>-42.71</v>
      </c>
      <c r="G64" s="76">
        <f t="shared" si="42"/>
        <v>0.221</v>
      </c>
      <c r="H64" s="76">
        <f t="shared" si="43"/>
        <v>-1.94</v>
      </c>
      <c r="I64" s="76">
        <f t="shared" si="44"/>
        <v>609.77</v>
      </c>
      <c r="J64" s="115">
        <f t="shared" si="45"/>
        <v>5.2900000000000003E-2</v>
      </c>
      <c r="K64" s="115">
        <f t="shared" si="46"/>
        <v>8.2299999999999998E-2</v>
      </c>
      <c r="L64" s="185">
        <f t="shared" si="47"/>
        <v>0</v>
      </c>
    </row>
    <row r="65" spans="1:57" ht="33.6" customHeight="1" thickBot="1" x14ac:dyDescent="0.3">
      <c r="A65" s="90" t="s">
        <v>3</v>
      </c>
      <c r="B65" s="84">
        <f>B12</f>
        <v>0.30551322079765297</v>
      </c>
      <c r="C65" s="84">
        <f>C12</f>
        <v>0.84349336767445005</v>
      </c>
      <c r="D65" s="82">
        <f>AN12</f>
        <v>43.472000000000001</v>
      </c>
      <c r="E65" s="84">
        <f t="shared" si="40"/>
        <v>16.276</v>
      </c>
      <c r="F65" s="84">
        <f t="shared" si="41"/>
        <v>11.571999999999999</v>
      </c>
      <c r="G65" s="84">
        <f t="shared" si="42"/>
        <v>75.373000000000005</v>
      </c>
      <c r="H65" s="84">
        <f t="shared" si="43"/>
        <v>2.6709999999999998</v>
      </c>
      <c r="I65" s="84">
        <f t="shared" si="44"/>
        <v>609.5</v>
      </c>
      <c r="J65" s="115">
        <f t="shared" si="45"/>
        <v>7.7999999999999996E-3</v>
      </c>
      <c r="K65" s="115">
        <f t="shared" si="46"/>
        <v>1.3599999999999999E-2</v>
      </c>
      <c r="L65" s="185" t="str">
        <f t="shared" si="47"/>
        <v>p&lt;0.05</v>
      </c>
    </row>
    <row r="66" spans="1:57" ht="33.6" customHeight="1" thickTop="1" thickBot="1" x14ac:dyDescent="0.3">
      <c r="A66" s="105" t="s">
        <v>42</v>
      </c>
      <c r="B66" s="105" t="s">
        <v>65</v>
      </c>
      <c r="C66" s="105" t="s">
        <v>66</v>
      </c>
      <c r="D66" s="105" t="s">
        <v>43</v>
      </c>
      <c r="E66" s="105" t="str">
        <f t="shared" si="40"/>
        <v xml:space="preserve">SE </v>
      </c>
      <c r="F66" s="105" t="str">
        <f t="shared" si="41"/>
        <v>2.5% CI</v>
      </c>
      <c r="G66" s="105" t="str">
        <f t="shared" si="42"/>
        <v>97.5% CI</v>
      </c>
      <c r="H66" s="105" t="str">
        <f t="shared" si="43"/>
        <v>t</v>
      </c>
      <c r="I66" s="105" t="str">
        <f t="shared" si="44"/>
        <v>df</v>
      </c>
      <c r="J66" s="105" t="str">
        <f t="shared" si="45"/>
        <v>p. val.</v>
      </c>
      <c r="K66" s="105" t="str">
        <f t="shared" si="46"/>
        <v>p.adj (BH)</v>
      </c>
      <c r="L66" s="107" t="str">
        <f t="shared" si="47"/>
        <v>sig.</v>
      </c>
    </row>
    <row r="67" spans="1:57" ht="33.6" customHeight="1" thickTop="1" x14ac:dyDescent="0.25">
      <c r="A67" s="26" t="s">
        <v>35</v>
      </c>
      <c r="B67" s="25">
        <f>B14</f>
        <v>0.1730903930522</v>
      </c>
      <c r="C67" s="25">
        <f>C14</f>
        <v>0.69817606427779999</v>
      </c>
      <c r="D67" s="25">
        <f>AN14</f>
        <v>17.748999999999999</v>
      </c>
      <c r="E67" s="25">
        <f t="shared" si="40"/>
        <v>4.8250000000000002</v>
      </c>
      <c r="F67" s="25">
        <f t="shared" si="41"/>
        <v>8.2919999999999998</v>
      </c>
      <c r="G67" s="25">
        <f t="shared" si="42"/>
        <v>27.206</v>
      </c>
      <c r="H67" s="25">
        <f t="shared" si="43"/>
        <v>3.6789999999999998</v>
      </c>
      <c r="I67" s="25">
        <f t="shared" si="44"/>
        <v>605.03</v>
      </c>
      <c r="J67" s="94">
        <f t="shared" si="45"/>
        <v>2.5500000000000002E-4</v>
      </c>
      <c r="K67" s="94">
        <f t="shared" si="46"/>
        <v>7.8200000000000003E-4</v>
      </c>
      <c r="L67" s="181" t="str">
        <f t="shared" si="47"/>
        <v>p&lt;0.001</v>
      </c>
    </row>
    <row r="68" spans="1:57" ht="13.2" customHeight="1" x14ac:dyDescent="0.25">
      <c r="A68" s="26"/>
      <c r="B68" s="25"/>
      <c r="C68" s="25"/>
      <c r="D68" s="25"/>
      <c r="E68" s="25"/>
      <c r="F68" s="25"/>
      <c r="G68" s="25"/>
      <c r="H68" s="25"/>
      <c r="I68" s="25"/>
      <c r="J68" s="94"/>
      <c r="K68" s="94"/>
      <c r="L68" s="181"/>
    </row>
    <row r="69" spans="1:57" s="190" customFormat="1" ht="13.2" customHeight="1" x14ac:dyDescent="0.25">
      <c r="A69" s="189" t="s">
        <v>62</v>
      </c>
      <c r="B69" s="189"/>
      <c r="C69" s="189"/>
      <c r="D69" s="186"/>
      <c r="E69" s="186"/>
      <c r="F69" s="186"/>
      <c r="G69" s="186"/>
      <c r="H69" s="186"/>
      <c r="I69" s="186"/>
      <c r="J69" s="186"/>
      <c r="K69" s="187"/>
      <c r="L69" s="187"/>
      <c r="S69" s="191"/>
      <c r="T69" s="191"/>
      <c r="U69" s="191"/>
      <c r="AB69" s="191"/>
      <c r="AC69" s="191"/>
      <c r="AD69" s="191"/>
      <c r="AK69" s="191"/>
      <c r="AL69" s="191"/>
      <c r="AM69" s="191"/>
      <c r="AT69" s="191"/>
      <c r="AU69" s="191"/>
      <c r="AV69" s="191"/>
      <c r="BC69" s="191"/>
      <c r="BD69" s="191"/>
      <c r="BE69" s="191"/>
    </row>
    <row r="70" spans="1:57" ht="33.6" customHeight="1" thickBot="1" x14ac:dyDescent="0.3">
      <c r="A70" s="125" t="s">
        <v>49</v>
      </c>
      <c r="B70" s="216" t="str">
        <f>AW4</f>
        <v>L*^[H] vs. ^[L*H]</v>
      </c>
      <c r="C70" s="216"/>
      <c r="D70" s="216"/>
      <c r="E70" s="216"/>
      <c r="F70" s="216"/>
      <c r="G70" s="216"/>
      <c r="H70" s="216"/>
      <c r="I70" s="216"/>
      <c r="J70" s="216"/>
      <c r="K70" s="216"/>
      <c r="L70" s="216"/>
    </row>
    <row r="71" spans="1:57" ht="33.6" customHeight="1" thickTop="1" thickBot="1" x14ac:dyDescent="0.3">
      <c r="A71" s="105" t="s">
        <v>38</v>
      </c>
      <c r="B71" s="105" t="s">
        <v>65</v>
      </c>
      <c r="C71" s="105" t="s">
        <v>66</v>
      </c>
      <c r="D71" s="105" t="s">
        <v>43</v>
      </c>
      <c r="E71" s="105" t="str">
        <f t="shared" ref="E71:L75" si="48">AX5</f>
        <v xml:space="preserve">SE </v>
      </c>
      <c r="F71" s="105" t="str">
        <f t="shared" si="48"/>
        <v>2.5% CI</v>
      </c>
      <c r="G71" s="105" t="str">
        <f t="shared" si="48"/>
        <v>97.5% CI</v>
      </c>
      <c r="H71" s="105" t="str">
        <f t="shared" si="48"/>
        <v>t</v>
      </c>
      <c r="I71" s="105" t="str">
        <f t="shared" si="48"/>
        <v>df</v>
      </c>
      <c r="J71" s="105" t="str">
        <f t="shared" si="48"/>
        <v>p. val.</v>
      </c>
      <c r="K71" s="105" t="str">
        <f t="shared" si="48"/>
        <v>p.adj (BH)</v>
      </c>
      <c r="L71" s="105" t="str">
        <f t="shared" si="48"/>
        <v>sig.</v>
      </c>
    </row>
    <row r="72" spans="1:57" ht="33.6" customHeight="1" thickTop="1" thickBot="1" x14ac:dyDescent="0.3">
      <c r="A72" s="74" t="s">
        <v>26</v>
      </c>
      <c r="B72" s="76">
        <f t="shared" ref="B72:C75" si="49">B6</f>
        <v>0.59399956709452595</v>
      </c>
      <c r="C72" s="76">
        <f t="shared" si="49"/>
        <v>0.94023014769888502</v>
      </c>
      <c r="D72" s="76">
        <f>AW6</f>
        <v>2.367</v>
      </c>
      <c r="E72" s="76">
        <f t="shared" si="48"/>
        <v>0.29299999999999998</v>
      </c>
      <c r="F72" s="76">
        <f t="shared" si="48"/>
        <v>1.792</v>
      </c>
      <c r="G72" s="76">
        <f t="shared" si="48"/>
        <v>2.9420000000000002</v>
      </c>
      <c r="H72" s="76">
        <f t="shared" si="48"/>
        <v>8.0719999999999992</v>
      </c>
      <c r="I72" s="76">
        <f t="shared" si="48"/>
        <v>605.22</v>
      </c>
      <c r="J72" s="115">
        <f t="shared" si="48"/>
        <v>3.7300000000000003E-15</v>
      </c>
      <c r="K72" s="115">
        <f t="shared" si="48"/>
        <v>4.1000000000000002E-14</v>
      </c>
      <c r="L72" s="185" t="str">
        <f t="shared" si="48"/>
        <v>p&lt;0.0001</v>
      </c>
    </row>
    <row r="73" spans="1:57" ht="33.6" customHeight="1" thickBot="1" x14ac:dyDescent="0.3">
      <c r="A73" s="79" t="s">
        <v>27</v>
      </c>
      <c r="B73" s="73">
        <f t="shared" si="49"/>
        <v>0.54939616986129103</v>
      </c>
      <c r="C73" s="73">
        <f t="shared" si="49"/>
        <v>0.90539546314142305</v>
      </c>
      <c r="D73" s="73">
        <f>AW7</f>
        <v>-5.3999999999999999E-2</v>
      </c>
      <c r="E73" s="73">
        <f t="shared" si="48"/>
        <v>0.40500000000000003</v>
      </c>
      <c r="F73" s="73">
        <f t="shared" si="48"/>
        <v>-0.84699999999999998</v>
      </c>
      <c r="G73" s="73">
        <f t="shared" si="48"/>
        <v>0.73899999999999999</v>
      </c>
      <c r="H73" s="73">
        <f t="shared" si="48"/>
        <v>-0.13300000000000001</v>
      </c>
      <c r="I73" s="73">
        <f t="shared" si="48"/>
        <v>610.29999999999995</v>
      </c>
      <c r="J73" s="115">
        <f t="shared" si="48"/>
        <v>0.89380000000000004</v>
      </c>
      <c r="K73" s="115">
        <f t="shared" si="48"/>
        <v>0.90629999999999999</v>
      </c>
      <c r="L73" s="185">
        <f t="shared" si="48"/>
        <v>0</v>
      </c>
    </row>
    <row r="74" spans="1:57" ht="33.6" customHeight="1" thickBot="1" x14ac:dyDescent="0.3">
      <c r="A74" s="82" t="s">
        <v>5</v>
      </c>
      <c r="B74" s="84">
        <f t="shared" si="49"/>
        <v>0.1730903930522</v>
      </c>
      <c r="C74" s="84">
        <f t="shared" si="49"/>
        <v>0.69817606427779999</v>
      </c>
      <c r="D74" s="84">
        <f>AW8</f>
        <v>-2.677</v>
      </c>
      <c r="E74" s="84">
        <f t="shared" si="48"/>
        <v>0.311</v>
      </c>
      <c r="F74" s="84">
        <f t="shared" si="48"/>
        <v>-3.2869999999999999</v>
      </c>
      <c r="G74" s="84">
        <f t="shared" si="48"/>
        <v>-2.0680000000000001</v>
      </c>
      <c r="H74" s="84">
        <f t="shared" si="48"/>
        <v>-8.6080000000000005</v>
      </c>
      <c r="I74" s="84">
        <f t="shared" si="48"/>
        <v>608.47</v>
      </c>
      <c r="J74" s="115">
        <f t="shared" si="48"/>
        <v>6.3600000000000001E-17</v>
      </c>
      <c r="K74" s="115">
        <f t="shared" si="48"/>
        <v>8.9000000000000007E-16</v>
      </c>
      <c r="L74" s="185" t="str">
        <f t="shared" si="48"/>
        <v>p&lt;0.0001</v>
      </c>
    </row>
    <row r="75" spans="1:57" ht="33.6" customHeight="1" thickBot="1" x14ac:dyDescent="0.3">
      <c r="A75" s="90" t="s">
        <v>67</v>
      </c>
      <c r="B75" s="84">
        <f t="shared" si="49"/>
        <v>0.57875299129302404</v>
      </c>
      <c r="C75" s="84">
        <f t="shared" si="49"/>
        <v>0.93045665651295095</v>
      </c>
      <c r="D75" s="84">
        <f>AW9</f>
        <v>1.36</v>
      </c>
      <c r="E75" s="84">
        <f t="shared" si="48"/>
        <v>0.33200000000000002</v>
      </c>
      <c r="F75" s="84">
        <f t="shared" si="48"/>
        <v>0.71</v>
      </c>
      <c r="G75" s="84">
        <f t="shared" si="48"/>
        <v>2.0110000000000001</v>
      </c>
      <c r="H75" s="84">
        <f t="shared" si="48"/>
        <v>4.101</v>
      </c>
      <c r="I75" s="84">
        <f t="shared" si="48"/>
        <v>610.23</v>
      </c>
      <c r="J75" s="115">
        <f t="shared" si="48"/>
        <v>4.6699999999999997E-5</v>
      </c>
      <c r="K75" s="115">
        <f t="shared" si="48"/>
        <v>1.6000000000000001E-4</v>
      </c>
      <c r="L75" s="185" t="str">
        <f t="shared" si="48"/>
        <v>p&lt;0.001</v>
      </c>
    </row>
    <row r="76" spans="1:57" ht="33.6" customHeight="1" thickTop="1" thickBot="1" x14ac:dyDescent="0.3">
      <c r="A76" s="105" t="s">
        <v>6</v>
      </c>
      <c r="B76" s="105" t="s">
        <v>65</v>
      </c>
      <c r="C76" s="105" t="s">
        <v>66</v>
      </c>
      <c r="D76" s="105" t="s">
        <v>43</v>
      </c>
      <c r="E76" s="105" t="str">
        <f t="shared" ref="E76:E80" si="50">AX10</f>
        <v xml:space="preserve">SE </v>
      </c>
      <c r="F76" s="105" t="str">
        <f t="shared" ref="F76:F80" si="51">AY10</f>
        <v>2.5% CI</v>
      </c>
      <c r="G76" s="105" t="str">
        <f t="shared" ref="G76:G80" si="52">AZ10</f>
        <v>97.5% CI</v>
      </c>
      <c r="H76" s="105" t="str">
        <f t="shared" ref="H76:H80" si="53">BA10</f>
        <v>t</v>
      </c>
      <c r="I76" s="105" t="str">
        <f t="shared" ref="I76:I80" si="54">BB10</f>
        <v>df</v>
      </c>
      <c r="J76" s="105" t="str">
        <f t="shared" ref="J76:J80" si="55">BC10</f>
        <v>p. val.</v>
      </c>
      <c r="K76" s="105" t="str">
        <f t="shared" ref="K76:K80" si="56">BD10</f>
        <v>p.adj (BH)</v>
      </c>
      <c r="L76" s="105" t="str">
        <f t="shared" ref="L76:L80" si="57">BE10</f>
        <v>sig.</v>
      </c>
    </row>
    <row r="77" spans="1:57" ht="33.6" customHeight="1" thickTop="1" thickBot="1" x14ac:dyDescent="0.3">
      <c r="A77" s="86" t="s">
        <v>4</v>
      </c>
      <c r="B77" s="76">
        <f>B11</f>
        <v>0.60768973596170595</v>
      </c>
      <c r="C77" s="76">
        <f>C11</f>
        <v>0.76784989368498202</v>
      </c>
      <c r="D77" s="74">
        <f>AW11</f>
        <v>-0.92100000000000004</v>
      </c>
      <c r="E77" s="76">
        <f t="shared" si="50"/>
        <v>4.2469999999999999</v>
      </c>
      <c r="F77" s="76">
        <f t="shared" si="51"/>
        <v>-9.2449999999999992</v>
      </c>
      <c r="G77" s="76">
        <f t="shared" si="52"/>
        <v>7.4020000000000001</v>
      </c>
      <c r="H77" s="76">
        <f t="shared" si="53"/>
        <v>-0.217</v>
      </c>
      <c r="I77" s="76">
        <f t="shared" si="54"/>
        <v>609.55999999999995</v>
      </c>
      <c r="J77" s="115">
        <f t="shared" si="55"/>
        <v>0.82830000000000004</v>
      </c>
      <c r="K77" s="115">
        <f t="shared" si="56"/>
        <v>0.8619</v>
      </c>
      <c r="L77" s="185">
        <f t="shared" si="57"/>
        <v>0</v>
      </c>
    </row>
    <row r="78" spans="1:57" ht="33.6" customHeight="1" thickBot="1" x14ac:dyDescent="0.3">
      <c r="A78" s="90" t="s">
        <v>3</v>
      </c>
      <c r="B78" s="84">
        <f>B12</f>
        <v>0.30551322079765297</v>
      </c>
      <c r="C78" s="84">
        <f>C12</f>
        <v>0.84349336767445005</v>
      </c>
      <c r="D78" s="82">
        <f>AW12</f>
        <v>-1.7170000000000001</v>
      </c>
      <c r="E78" s="84">
        <f t="shared" si="50"/>
        <v>6.3150000000000004</v>
      </c>
      <c r="F78" s="84">
        <f t="shared" si="51"/>
        <v>-14.093999999999999</v>
      </c>
      <c r="G78" s="84">
        <f t="shared" si="52"/>
        <v>10.66</v>
      </c>
      <c r="H78" s="84">
        <f t="shared" si="53"/>
        <v>-0.27200000000000002</v>
      </c>
      <c r="I78" s="84">
        <f t="shared" si="54"/>
        <v>609.11</v>
      </c>
      <c r="J78" s="115">
        <f t="shared" si="55"/>
        <v>0.78580000000000005</v>
      </c>
      <c r="K78" s="115">
        <f t="shared" si="56"/>
        <v>0.82889999999999997</v>
      </c>
      <c r="L78" s="185">
        <f t="shared" si="57"/>
        <v>0</v>
      </c>
    </row>
    <row r="79" spans="1:57" ht="33.6" customHeight="1" thickTop="1" thickBot="1" x14ac:dyDescent="0.3">
      <c r="A79" s="105" t="s">
        <v>42</v>
      </c>
      <c r="B79" s="105" t="s">
        <v>65</v>
      </c>
      <c r="C79" s="105" t="s">
        <v>66</v>
      </c>
      <c r="D79" s="105" t="s">
        <v>43</v>
      </c>
      <c r="E79" s="105" t="str">
        <f t="shared" si="50"/>
        <v xml:space="preserve">SE </v>
      </c>
      <c r="F79" s="105" t="str">
        <f t="shared" si="51"/>
        <v>2.5% CI</v>
      </c>
      <c r="G79" s="105" t="str">
        <f t="shared" si="52"/>
        <v>97.5% CI</v>
      </c>
      <c r="H79" s="105" t="str">
        <f t="shared" si="53"/>
        <v>t</v>
      </c>
      <c r="I79" s="105" t="str">
        <f t="shared" si="54"/>
        <v>df</v>
      </c>
      <c r="J79" s="105" t="str">
        <f t="shared" si="55"/>
        <v>p. val.</v>
      </c>
      <c r="K79" s="105" t="str">
        <f t="shared" si="56"/>
        <v>p.adj (BH)</v>
      </c>
      <c r="L79" s="105" t="str">
        <f t="shared" si="57"/>
        <v>sig.</v>
      </c>
    </row>
    <row r="80" spans="1:57" ht="33.6" customHeight="1" thickTop="1" x14ac:dyDescent="0.25">
      <c r="A80" s="26" t="s">
        <v>35</v>
      </c>
      <c r="B80" s="25">
        <f>B14</f>
        <v>0.1730903930522</v>
      </c>
      <c r="C80" s="25">
        <f>C14</f>
        <v>0.69817606427779999</v>
      </c>
      <c r="D80" s="25">
        <f>AW14</f>
        <v>-14.715999999999999</v>
      </c>
      <c r="E80" s="25">
        <f t="shared" si="50"/>
        <v>1.871</v>
      </c>
      <c r="F80" s="25">
        <f t="shared" si="51"/>
        <v>-18.384</v>
      </c>
      <c r="G80" s="25">
        <f t="shared" si="52"/>
        <v>-11.048999999999999</v>
      </c>
      <c r="H80" s="25">
        <f t="shared" si="53"/>
        <v>-7.8639999999999999</v>
      </c>
      <c r="I80" s="25">
        <f t="shared" si="54"/>
        <v>604.5</v>
      </c>
      <c r="J80" s="94">
        <f t="shared" si="55"/>
        <v>1.7100000000000001E-14</v>
      </c>
      <c r="K80" s="94">
        <f t="shared" si="56"/>
        <v>1.7600000000000001E-13</v>
      </c>
      <c r="L80" s="181" t="str">
        <f t="shared" si="57"/>
        <v>p&lt;0.0001</v>
      </c>
    </row>
    <row r="112" ht="13.2" customHeight="1" x14ac:dyDescent="0.25"/>
  </sheetData>
  <mergeCells count="13">
    <mergeCell ref="V4:AD4"/>
    <mergeCell ref="AE4:AM4"/>
    <mergeCell ref="AN4:AV4"/>
    <mergeCell ref="AW4:BE4"/>
    <mergeCell ref="A1:L1"/>
    <mergeCell ref="B4:L4"/>
    <mergeCell ref="B30:L30"/>
    <mergeCell ref="B44:L44"/>
    <mergeCell ref="B57:L57"/>
    <mergeCell ref="B70:L70"/>
    <mergeCell ref="M4:U4"/>
    <mergeCell ref="A41:L41"/>
    <mergeCell ref="B17:L17"/>
  </mergeCells>
  <conditionalFormatting sqref="J14:K15 BC14:BD15 AT14:AU15 AK14:AL15 AB14:AC15 S14:T15 S6:T8 AB6:AC8 AK6:AL8 AT6:AU8 BC6:BD8 J6:K8 J10:K12 BC10:BD12 AT10:AU12 AK10:AL12 AB10:AC12 S10:T12">
    <cfRule type="cellIs" dxfId="236" priority="132" stopIfTrue="1" operator="lessThan">
      <formula>0.0001</formula>
    </cfRule>
    <cfRule type="cellIs" dxfId="235" priority="133" stopIfTrue="1" operator="lessThan">
      <formula>0.001</formula>
    </cfRule>
    <cfRule type="cellIs" dxfId="234" priority="134" stopIfTrue="1" operator="lessThan">
      <formula>0.05</formula>
    </cfRule>
    <cfRule type="cellIs" dxfId="233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232" priority="127" stopIfTrue="1" operator="containsText" text="p&lt;0.0001">
      <formula>NOT(ISERROR(SEARCH("p&lt;0.0001",L6)))</formula>
    </cfRule>
    <cfRule type="containsText" dxfId="231" priority="128" stopIfTrue="1" operator="containsText" text="p&lt;0.001">
      <formula>NOT(ISERROR(SEARCH("p&lt;0.001",L6)))</formula>
    </cfRule>
    <cfRule type="containsText" dxfId="230" priority="129" stopIfTrue="1" operator="containsText" text="p&lt;0.01">
      <formula>NOT(ISERROR(SEARCH("p&lt;0.01",L6)))</formula>
    </cfRule>
    <cfRule type="containsText" dxfId="229" priority="130" stopIfTrue="1" operator="containsText" text="p&lt;0.05">
      <formula>NOT(ISERROR(SEARCH("p&lt;0.05",L6)))</formula>
    </cfRule>
    <cfRule type="containsText" dxfId="228" priority="131" stopIfTrue="1" operator="containsText" text="p&lt;0.1">
      <formula>NOT(ISERROR(SEARCH("p&lt;0.1",L6)))</formula>
    </cfRule>
  </conditionalFormatting>
  <conditionalFormatting sqref="J27:K28 J19:K21 J23:K25">
    <cfRule type="cellIs" dxfId="227" priority="123" stopIfTrue="1" operator="lessThan">
      <formula>0.0001</formula>
    </cfRule>
    <cfRule type="cellIs" dxfId="226" priority="124" stopIfTrue="1" operator="lessThan">
      <formula>0.001</formula>
    </cfRule>
    <cfRule type="cellIs" dxfId="225" priority="125" stopIfTrue="1" operator="lessThan">
      <formula>0.05</formula>
    </cfRule>
    <cfRule type="cellIs" dxfId="224" priority="126" stopIfTrue="1" operator="lessThan">
      <formula>0.1</formula>
    </cfRule>
  </conditionalFormatting>
  <conditionalFormatting sqref="L27:L28 L19:L21 L23:L25">
    <cfRule type="containsText" dxfId="223" priority="118" stopIfTrue="1" operator="containsText" text="p&lt;0.0001">
      <formula>NOT(ISERROR(SEARCH("p&lt;0.0001",L19)))</formula>
    </cfRule>
    <cfRule type="containsText" dxfId="222" priority="119" stopIfTrue="1" operator="containsText" text="p&lt;0.001">
      <formula>NOT(ISERROR(SEARCH("p&lt;0.001",L19)))</formula>
    </cfRule>
    <cfRule type="containsText" dxfId="221" priority="120" stopIfTrue="1" operator="containsText" text="p&lt;0.01">
      <formula>NOT(ISERROR(SEARCH("p&lt;0.01",L19)))</formula>
    </cfRule>
    <cfRule type="containsText" dxfId="220" priority="121" stopIfTrue="1" operator="containsText" text="p&lt;0.05">
      <formula>NOT(ISERROR(SEARCH("p&lt;0.05",L19)))</formula>
    </cfRule>
    <cfRule type="containsText" dxfId="219" priority="122" stopIfTrue="1" operator="containsText" text="p&lt;0.1">
      <formula>NOT(ISERROR(SEARCH("p&lt;0.1",L19)))</formula>
    </cfRule>
  </conditionalFormatting>
  <conditionalFormatting sqref="J40:K40 J32:K34 J36:K38">
    <cfRule type="cellIs" dxfId="218" priority="114" stopIfTrue="1" operator="lessThan">
      <formula>0.0001</formula>
    </cfRule>
    <cfRule type="cellIs" dxfId="217" priority="115" stopIfTrue="1" operator="lessThan">
      <formula>0.001</formula>
    </cfRule>
    <cfRule type="cellIs" dxfId="216" priority="116" stopIfTrue="1" operator="lessThan">
      <formula>0.05</formula>
    </cfRule>
    <cfRule type="cellIs" dxfId="215" priority="117" stopIfTrue="1" operator="lessThan">
      <formula>0.1</formula>
    </cfRule>
  </conditionalFormatting>
  <conditionalFormatting sqref="L40 L32:L34 L36:L38">
    <cfRule type="containsText" dxfId="214" priority="109" stopIfTrue="1" operator="containsText" text="p&lt;0.0001">
      <formula>NOT(ISERROR(SEARCH("p&lt;0.0001",L32)))</formula>
    </cfRule>
    <cfRule type="containsText" dxfId="213" priority="110" stopIfTrue="1" operator="containsText" text="p&lt;0.001">
      <formula>NOT(ISERROR(SEARCH("p&lt;0.001",L32)))</formula>
    </cfRule>
    <cfRule type="containsText" dxfId="212" priority="111" stopIfTrue="1" operator="containsText" text="p&lt;0.01">
      <formula>NOT(ISERROR(SEARCH("p&lt;0.01",L32)))</formula>
    </cfRule>
    <cfRule type="containsText" dxfId="211" priority="112" stopIfTrue="1" operator="containsText" text="p&lt;0.05">
      <formula>NOT(ISERROR(SEARCH("p&lt;0.05",L32)))</formula>
    </cfRule>
    <cfRule type="containsText" dxfId="210" priority="113" stopIfTrue="1" operator="containsText" text="p&lt;0.1">
      <formula>NOT(ISERROR(SEARCH("p&lt;0.1",L32)))</formula>
    </cfRule>
  </conditionalFormatting>
  <conditionalFormatting sqref="J54:K55 J46:K48 J50:K52">
    <cfRule type="cellIs" dxfId="209" priority="105" stopIfTrue="1" operator="lessThan">
      <formula>0.0001</formula>
    </cfRule>
    <cfRule type="cellIs" dxfId="208" priority="106" stopIfTrue="1" operator="lessThan">
      <formula>0.001</formula>
    </cfRule>
    <cfRule type="cellIs" dxfId="207" priority="107" stopIfTrue="1" operator="lessThan">
      <formula>0.05</formula>
    </cfRule>
    <cfRule type="cellIs" dxfId="206" priority="108" stopIfTrue="1" operator="lessThan">
      <formula>0.1</formula>
    </cfRule>
  </conditionalFormatting>
  <conditionalFormatting sqref="L54:L55 L46:L48 L50:L52">
    <cfRule type="containsText" dxfId="205" priority="100" stopIfTrue="1" operator="containsText" text="p&lt;0.0001">
      <formula>NOT(ISERROR(SEARCH("p&lt;0.0001",L46)))</formula>
    </cfRule>
    <cfRule type="containsText" dxfId="204" priority="101" stopIfTrue="1" operator="containsText" text="p&lt;0.001">
      <formula>NOT(ISERROR(SEARCH("p&lt;0.001",L46)))</formula>
    </cfRule>
    <cfRule type="containsText" dxfId="203" priority="102" stopIfTrue="1" operator="containsText" text="p&lt;0.01">
      <formula>NOT(ISERROR(SEARCH("p&lt;0.01",L46)))</formula>
    </cfRule>
    <cfRule type="containsText" dxfId="202" priority="103" stopIfTrue="1" operator="containsText" text="p&lt;0.05">
      <formula>NOT(ISERROR(SEARCH("p&lt;0.05",L46)))</formula>
    </cfRule>
    <cfRule type="containsText" dxfId="201" priority="104" stopIfTrue="1" operator="containsText" text="p&lt;0.1">
      <formula>NOT(ISERROR(SEARCH("p&lt;0.1",L46)))</formula>
    </cfRule>
  </conditionalFormatting>
  <conditionalFormatting sqref="J67:K68 J59:K61 J63:K65">
    <cfRule type="cellIs" dxfId="200" priority="96" stopIfTrue="1" operator="lessThan">
      <formula>0.0001</formula>
    </cfRule>
    <cfRule type="cellIs" dxfId="199" priority="97" stopIfTrue="1" operator="lessThan">
      <formula>0.001</formula>
    </cfRule>
    <cfRule type="cellIs" dxfId="198" priority="98" stopIfTrue="1" operator="lessThan">
      <formula>0.05</formula>
    </cfRule>
    <cfRule type="cellIs" dxfId="197" priority="99" stopIfTrue="1" operator="lessThan">
      <formula>0.1</formula>
    </cfRule>
  </conditionalFormatting>
  <conditionalFormatting sqref="L67:L68 L59:L61 L63:L65">
    <cfRule type="containsText" dxfId="196" priority="91" stopIfTrue="1" operator="containsText" text="p&lt;0.0001">
      <formula>NOT(ISERROR(SEARCH("p&lt;0.0001",L59)))</formula>
    </cfRule>
    <cfRule type="containsText" dxfId="195" priority="92" stopIfTrue="1" operator="containsText" text="p&lt;0.001">
      <formula>NOT(ISERROR(SEARCH("p&lt;0.001",L59)))</formula>
    </cfRule>
    <cfRule type="containsText" dxfId="194" priority="93" stopIfTrue="1" operator="containsText" text="p&lt;0.01">
      <formula>NOT(ISERROR(SEARCH("p&lt;0.01",L59)))</formula>
    </cfRule>
    <cfRule type="containsText" dxfId="193" priority="94" stopIfTrue="1" operator="containsText" text="p&lt;0.05">
      <formula>NOT(ISERROR(SEARCH("p&lt;0.05",L59)))</formula>
    </cfRule>
    <cfRule type="containsText" dxfId="192" priority="95" stopIfTrue="1" operator="containsText" text="p&lt;0.1">
      <formula>NOT(ISERROR(SEARCH("p&lt;0.1",L59)))</formula>
    </cfRule>
  </conditionalFormatting>
  <conditionalFormatting sqref="J80:K80 J72:K74 J76:K78">
    <cfRule type="cellIs" dxfId="191" priority="87" stopIfTrue="1" operator="lessThan">
      <formula>0.0001</formula>
    </cfRule>
    <cfRule type="cellIs" dxfId="190" priority="88" stopIfTrue="1" operator="lessThan">
      <formula>0.001</formula>
    </cfRule>
    <cfRule type="cellIs" dxfId="189" priority="89" stopIfTrue="1" operator="lessThan">
      <formula>0.05</formula>
    </cfRule>
    <cfRule type="cellIs" dxfId="188" priority="90" stopIfTrue="1" operator="lessThan">
      <formula>0.1</formula>
    </cfRule>
  </conditionalFormatting>
  <conditionalFormatting sqref="L80 L72:L74 L76:L78">
    <cfRule type="containsText" dxfId="187" priority="82" stopIfTrue="1" operator="containsText" text="p&lt;0.0001">
      <formula>NOT(ISERROR(SEARCH("p&lt;0.0001",L72)))</formula>
    </cfRule>
    <cfRule type="containsText" dxfId="186" priority="83" stopIfTrue="1" operator="containsText" text="p&lt;0.001">
      <formula>NOT(ISERROR(SEARCH("p&lt;0.001",L72)))</formula>
    </cfRule>
    <cfRule type="containsText" dxfId="185" priority="84" stopIfTrue="1" operator="containsText" text="p&lt;0.01">
      <formula>NOT(ISERROR(SEARCH("p&lt;0.01",L72)))</formula>
    </cfRule>
    <cfRule type="containsText" dxfId="184" priority="85" stopIfTrue="1" operator="containsText" text="p&lt;0.05">
      <formula>NOT(ISERROR(SEARCH("p&lt;0.05",L72)))</formula>
    </cfRule>
    <cfRule type="containsText" dxfId="183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82" priority="51" stopIfTrue="1" operator="lessThan">
      <formula>0.0001</formula>
    </cfRule>
    <cfRule type="cellIs" dxfId="181" priority="52" stopIfTrue="1" operator="lessThan">
      <formula>0.001</formula>
    </cfRule>
    <cfRule type="cellIs" dxfId="180" priority="53" stopIfTrue="1" operator="lessThan">
      <formula>0.05</formula>
    </cfRule>
    <cfRule type="cellIs" dxfId="179" priority="54" stopIfTrue="1" operator="lessThan">
      <formula>0.1</formula>
    </cfRule>
  </conditionalFormatting>
  <conditionalFormatting sqref="BE9 AV9 AM9 AD9 U9 L9">
    <cfRule type="containsText" dxfId="178" priority="46" stopIfTrue="1" operator="containsText" text="p&lt;0.0001">
      <formula>NOT(ISERROR(SEARCH("p&lt;0.0001",L9)))</formula>
    </cfRule>
    <cfRule type="containsText" dxfId="177" priority="47" stopIfTrue="1" operator="containsText" text="p&lt;0.001">
      <formula>NOT(ISERROR(SEARCH("p&lt;0.001",L9)))</formula>
    </cfRule>
    <cfRule type="containsText" dxfId="176" priority="48" stopIfTrue="1" operator="containsText" text="p&lt;0.01">
      <formula>NOT(ISERROR(SEARCH("p&lt;0.01",L9)))</formula>
    </cfRule>
    <cfRule type="containsText" dxfId="175" priority="49" stopIfTrue="1" operator="containsText" text="p&lt;0.05">
      <formula>NOT(ISERROR(SEARCH("p&lt;0.05",L9)))</formula>
    </cfRule>
    <cfRule type="containsText" dxfId="174" priority="50" stopIfTrue="1" operator="containsText" text="p&lt;0.1">
      <formula>NOT(ISERROR(SEARCH("p&lt;0.1",L9)))</formula>
    </cfRule>
  </conditionalFormatting>
  <conditionalFormatting sqref="J22:K22">
    <cfRule type="cellIs" dxfId="173" priority="42" stopIfTrue="1" operator="lessThan">
      <formula>0.0001</formula>
    </cfRule>
    <cfRule type="cellIs" dxfId="172" priority="43" stopIfTrue="1" operator="lessThan">
      <formula>0.001</formula>
    </cfRule>
    <cfRule type="cellIs" dxfId="171" priority="44" stopIfTrue="1" operator="lessThan">
      <formula>0.05</formula>
    </cfRule>
    <cfRule type="cellIs" dxfId="170" priority="45" stopIfTrue="1" operator="lessThan">
      <formula>0.1</formula>
    </cfRule>
  </conditionalFormatting>
  <conditionalFormatting sqref="L22">
    <cfRule type="containsText" dxfId="169" priority="37" stopIfTrue="1" operator="containsText" text="p&lt;0.0001">
      <formula>NOT(ISERROR(SEARCH("p&lt;0.0001",L22)))</formula>
    </cfRule>
    <cfRule type="containsText" dxfId="168" priority="38" stopIfTrue="1" operator="containsText" text="p&lt;0.001">
      <formula>NOT(ISERROR(SEARCH("p&lt;0.001",L22)))</formula>
    </cfRule>
    <cfRule type="containsText" dxfId="167" priority="39" stopIfTrue="1" operator="containsText" text="p&lt;0.01">
      <formula>NOT(ISERROR(SEARCH("p&lt;0.01",L22)))</formula>
    </cfRule>
    <cfRule type="containsText" dxfId="166" priority="40" stopIfTrue="1" operator="containsText" text="p&lt;0.05">
      <formula>NOT(ISERROR(SEARCH("p&lt;0.05",L22)))</formula>
    </cfRule>
    <cfRule type="containsText" dxfId="165" priority="41" stopIfTrue="1" operator="containsText" text="p&lt;0.1">
      <formula>NOT(ISERROR(SEARCH("p&lt;0.1",L22)))</formula>
    </cfRule>
  </conditionalFormatting>
  <conditionalFormatting sqref="J35:K35">
    <cfRule type="cellIs" dxfId="164" priority="33" stopIfTrue="1" operator="lessThan">
      <formula>0.0001</formula>
    </cfRule>
    <cfRule type="cellIs" dxfId="163" priority="34" stopIfTrue="1" operator="lessThan">
      <formula>0.001</formula>
    </cfRule>
    <cfRule type="cellIs" dxfId="162" priority="35" stopIfTrue="1" operator="lessThan">
      <formula>0.05</formula>
    </cfRule>
    <cfRule type="cellIs" dxfId="161" priority="36" stopIfTrue="1" operator="lessThan">
      <formula>0.1</formula>
    </cfRule>
  </conditionalFormatting>
  <conditionalFormatting sqref="L35">
    <cfRule type="containsText" dxfId="160" priority="28" stopIfTrue="1" operator="containsText" text="p&lt;0.0001">
      <formula>NOT(ISERROR(SEARCH("p&lt;0.0001",L35)))</formula>
    </cfRule>
    <cfRule type="containsText" dxfId="159" priority="29" stopIfTrue="1" operator="containsText" text="p&lt;0.001">
      <formula>NOT(ISERROR(SEARCH("p&lt;0.001",L35)))</formula>
    </cfRule>
    <cfRule type="containsText" dxfId="158" priority="30" stopIfTrue="1" operator="containsText" text="p&lt;0.01">
      <formula>NOT(ISERROR(SEARCH("p&lt;0.01",L35)))</formula>
    </cfRule>
    <cfRule type="containsText" dxfId="157" priority="31" stopIfTrue="1" operator="containsText" text="p&lt;0.05">
      <formula>NOT(ISERROR(SEARCH("p&lt;0.05",L35)))</formula>
    </cfRule>
    <cfRule type="containsText" dxfId="156" priority="32" stopIfTrue="1" operator="containsText" text="p&lt;0.1">
      <formula>NOT(ISERROR(SEARCH("p&lt;0.1",L35)))</formula>
    </cfRule>
  </conditionalFormatting>
  <conditionalFormatting sqref="J49:K49">
    <cfRule type="cellIs" dxfId="155" priority="24" stopIfTrue="1" operator="lessThan">
      <formula>0.0001</formula>
    </cfRule>
    <cfRule type="cellIs" dxfId="154" priority="25" stopIfTrue="1" operator="lessThan">
      <formula>0.001</formula>
    </cfRule>
    <cfRule type="cellIs" dxfId="153" priority="26" stopIfTrue="1" operator="lessThan">
      <formula>0.05</formula>
    </cfRule>
    <cfRule type="cellIs" dxfId="152" priority="27" stopIfTrue="1" operator="lessThan">
      <formula>0.1</formula>
    </cfRule>
  </conditionalFormatting>
  <conditionalFormatting sqref="L49">
    <cfRule type="containsText" dxfId="151" priority="19" stopIfTrue="1" operator="containsText" text="p&lt;0.0001">
      <formula>NOT(ISERROR(SEARCH("p&lt;0.0001",L49)))</formula>
    </cfRule>
    <cfRule type="containsText" dxfId="150" priority="20" stopIfTrue="1" operator="containsText" text="p&lt;0.001">
      <formula>NOT(ISERROR(SEARCH("p&lt;0.001",L49)))</formula>
    </cfRule>
    <cfRule type="containsText" dxfId="149" priority="21" stopIfTrue="1" operator="containsText" text="p&lt;0.01">
      <formula>NOT(ISERROR(SEARCH("p&lt;0.01",L49)))</formula>
    </cfRule>
    <cfRule type="containsText" dxfId="148" priority="22" stopIfTrue="1" operator="containsText" text="p&lt;0.05">
      <formula>NOT(ISERROR(SEARCH("p&lt;0.05",L49)))</formula>
    </cfRule>
    <cfRule type="containsText" dxfId="147" priority="23" stopIfTrue="1" operator="containsText" text="p&lt;0.1">
      <formula>NOT(ISERROR(SEARCH("p&lt;0.1",L49)))</formula>
    </cfRule>
  </conditionalFormatting>
  <conditionalFormatting sqref="J62:K62">
    <cfRule type="cellIs" dxfId="146" priority="15" stopIfTrue="1" operator="lessThan">
      <formula>0.0001</formula>
    </cfRule>
    <cfRule type="cellIs" dxfId="145" priority="16" stopIfTrue="1" operator="lessThan">
      <formula>0.001</formula>
    </cfRule>
    <cfRule type="cellIs" dxfId="144" priority="17" stopIfTrue="1" operator="lessThan">
      <formula>0.05</formula>
    </cfRule>
    <cfRule type="cellIs" dxfId="143" priority="18" stopIfTrue="1" operator="lessThan">
      <formula>0.1</formula>
    </cfRule>
  </conditionalFormatting>
  <conditionalFormatting sqref="L62">
    <cfRule type="containsText" dxfId="142" priority="10" stopIfTrue="1" operator="containsText" text="p&lt;0.0001">
      <formula>NOT(ISERROR(SEARCH("p&lt;0.0001",L62)))</formula>
    </cfRule>
    <cfRule type="containsText" dxfId="141" priority="11" stopIfTrue="1" operator="containsText" text="p&lt;0.001">
      <formula>NOT(ISERROR(SEARCH("p&lt;0.001",L62)))</formula>
    </cfRule>
    <cfRule type="containsText" dxfId="140" priority="12" stopIfTrue="1" operator="containsText" text="p&lt;0.01">
      <formula>NOT(ISERROR(SEARCH("p&lt;0.01",L62)))</formula>
    </cfRule>
    <cfRule type="containsText" dxfId="139" priority="13" stopIfTrue="1" operator="containsText" text="p&lt;0.05">
      <formula>NOT(ISERROR(SEARCH("p&lt;0.05",L62)))</formula>
    </cfRule>
    <cfRule type="containsText" dxfId="138" priority="14" stopIfTrue="1" operator="containsText" text="p&lt;0.1">
      <formula>NOT(ISERROR(SEARCH("p&lt;0.1",L62)))</formula>
    </cfRule>
  </conditionalFormatting>
  <conditionalFormatting sqref="J75:K75">
    <cfRule type="cellIs" dxfId="137" priority="6" stopIfTrue="1" operator="lessThan">
      <formula>0.0001</formula>
    </cfRule>
    <cfRule type="cellIs" dxfId="136" priority="7" stopIfTrue="1" operator="lessThan">
      <formula>0.001</formula>
    </cfRule>
    <cfRule type="cellIs" dxfId="135" priority="8" stopIfTrue="1" operator="lessThan">
      <formula>0.05</formula>
    </cfRule>
    <cfRule type="cellIs" dxfId="134" priority="9" stopIfTrue="1" operator="lessThan">
      <formula>0.1</formula>
    </cfRule>
  </conditionalFormatting>
  <conditionalFormatting sqref="L75">
    <cfRule type="containsText" dxfId="133" priority="1" stopIfTrue="1" operator="containsText" text="p&lt;0.0001">
      <formula>NOT(ISERROR(SEARCH("p&lt;0.0001",L75)))</formula>
    </cfRule>
    <cfRule type="containsText" dxfId="132" priority="2" stopIfTrue="1" operator="containsText" text="p&lt;0.001">
      <formula>NOT(ISERROR(SEARCH("p&lt;0.001",L75)))</formula>
    </cfRule>
    <cfRule type="containsText" dxfId="131" priority="3" stopIfTrue="1" operator="containsText" text="p&lt;0.01">
      <formula>NOT(ISERROR(SEARCH("p&lt;0.01",L75)))</formula>
    </cfRule>
    <cfRule type="containsText" dxfId="130" priority="4" stopIfTrue="1" operator="containsText" text="p&lt;0.05">
      <formula>NOT(ISERROR(SEARCH("p&lt;0.05",L75)))</formula>
    </cfRule>
    <cfRule type="containsText" dxfId="129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S31" sqref="S31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T19" sqref="T1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12"/>
      <c r="Z10" s="12"/>
      <c r="AA10" s="12"/>
      <c r="AB10" s="12"/>
    </row>
    <row r="33" spans="7:7" x14ac:dyDescent="0.3">
      <c r="G3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4424-DC29-4A1C-A20E-538ED8ECBFE3}">
  <dimension ref="A1:BE27"/>
  <sheetViews>
    <sheetView showGridLines="0" tabSelected="1" view="pageBreakPreview" zoomScale="66" zoomScaleNormal="55" zoomScaleSheetLayoutView="66" workbookViewId="0">
      <selection activeCell="G11" sqref="G11"/>
    </sheetView>
  </sheetViews>
  <sheetFormatPr defaultRowHeight="13.8" x14ac:dyDescent="0.25"/>
  <cols>
    <col min="1" max="1" width="13.5546875" style="198" bestFit="1" customWidth="1"/>
    <col min="2" max="4" width="9.6640625" style="194" customWidth="1"/>
    <col min="5" max="7" width="10.44140625" style="194" customWidth="1"/>
    <col min="8" max="8" width="12.77734375" style="194" customWidth="1"/>
    <col min="9" max="9" width="12.21875" style="194" customWidth="1"/>
    <col min="10" max="10" width="11.21875" style="194" customWidth="1"/>
    <col min="11" max="16384" width="8.88671875" style="194"/>
  </cols>
  <sheetData>
    <row r="1" spans="1:57" s="36" customFormat="1" ht="20.399999999999999" customHeight="1" x14ac:dyDescent="0.25">
      <c r="A1" s="219" t="s">
        <v>76</v>
      </c>
      <c r="B1" s="219"/>
      <c r="C1" s="219"/>
      <c r="D1" s="219"/>
      <c r="E1" s="219"/>
      <c r="F1" s="219"/>
      <c r="G1" s="219"/>
      <c r="H1" s="219"/>
      <c r="I1" s="219"/>
      <c r="J1" s="219"/>
      <c r="K1" s="193"/>
      <c r="L1" s="193"/>
      <c r="S1" s="39"/>
      <c r="T1" s="39"/>
      <c r="U1" s="39"/>
      <c r="AB1" s="39"/>
      <c r="AC1" s="39"/>
      <c r="AD1" s="39"/>
      <c r="AK1" s="39"/>
      <c r="AL1" s="39"/>
      <c r="AM1" s="39"/>
      <c r="AT1" s="39"/>
      <c r="AU1" s="39"/>
      <c r="AV1" s="39"/>
      <c r="BC1" s="39"/>
      <c r="BD1" s="39"/>
      <c r="BE1" s="39"/>
    </row>
    <row r="2" spans="1:57" s="36" customFormat="1" ht="13.2" customHeight="1" x14ac:dyDescent="0.25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3"/>
      <c r="L2" s="193"/>
      <c r="S2" s="39"/>
      <c r="T2" s="39"/>
      <c r="U2" s="39"/>
      <c r="AB2" s="39"/>
      <c r="AC2" s="39"/>
      <c r="AD2" s="39"/>
      <c r="AK2" s="39"/>
      <c r="AL2" s="39"/>
      <c r="AM2" s="39"/>
      <c r="AT2" s="39"/>
      <c r="AU2" s="39"/>
      <c r="AV2" s="39"/>
      <c r="BC2" s="39"/>
      <c r="BD2" s="39"/>
      <c r="BE2" s="39"/>
    </row>
    <row r="3" spans="1:57" s="200" customFormat="1" ht="13.05" customHeight="1" x14ac:dyDescent="0.2">
      <c r="A3" s="199" t="s">
        <v>58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S3" s="201"/>
      <c r="T3" s="201"/>
      <c r="U3" s="201"/>
      <c r="AB3" s="201"/>
      <c r="AC3" s="201"/>
      <c r="AD3" s="201"/>
      <c r="AK3" s="201"/>
      <c r="AL3" s="201"/>
      <c r="AM3" s="201"/>
      <c r="AT3" s="201"/>
      <c r="AU3" s="201"/>
      <c r="AV3" s="201"/>
      <c r="BC3" s="201"/>
      <c r="BD3" s="201"/>
      <c r="BE3" s="201"/>
    </row>
    <row r="4" spans="1:57" ht="33.6" customHeight="1" thickBot="1" x14ac:dyDescent="0.3">
      <c r="A4" s="125" t="s">
        <v>72</v>
      </c>
      <c r="B4" s="220" t="s">
        <v>78</v>
      </c>
      <c r="C4" s="220"/>
      <c r="D4" s="220"/>
      <c r="E4" s="220"/>
      <c r="F4" s="220"/>
      <c r="G4" s="220"/>
      <c r="H4" s="220"/>
      <c r="I4" s="220"/>
      <c r="J4" s="220"/>
    </row>
    <row r="5" spans="1:57" ht="33.6" customHeight="1" thickTop="1" thickBot="1" x14ac:dyDescent="0.3">
      <c r="A5" s="105" t="s">
        <v>70</v>
      </c>
      <c r="B5" s="105" t="str">
        <f>[14]Mode_PA_l_f0_b1!C1</f>
        <v>estimate</v>
      </c>
      <c r="C5" s="105" t="str">
        <f>[14]Mode_PA_l_f0_b1!D1</f>
        <v>std.error</v>
      </c>
      <c r="D5" s="105" t="str">
        <f>[14]Mode_PA_l_f0_b1!E1</f>
        <v>2.5% CI</v>
      </c>
      <c r="E5" s="105" t="str">
        <f>[14]Mode_PA_l_f0_b1!F1</f>
        <v>97.5% CI</v>
      </c>
      <c r="F5" s="105" t="str">
        <f>[14]Mode_PA_l_f0_b1!G1</f>
        <v>z.value</v>
      </c>
      <c r="G5" s="105" t="str">
        <f>[14]Mode_PA_l_f0_b1!H1</f>
        <v>df</v>
      </c>
      <c r="H5" s="105" t="str">
        <f>[14]Mode_PA_l_f0_b1!I1</f>
        <v>p.value</v>
      </c>
      <c r="I5" s="107" t="str">
        <f>[14]Mode_PA_l_f0_b1!J1</f>
        <v>p.adj (BH)</v>
      </c>
      <c r="J5" s="107" t="str">
        <f>[14]Mode_PA_l_f0_b1!K1</f>
        <v>signif.</v>
      </c>
      <c r="K5" s="195" t="s">
        <v>74</v>
      </c>
      <c r="L5" s="195" t="s">
        <v>75</v>
      </c>
    </row>
    <row r="6" spans="1:57" ht="33.6" customHeight="1" thickTop="1" thickBot="1" x14ac:dyDescent="0.3">
      <c r="A6" s="74" t="s">
        <v>68</v>
      </c>
      <c r="B6" s="76">
        <f>[14]Mode_PA_l_f0_b1!C14</f>
        <v>0.25800000000000001</v>
      </c>
      <c r="C6" s="76">
        <f>[14]Mode_PA_l_f0_b1!D14</f>
        <v>0.17599999999999999</v>
      </c>
      <c r="D6" s="76">
        <f>[14]Mode_PA_l_f0_b1!E14</f>
        <v>-8.6999999999999994E-2</v>
      </c>
      <c r="E6" s="76">
        <f>[14]Mode_PA_l_f0_b1!F14</f>
        <v>0.60199999999999998</v>
      </c>
      <c r="F6" s="76">
        <f>[14]Mode_PA_l_f0_b1!G14</f>
        <v>1.466</v>
      </c>
      <c r="G6" s="76">
        <f>[14]Mode_PA_l_f0_b1!H14</f>
        <v>606.33000000000004</v>
      </c>
      <c r="H6" s="115">
        <f>[14]Mode_PA_l_f0_b1!I14</f>
        <v>0.1431</v>
      </c>
      <c r="I6" s="115">
        <f>[14]Mode_PA_l_f0_b1!J14</f>
        <v>0.1933</v>
      </c>
      <c r="J6" s="185">
        <f>[14]Mode_PA_l_f0_b1!K14</f>
        <v>0</v>
      </c>
      <c r="K6" s="195">
        <f t="shared" ref="K6:K12" si="0">B6-D6</f>
        <v>0.34499999999999997</v>
      </c>
      <c r="L6" s="196">
        <f>H6</f>
        <v>0.1431</v>
      </c>
    </row>
    <row r="7" spans="1:57" ht="33.6" customHeight="1" thickBot="1" x14ac:dyDescent="0.3">
      <c r="A7" s="79" t="s">
        <v>69</v>
      </c>
      <c r="B7" s="73">
        <f>[15]Mode_PA_h_f0_b1!C14</f>
        <v>-0.42599999999999999</v>
      </c>
      <c r="C7" s="73">
        <f>[15]Mode_PA_h_f0_b1!D14</f>
        <v>0.24399999999999999</v>
      </c>
      <c r="D7" s="73">
        <f>[15]Mode_PA_h_f0_b1!E14</f>
        <v>-0.90500000000000003</v>
      </c>
      <c r="E7" s="73">
        <f>[15]Mode_PA_h_f0_b1!F14</f>
        <v>5.2999999999999999E-2</v>
      </c>
      <c r="F7" s="73">
        <f>[15]Mode_PA_h_f0_b1!G14</f>
        <v>-1.744</v>
      </c>
      <c r="G7" s="73">
        <f>[15]Mode_PA_h_f0_b1!H14</f>
        <v>612.17999999999995</v>
      </c>
      <c r="H7" s="115">
        <f>[15]Mode_PA_h_f0_b1!I14</f>
        <v>8.1600000000000006E-2</v>
      </c>
      <c r="I7" s="115">
        <f>[15]Mode_PA_h_f0_b1!J14</f>
        <v>0.1197</v>
      </c>
      <c r="J7" s="185">
        <f>[15]Mode_PA_h_f0_b1!K14</f>
        <v>0</v>
      </c>
      <c r="K7" s="195">
        <f t="shared" si="0"/>
        <v>0.47900000000000004</v>
      </c>
      <c r="L7" s="196">
        <f t="shared" ref="L7:L14" si="1">H7</f>
        <v>8.1600000000000006E-2</v>
      </c>
    </row>
    <row r="8" spans="1:57" ht="33.6" customHeight="1" thickBot="1" x14ac:dyDescent="0.3">
      <c r="A8" s="82" t="s">
        <v>5</v>
      </c>
      <c r="B8" s="84">
        <f>[16]Mode_PA_f0_exc_b1!C14</f>
        <v>-0.54200000000000004</v>
      </c>
      <c r="C8" s="84">
        <f>[16]Mode_PA_f0_exc_b1!D14</f>
        <v>0.187</v>
      </c>
      <c r="D8" s="84">
        <f>[16]Mode_PA_f0_exc_b1!E14</f>
        <v>-0.90900000000000003</v>
      </c>
      <c r="E8" s="84">
        <f>[16]Mode_PA_f0_exc_b1!F14</f>
        <v>-0.17499999999999999</v>
      </c>
      <c r="F8" s="84">
        <f>[16]Mode_PA_f0_exc_b1!G14</f>
        <v>-2.8940000000000001</v>
      </c>
      <c r="G8" s="84">
        <f>[16]Mode_PA_f0_exc_b1!H14</f>
        <v>614.91</v>
      </c>
      <c r="H8" s="115">
        <f>[16]Mode_PA_f0_exc_b1!I14</f>
        <v>3.8999999999999998E-3</v>
      </c>
      <c r="I8" s="115">
        <f>[16]Mode_PA_f0_exc_b1!J14</f>
        <v>7.7000000000000002E-3</v>
      </c>
      <c r="J8" s="185" t="str">
        <f>[16]Mode_PA_f0_exc_b1!K14</f>
        <v>p&lt;0.01</v>
      </c>
      <c r="K8" s="195">
        <f t="shared" si="0"/>
        <v>0.36699999999999999</v>
      </c>
      <c r="L8" s="196">
        <f t="shared" si="1"/>
        <v>3.8999999999999998E-3</v>
      </c>
    </row>
    <row r="9" spans="1:57" ht="33.6" customHeight="1" thickBot="1" x14ac:dyDescent="0.3">
      <c r="A9" s="90" t="s">
        <v>71</v>
      </c>
      <c r="B9" s="82">
        <f>[17]Mode_PA_lh_mean_f0_b1!C14</f>
        <v>-0.159</v>
      </c>
      <c r="C9" s="82">
        <f>[17]Mode_PA_lh_mean_f0_b1!D14</f>
        <v>0.20300000000000001</v>
      </c>
      <c r="D9" s="82">
        <f>[17]Mode_PA_lh_mean_f0_b1!E14</f>
        <v>-0.55800000000000005</v>
      </c>
      <c r="E9" s="82">
        <f>[17]Mode_PA_lh_mean_f0_b1!F14</f>
        <v>0.23899999999999999</v>
      </c>
      <c r="F9" s="84">
        <f>[17]Mode_PA_lh_mean_f0_b1!G14</f>
        <v>-0.78300000000000003</v>
      </c>
      <c r="G9" s="84">
        <f>[17]Mode_PA_lh_mean_f0_b1!H14</f>
        <v>587.33000000000004</v>
      </c>
      <c r="H9" s="115">
        <f>[17]Mode_PA_lh_mean_f0_b1!I14</f>
        <v>0.43380000000000002</v>
      </c>
      <c r="I9" s="115">
        <f>[17]Mode_PA_lh_mean_f0_b1!J14</f>
        <v>0.50249999999999995</v>
      </c>
      <c r="J9" s="185">
        <f>[17]Mode_PA_lh_mean_f0_b1!K14</f>
        <v>0</v>
      </c>
      <c r="K9" s="195">
        <f t="shared" si="0"/>
        <v>0.39900000000000002</v>
      </c>
      <c r="L9" s="196">
        <f t="shared" si="1"/>
        <v>0.43380000000000002</v>
      </c>
    </row>
    <row r="10" spans="1:57" ht="33.6" customHeight="1" thickTop="1" thickBot="1" x14ac:dyDescent="0.3">
      <c r="A10" s="105" t="s">
        <v>73</v>
      </c>
      <c r="B10" s="105" t="str">
        <f>B5</f>
        <v>estimate</v>
      </c>
      <c r="C10" s="105" t="str">
        <f t="shared" ref="C10:J10" si="2">C5</f>
        <v>std.error</v>
      </c>
      <c r="D10" s="105" t="str">
        <f t="shared" si="2"/>
        <v>2.5% CI</v>
      </c>
      <c r="E10" s="105" t="str">
        <f t="shared" si="2"/>
        <v>97.5% CI</v>
      </c>
      <c r="F10" s="105" t="str">
        <f t="shared" si="2"/>
        <v>z.value</v>
      </c>
      <c r="G10" s="105" t="str">
        <f t="shared" si="2"/>
        <v>df</v>
      </c>
      <c r="H10" s="105" t="str">
        <f t="shared" si="2"/>
        <v>p.value</v>
      </c>
      <c r="I10" s="107" t="str">
        <f t="shared" si="2"/>
        <v>p.adj (BH)</v>
      </c>
      <c r="J10" s="107" t="str">
        <f t="shared" si="2"/>
        <v>signif.</v>
      </c>
      <c r="K10" s="195"/>
      <c r="L10" s="196"/>
    </row>
    <row r="11" spans="1:57" ht="33.6" customHeight="1" thickTop="1" thickBot="1" x14ac:dyDescent="0.3">
      <c r="A11" s="86" t="s">
        <v>4</v>
      </c>
      <c r="B11" s="74">
        <f>[18]Mode_PA_l_t_b1!C14</f>
        <v>-4.0599999999999996</v>
      </c>
      <c r="C11" s="74">
        <f>[18]Mode_PA_l_t_b1!D14</f>
        <v>2.613</v>
      </c>
      <c r="D11" s="74">
        <f>[18]Mode_PA_l_t_b1!E14</f>
        <v>-9.1809999999999992</v>
      </c>
      <c r="E11" s="74">
        <f>[18]Mode_PA_l_t_b1!F14</f>
        <v>1.0620000000000001</v>
      </c>
      <c r="F11" s="76">
        <f>[18]Mode_PA_l_t_b1!G14</f>
        <v>-1.5529999999999999</v>
      </c>
      <c r="G11" s="76">
        <f>[18]Mode_PA_l_t_b1!H14</f>
        <v>588.39</v>
      </c>
      <c r="H11" s="115">
        <f>[18]Mode_PA_l_t_b1!I14</f>
        <v>0.12089999999999999</v>
      </c>
      <c r="I11" s="115">
        <f>[18]Mode_PA_l_t_b1!J14</f>
        <v>0.16930000000000001</v>
      </c>
      <c r="J11" s="185">
        <f>[18]Mode_PA_l_t_b1!K14</f>
        <v>0</v>
      </c>
      <c r="K11" s="195">
        <f t="shared" si="0"/>
        <v>5.1209999999999996</v>
      </c>
      <c r="L11" s="196">
        <f t="shared" si="1"/>
        <v>0.12089999999999999</v>
      </c>
    </row>
    <row r="12" spans="1:57" ht="33.6" customHeight="1" thickBot="1" x14ac:dyDescent="0.3">
      <c r="A12" s="90" t="s">
        <v>3</v>
      </c>
      <c r="B12" s="82">
        <f>[19]Mode_PA_h_t_b1!C14</f>
        <v>-50.478000000000002</v>
      </c>
      <c r="C12" s="82">
        <f>[19]Mode_PA_h_t_b1!D14</f>
        <v>3.8849999999999998</v>
      </c>
      <c r="D12" s="82">
        <f>[19]Mode_PA_h_t_b1!E14</f>
        <v>-58.094000000000001</v>
      </c>
      <c r="E12" s="82">
        <f>[19]Mode_PA_h_t_b1!F14</f>
        <v>-42.863</v>
      </c>
      <c r="F12" s="84">
        <f>[19]Mode_PA_h_t_b1!G14</f>
        <v>-12.991</v>
      </c>
      <c r="G12" s="84">
        <f>[19]Mode_PA_h_t_b1!H14</f>
        <v>614.89</v>
      </c>
      <c r="H12" s="115">
        <f>[19]Mode_PA_h_t_b1!I14</f>
        <v>2.8400000000000001E-34</v>
      </c>
      <c r="I12" s="115">
        <f>[19]Mode_PA_h_t_b1!J14</f>
        <v>8.7499999999999996E-33</v>
      </c>
      <c r="J12" s="185" t="str">
        <f>[19]Mode_PA_h_t_b1!K14</f>
        <v>p&lt;0.0001</v>
      </c>
      <c r="K12" s="195">
        <f t="shared" si="0"/>
        <v>7.6159999999999997</v>
      </c>
      <c r="L12" s="196">
        <f t="shared" si="1"/>
        <v>2.8400000000000001E-34</v>
      </c>
    </row>
    <row r="13" spans="1:57" ht="33.6" customHeight="1" thickTop="1" thickBot="1" x14ac:dyDescent="0.3">
      <c r="A13" s="105" t="s">
        <v>42</v>
      </c>
      <c r="B13" s="105" t="str">
        <f>B5</f>
        <v>estimate</v>
      </c>
      <c r="C13" s="105" t="str">
        <f t="shared" ref="C13:J13" si="3">C5</f>
        <v>std.error</v>
      </c>
      <c r="D13" s="105" t="str">
        <f t="shared" si="3"/>
        <v>2.5% CI</v>
      </c>
      <c r="E13" s="105" t="str">
        <f t="shared" si="3"/>
        <v>97.5% CI</v>
      </c>
      <c r="F13" s="105" t="str">
        <f t="shared" si="3"/>
        <v>z.value</v>
      </c>
      <c r="G13" s="105" t="str">
        <f t="shared" si="3"/>
        <v>df</v>
      </c>
      <c r="H13" s="105" t="str">
        <f t="shared" si="3"/>
        <v>p.value</v>
      </c>
      <c r="I13" s="107" t="str">
        <f t="shared" si="3"/>
        <v>p.adj (BH)</v>
      </c>
      <c r="J13" s="107" t="str">
        <f t="shared" si="3"/>
        <v>signif.</v>
      </c>
      <c r="K13" s="195"/>
      <c r="L13" s="196"/>
    </row>
    <row r="14" spans="1:57" ht="33.6" customHeight="1" thickTop="1" x14ac:dyDescent="0.25">
      <c r="A14" s="26" t="s">
        <v>35</v>
      </c>
      <c r="B14" s="25">
        <f>[20]Mode_PA_lh_slope_b1!C14</f>
        <v>4.1369999999999996</v>
      </c>
      <c r="C14" s="26">
        <f>[20]Mode_PA_lh_slope_b1!D14</f>
        <v>1.151</v>
      </c>
      <c r="D14" s="26">
        <f>[20]Mode_PA_lh_slope_b1!E14</f>
        <v>1.881</v>
      </c>
      <c r="E14" s="26">
        <f>[20]Mode_PA_lh_slope_b1!F14</f>
        <v>6.3929999999999998</v>
      </c>
      <c r="F14" s="25">
        <f>[20]Mode_PA_lh_slope_b1!G14</f>
        <v>3.5939999999999999</v>
      </c>
      <c r="G14" s="25">
        <f>[20]Mode_PA_lh_slope_b1!H14</f>
        <v>611.25</v>
      </c>
      <c r="H14" s="94">
        <f>[20]Mode_PA_lh_slope_b1!I14</f>
        <v>3.5100000000000002E-4</v>
      </c>
      <c r="I14" s="94">
        <f>[20]Mode_PA_lh_slope_b1!J14</f>
        <v>9.6500000000000004E-4</v>
      </c>
      <c r="J14" s="181" t="str">
        <f>[20]Mode_PA_lh_slope_b1!K14</f>
        <v>p&lt;0.001</v>
      </c>
      <c r="K14" s="197">
        <f>B14-D14</f>
        <v>2.2559999999999993</v>
      </c>
      <c r="L14" s="196">
        <f t="shared" si="1"/>
        <v>3.5100000000000002E-4</v>
      </c>
    </row>
    <row r="15" spans="1:57" ht="13.2" customHeight="1" x14ac:dyDescent="0.25">
      <c r="A15" s="26"/>
      <c r="B15" s="25"/>
      <c r="C15" s="26"/>
      <c r="D15" s="26"/>
      <c r="E15" s="26"/>
      <c r="F15" s="25"/>
      <c r="G15" s="25"/>
      <c r="H15" s="94"/>
      <c r="I15" s="94"/>
      <c r="J15" s="181"/>
      <c r="K15" s="197"/>
      <c r="L15" s="196"/>
    </row>
    <row r="16" spans="1:57" s="203" customFormat="1" ht="13.05" customHeight="1" x14ac:dyDescent="0.2">
      <c r="A16" s="202" t="s">
        <v>59</v>
      </c>
    </row>
    <row r="17" spans="1:12" ht="33.6" customHeight="1" thickBot="1" x14ac:dyDescent="0.3">
      <c r="A17" s="125" t="s">
        <v>72</v>
      </c>
      <c r="B17" s="221" t="s">
        <v>77</v>
      </c>
      <c r="C17" s="221"/>
      <c r="D17" s="221"/>
      <c r="E17" s="221"/>
      <c r="F17" s="221"/>
      <c r="G17" s="221"/>
      <c r="H17" s="221"/>
      <c r="I17" s="221"/>
      <c r="J17" s="221"/>
    </row>
    <row r="18" spans="1:12" ht="33.6" customHeight="1" thickTop="1" thickBot="1" x14ac:dyDescent="0.3">
      <c r="A18" s="105" t="s">
        <v>70</v>
      </c>
      <c r="B18" s="105" t="str">
        <f>[14]Mode_PA_l_f0_b1!C1</f>
        <v>estimate</v>
      </c>
      <c r="C18" s="105" t="str">
        <f>[14]Mode_PA_l_f0_b1!D1</f>
        <v>std.error</v>
      </c>
      <c r="D18" s="105" t="str">
        <f>[14]Mode_PA_l_f0_b1!E1</f>
        <v>2.5% CI</v>
      </c>
      <c r="E18" s="105" t="str">
        <f>[14]Mode_PA_l_f0_b1!F1</f>
        <v>97.5% CI</v>
      </c>
      <c r="F18" s="105" t="str">
        <f>[14]Mode_PA_l_f0_b1!G1</f>
        <v>z.value</v>
      </c>
      <c r="G18" s="105" t="str">
        <f>[14]Mode_PA_l_f0_b1!H1</f>
        <v>df</v>
      </c>
      <c r="H18" s="105" t="str">
        <f>[14]Mode_PA_l_f0_b1!I1</f>
        <v>p.value</v>
      </c>
      <c r="I18" s="107" t="str">
        <f>[14]Mode_PA_l_f0_b1!J1</f>
        <v>p.adj (BH)</v>
      </c>
      <c r="J18" s="107" t="str">
        <f>[14]Mode_PA_l_f0_b1!K1</f>
        <v>signif.</v>
      </c>
      <c r="K18" s="195" t="s">
        <v>74</v>
      </c>
      <c r="L18" s="195" t="s">
        <v>75</v>
      </c>
    </row>
    <row r="19" spans="1:12" ht="33.6" customHeight="1" thickTop="1" thickBot="1" x14ac:dyDescent="0.3">
      <c r="A19" s="74" t="s">
        <v>68</v>
      </c>
      <c r="B19" s="76">
        <f>[14]Mode_PA_l_f0_b1!C15</f>
        <v>-7.9459999999999997</v>
      </c>
      <c r="C19" s="76">
        <f>[14]Mode_PA_l_f0_b1!D15</f>
        <v>1.863</v>
      </c>
      <c r="D19" s="76">
        <f>[14]Mode_PA_l_f0_b1!E15</f>
        <v>-11.597</v>
      </c>
      <c r="E19" s="76">
        <f>[14]Mode_PA_l_f0_b1!F15</f>
        <v>-4.2960000000000003</v>
      </c>
      <c r="F19" s="76">
        <f>[14]Mode_PA_l_f0_b1!G15</f>
        <v>-4.266</v>
      </c>
      <c r="G19" s="76">
        <f>[14]Mode_PA_l_f0_b1!H15</f>
        <v>9</v>
      </c>
      <c r="H19" s="115">
        <f>[14]Mode_PA_l_f0_b1!I15</f>
        <v>2.0999999999999999E-3</v>
      </c>
      <c r="I19" s="115">
        <f>[14]Mode_PA_l_f0_b1!J15</f>
        <v>4.5999999999999999E-3</v>
      </c>
      <c r="J19" s="185" t="str">
        <f>[14]Mode_PA_l_f0_b1!K15</f>
        <v>p&lt;0.01</v>
      </c>
      <c r="K19" s="197">
        <f>B19-D19</f>
        <v>3.6509999999999998</v>
      </c>
      <c r="L19" s="196">
        <f>H19</f>
        <v>2.0999999999999999E-3</v>
      </c>
    </row>
    <row r="20" spans="1:12" ht="33.6" customHeight="1" thickBot="1" x14ac:dyDescent="0.3">
      <c r="A20" s="79" t="s">
        <v>69</v>
      </c>
      <c r="B20" s="73">
        <f>[15]Mode_PA_h_f0_b1!C15</f>
        <v>-7.1589999999999998</v>
      </c>
      <c r="C20" s="73">
        <f>[15]Mode_PA_h_f0_b1!D15</f>
        <v>2</v>
      </c>
      <c r="D20" s="73">
        <f>[15]Mode_PA_h_f0_b1!E15</f>
        <v>-11.079000000000001</v>
      </c>
      <c r="E20" s="73">
        <f>[15]Mode_PA_h_f0_b1!F15</f>
        <v>-3.2389999999999999</v>
      </c>
      <c r="F20" s="73">
        <f>[15]Mode_PA_h_f0_b1!G15</f>
        <v>-3.5790000000000002</v>
      </c>
      <c r="G20" s="73">
        <f>[15]Mode_PA_h_f0_b1!H15</f>
        <v>9.01</v>
      </c>
      <c r="H20" s="115">
        <f>[15]Mode_PA_h_f0_b1!I15</f>
        <v>5.8999999999999999E-3</v>
      </c>
      <c r="I20" s="115">
        <f>[15]Mode_PA_h_f0_b1!J15</f>
        <v>1.0699999999999999E-2</v>
      </c>
      <c r="J20" s="185" t="str">
        <f>[15]Mode_PA_h_f0_b1!K15</f>
        <v>p&lt;0.05</v>
      </c>
      <c r="K20" s="195">
        <f>B20-D20</f>
        <v>3.9200000000000008</v>
      </c>
      <c r="L20" s="196">
        <f>H20</f>
        <v>5.8999999999999999E-3</v>
      </c>
    </row>
    <row r="21" spans="1:12" ht="33.6" customHeight="1" thickBot="1" x14ac:dyDescent="0.3">
      <c r="A21" s="82" t="s">
        <v>5</v>
      </c>
      <c r="B21" s="84">
        <f>[16]Mode_PA_f0_exc_b1!C15</f>
        <v>0.77</v>
      </c>
      <c r="C21" s="84">
        <f>[16]Mode_PA_f0_exc_b1!D15</f>
        <v>0.68600000000000005</v>
      </c>
      <c r="D21" s="84">
        <f>[16]Mode_PA_f0_exc_b1!E15</f>
        <v>-0.57499999999999996</v>
      </c>
      <c r="E21" s="84">
        <f>[16]Mode_PA_f0_exc_b1!F15</f>
        <v>2.1139999999999999</v>
      </c>
      <c r="F21" s="84">
        <f>[16]Mode_PA_f0_exc_b1!G15</f>
        <v>1.1220000000000001</v>
      </c>
      <c r="G21" s="84">
        <f>[16]Mode_PA_f0_exc_b1!H15</f>
        <v>9.0299999999999994</v>
      </c>
      <c r="H21" s="115">
        <f>[16]Mode_PA_f0_exc_b1!I15</f>
        <v>0.29060000000000002</v>
      </c>
      <c r="I21" s="115">
        <f>[16]Mode_PA_f0_exc_b1!J15</f>
        <v>0.36680000000000001</v>
      </c>
      <c r="J21" s="185">
        <f>[16]Mode_PA_f0_exc_b1!K15</f>
        <v>0</v>
      </c>
      <c r="K21" s="195">
        <f>B21-D21</f>
        <v>1.345</v>
      </c>
      <c r="L21" s="196">
        <f>H21</f>
        <v>0.29060000000000002</v>
      </c>
    </row>
    <row r="22" spans="1:12" ht="33.6" customHeight="1" thickBot="1" x14ac:dyDescent="0.3">
      <c r="A22" s="90" t="s">
        <v>71</v>
      </c>
      <c r="B22" s="82">
        <f>[17]Mode_PA_lh_mean_f0_b1!C15</f>
        <v>-7.516</v>
      </c>
      <c r="C22" s="82">
        <f>[17]Mode_PA_lh_mean_f0_b1!D15</f>
        <v>1.889</v>
      </c>
      <c r="D22" s="82">
        <f>[17]Mode_PA_lh_mean_f0_b1!E15</f>
        <v>-11.218</v>
      </c>
      <c r="E22" s="82">
        <f>[17]Mode_PA_lh_mean_f0_b1!F15</f>
        <v>-3.8140000000000001</v>
      </c>
      <c r="F22" s="84">
        <f>[17]Mode_PA_lh_mean_f0_b1!G15</f>
        <v>-3.9790000000000001</v>
      </c>
      <c r="G22" s="84">
        <f>[17]Mode_PA_lh_mean_f0_b1!H15</f>
        <v>9</v>
      </c>
      <c r="H22" s="115">
        <f>[17]Mode_PA_lh_mean_f0_b1!I15</f>
        <v>3.2000000000000002E-3</v>
      </c>
      <c r="I22" s="115">
        <f>[17]Mode_PA_lh_mean_f0_b1!J15</f>
        <v>6.4999999999999997E-3</v>
      </c>
      <c r="J22" s="185" t="str">
        <f>[17]Mode_PA_lh_mean_f0_b1!K15</f>
        <v>p&lt;0.01</v>
      </c>
      <c r="K22" s="195">
        <f>B22-D22</f>
        <v>3.702</v>
      </c>
      <c r="L22" s="196">
        <f>H22</f>
        <v>3.2000000000000002E-3</v>
      </c>
    </row>
    <row r="23" spans="1:12" ht="33.6" customHeight="1" thickTop="1" thickBot="1" x14ac:dyDescent="0.3">
      <c r="A23" s="105" t="s">
        <v>73</v>
      </c>
      <c r="B23" s="105" t="str">
        <f t="shared" ref="B23:J23" si="4">B18</f>
        <v>estimate</v>
      </c>
      <c r="C23" s="105" t="str">
        <f t="shared" si="4"/>
        <v>std.error</v>
      </c>
      <c r="D23" s="105" t="str">
        <f t="shared" si="4"/>
        <v>2.5% CI</v>
      </c>
      <c r="E23" s="105" t="str">
        <f t="shared" si="4"/>
        <v>97.5% CI</v>
      </c>
      <c r="F23" s="105" t="str">
        <f t="shared" si="4"/>
        <v>z.value</v>
      </c>
      <c r="G23" s="105" t="str">
        <f t="shared" si="4"/>
        <v>df</v>
      </c>
      <c r="H23" s="105" t="str">
        <f t="shared" si="4"/>
        <v>p.value</v>
      </c>
      <c r="I23" s="107" t="str">
        <f t="shared" si="4"/>
        <v>p.adj (BH)</v>
      </c>
      <c r="J23" s="107" t="str">
        <f t="shared" si="4"/>
        <v>signif.</v>
      </c>
      <c r="K23" s="195"/>
      <c r="L23" s="196"/>
    </row>
    <row r="24" spans="1:12" ht="33.6" customHeight="1" thickTop="1" thickBot="1" x14ac:dyDescent="0.3">
      <c r="A24" s="86" t="s">
        <v>4</v>
      </c>
      <c r="B24" s="74">
        <f>[18]Mode_PA_l_t_b1!C15</f>
        <v>-51.122999999999998</v>
      </c>
      <c r="C24" s="74">
        <f>[18]Mode_PA_l_t_b1!D15</f>
        <v>8.9789999999999992</v>
      </c>
      <c r="D24" s="74">
        <f>[18]Mode_PA_l_t_b1!E15</f>
        <v>-68.721000000000004</v>
      </c>
      <c r="E24" s="74">
        <f>[18]Mode_PA_l_t_b1!F15</f>
        <v>-33.524000000000001</v>
      </c>
      <c r="F24" s="76">
        <f>[18]Mode_PA_l_t_b1!G15</f>
        <v>-5.694</v>
      </c>
      <c r="G24" s="76">
        <f>[18]Mode_PA_l_t_b1!H15</f>
        <v>9.01</v>
      </c>
      <c r="H24" s="115">
        <f>[18]Mode_PA_l_t_b1!I15</f>
        <v>2.9599999999999998E-4</v>
      </c>
      <c r="I24" s="115">
        <f>[18]Mode_PA_l_t_b1!J15</f>
        <v>8.7699999999999996E-4</v>
      </c>
      <c r="J24" s="185" t="str">
        <f>[18]Mode_PA_l_t_b1!K15</f>
        <v>p&lt;0.001</v>
      </c>
      <c r="K24" s="195">
        <f>B24-D24</f>
        <v>17.598000000000006</v>
      </c>
      <c r="L24" s="196">
        <f>H24</f>
        <v>2.9599999999999998E-4</v>
      </c>
    </row>
    <row r="25" spans="1:12" ht="33.6" customHeight="1" thickBot="1" x14ac:dyDescent="0.3">
      <c r="A25" s="90" t="s">
        <v>3</v>
      </c>
      <c r="B25" s="82">
        <f>[19]Mode_PA_h_t_b1!C15</f>
        <v>-57.298000000000002</v>
      </c>
      <c r="C25" s="82">
        <f>[19]Mode_PA_h_t_b1!D15</f>
        <v>16.225999999999999</v>
      </c>
      <c r="D25" s="82">
        <f>[19]Mode_PA_h_t_b1!E15</f>
        <v>-89.1</v>
      </c>
      <c r="E25" s="82">
        <f>[19]Mode_PA_h_t_b1!F15</f>
        <v>-25.495000000000001</v>
      </c>
      <c r="F25" s="84">
        <f>[19]Mode_PA_h_t_b1!G15</f>
        <v>-3.5310000000000001</v>
      </c>
      <c r="G25" s="84">
        <f>[19]Mode_PA_h_t_b1!H15</f>
        <v>9.02</v>
      </c>
      <c r="H25" s="115">
        <f>[19]Mode_PA_h_t_b1!I15</f>
        <v>6.4000000000000003E-3</v>
      </c>
      <c r="I25" s="115">
        <f>[19]Mode_PA_h_t_b1!J15</f>
        <v>1.15E-2</v>
      </c>
      <c r="J25" s="185" t="str">
        <f>[19]Mode_PA_h_t_b1!K15</f>
        <v>p&lt;0.05</v>
      </c>
      <c r="K25" s="195">
        <f>B25-D25</f>
        <v>31.801999999999992</v>
      </c>
      <c r="L25" s="196">
        <f>H25</f>
        <v>6.4000000000000003E-3</v>
      </c>
    </row>
    <row r="26" spans="1:12" ht="33.6" customHeight="1" thickTop="1" thickBot="1" x14ac:dyDescent="0.3">
      <c r="A26" s="105" t="s">
        <v>42</v>
      </c>
      <c r="B26" s="105" t="str">
        <f t="shared" ref="B26:J26" si="5">B18</f>
        <v>estimate</v>
      </c>
      <c r="C26" s="105" t="str">
        <f t="shared" si="5"/>
        <v>std.error</v>
      </c>
      <c r="D26" s="105" t="str">
        <f t="shared" si="5"/>
        <v>2.5% CI</v>
      </c>
      <c r="E26" s="105" t="str">
        <f t="shared" si="5"/>
        <v>97.5% CI</v>
      </c>
      <c r="F26" s="105" t="str">
        <f t="shared" si="5"/>
        <v>z.value</v>
      </c>
      <c r="G26" s="105" t="str">
        <f t="shared" si="5"/>
        <v>df</v>
      </c>
      <c r="H26" s="105" t="str">
        <f t="shared" si="5"/>
        <v>p.value</v>
      </c>
      <c r="I26" s="107" t="str">
        <f t="shared" si="5"/>
        <v>p.adj (BH)</v>
      </c>
      <c r="J26" s="107" t="str">
        <f t="shared" si="5"/>
        <v>signif.</v>
      </c>
      <c r="K26" s="195"/>
      <c r="L26" s="196"/>
    </row>
    <row r="27" spans="1:12" ht="33.6" customHeight="1" thickTop="1" x14ac:dyDescent="0.25">
      <c r="A27" s="26" t="s">
        <v>35</v>
      </c>
      <c r="B27" s="25">
        <f>[20]Mode_PA_lh_slope_b1!C15</f>
        <v>3.9750000000000001</v>
      </c>
      <c r="C27" s="26">
        <f>[20]Mode_PA_lh_slope_b1!D15</f>
        <v>4.1970000000000001</v>
      </c>
      <c r="D27" s="26">
        <f>[20]Mode_PA_lh_slope_b1!E15</f>
        <v>-4.2510000000000003</v>
      </c>
      <c r="E27" s="26">
        <f>[20]Mode_PA_lh_slope_b1!F15</f>
        <v>12.202</v>
      </c>
      <c r="F27" s="25">
        <f>[20]Mode_PA_lh_slope_b1!G15</f>
        <v>0.94699999999999995</v>
      </c>
      <c r="G27" s="25">
        <f>[20]Mode_PA_lh_slope_b1!H15</f>
        <v>9.02</v>
      </c>
      <c r="H27" s="94">
        <f>[20]Mode_PA_lh_slope_b1!I15</f>
        <v>0.36830000000000002</v>
      </c>
      <c r="I27" s="94">
        <f>[20]Mode_PA_lh_slope_b1!J15</f>
        <v>0.4466</v>
      </c>
      <c r="J27" s="181">
        <f>[20]Mode_PA_lh_slope_b1!K15</f>
        <v>0</v>
      </c>
      <c r="K27" s="197">
        <f>B27-D27</f>
        <v>8.2260000000000009</v>
      </c>
      <c r="L27" s="196">
        <f>H27</f>
        <v>0.36830000000000002</v>
      </c>
    </row>
  </sheetData>
  <mergeCells count="3">
    <mergeCell ref="A1:J1"/>
    <mergeCell ref="B4:J4"/>
    <mergeCell ref="B17:J17"/>
  </mergeCells>
  <conditionalFormatting sqref="H14:I15 H6:I8 H10:I12">
    <cfRule type="cellIs" dxfId="128" priority="33" stopIfTrue="1" operator="lessThan">
      <formula>0.0001</formula>
    </cfRule>
    <cfRule type="cellIs" dxfId="127" priority="34" stopIfTrue="1" operator="lessThan">
      <formula>0.001</formula>
    </cfRule>
    <cfRule type="cellIs" dxfId="126" priority="35" stopIfTrue="1" operator="lessThan">
      <formula>0.05</formula>
    </cfRule>
    <cfRule type="cellIs" dxfId="125" priority="36" stopIfTrue="1" operator="lessThan">
      <formula>0.1</formula>
    </cfRule>
  </conditionalFormatting>
  <conditionalFormatting sqref="J14:J15 J6:J8 J10:J12">
    <cfRule type="containsText" dxfId="124" priority="28" stopIfTrue="1" operator="containsText" text="p&lt;0.0001">
      <formula>NOT(ISERROR(SEARCH("p&lt;0.0001",J6)))</formula>
    </cfRule>
    <cfRule type="containsText" dxfId="123" priority="29" stopIfTrue="1" operator="containsText" text="p&lt;0.001">
      <formula>NOT(ISERROR(SEARCH("p&lt;0.001",J6)))</formula>
    </cfRule>
    <cfRule type="containsText" dxfId="122" priority="30" stopIfTrue="1" operator="containsText" text="p&lt;0.01">
      <formula>NOT(ISERROR(SEARCH("p&lt;0.01",J6)))</formula>
    </cfRule>
    <cfRule type="containsText" dxfId="121" priority="31" stopIfTrue="1" operator="containsText" text="p&lt;0.05">
      <formula>NOT(ISERROR(SEARCH("p&lt;0.05",J6)))</formula>
    </cfRule>
    <cfRule type="containsText" dxfId="120" priority="32" stopIfTrue="1" operator="containsText" text="p&lt;0.1">
      <formula>NOT(ISERROR(SEARCH("p&lt;0.1",J6)))</formula>
    </cfRule>
  </conditionalFormatting>
  <conditionalFormatting sqref="H9:I9">
    <cfRule type="cellIs" dxfId="119" priority="24" stopIfTrue="1" operator="lessThan">
      <formula>0.0001</formula>
    </cfRule>
    <cfRule type="cellIs" dxfId="118" priority="25" stopIfTrue="1" operator="lessThan">
      <formula>0.001</formula>
    </cfRule>
    <cfRule type="cellIs" dxfId="117" priority="26" stopIfTrue="1" operator="lessThan">
      <formula>0.05</formula>
    </cfRule>
    <cfRule type="cellIs" dxfId="116" priority="27" stopIfTrue="1" operator="lessThan">
      <formula>0.1</formula>
    </cfRule>
  </conditionalFormatting>
  <conditionalFormatting sqref="J9">
    <cfRule type="containsText" dxfId="115" priority="19" stopIfTrue="1" operator="containsText" text="p&lt;0.0001">
      <formula>NOT(ISERROR(SEARCH("p&lt;0.0001",J9)))</formula>
    </cfRule>
    <cfRule type="containsText" dxfId="114" priority="20" stopIfTrue="1" operator="containsText" text="p&lt;0.001">
      <formula>NOT(ISERROR(SEARCH("p&lt;0.001",J9)))</formula>
    </cfRule>
    <cfRule type="containsText" dxfId="113" priority="21" stopIfTrue="1" operator="containsText" text="p&lt;0.01">
      <formula>NOT(ISERROR(SEARCH("p&lt;0.01",J9)))</formula>
    </cfRule>
    <cfRule type="containsText" dxfId="112" priority="22" stopIfTrue="1" operator="containsText" text="p&lt;0.05">
      <formula>NOT(ISERROR(SEARCH("p&lt;0.05",J9)))</formula>
    </cfRule>
    <cfRule type="containsText" dxfId="111" priority="23" stopIfTrue="1" operator="containsText" text="p&lt;0.1">
      <formula>NOT(ISERROR(SEARCH("p&lt;0.1",J9)))</formula>
    </cfRule>
  </conditionalFormatting>
  <conditionalFormatting sqref="H27:I27 H19:I21 H23:I25">
    <cfRule type="cellIs" dxfId="110" priority="15" stopIfTrue="1" operator="lessThan">
      <formula>0.0001</formula>
    </cfRule>
    <cfRule type="cellIs" dxfId="109" priority="16" stopIfTrue="1" operator="lessThan">
      <formula>0.001</formula>
    </cfRule>
    <cfRule type="cellIs" dxfId="108" priority="17" stopIfTrue="1" operator="lessThan">
      <formula>0.05</formula>
    </cfRule>
    <cfRule type="cellIs" dxfId="107" priority="18" stopIfTrue="1" operator="lessThan">
      <formula>0.1</formula>
    </cfRule>
  </conditionalFormatting>
  <conditionalFormatting sqref="J27 J19:J21 J23:J25">
    <cfRule type="containsText" dxfId="106" priority="10" stopIfTrue="1" operator="containsText" text="p&lt;0.0001">
      <formula>NOT(ISERROR(SEARCH("p&lt;0.0001",J19)))</formula>
    </cfRule>
    <cfRule type="containsText" dxfId="105" priority="11" stopIfTrue="1" operator="containsText" text="p&lt;0.001">
      <formula>NOT(ISERROR(SEARCH("p&lt;0.001",J19)))</formula>
    </cfRule>
    <cfRule type="containsText" dxfId="104" priority="12" stopIfTrue="1" operator="containsText" text="p&lt;0.01">
      <formula>NOT(ISERROR(SEARCH("p&lt;0.01",J19)))</formula>
    </cfRule>
    <cfRule type="containsText" dxfId="103" priority="13" stopIfTrue="1" operator="containsText" text="p&lt;0.05">
      <formula>NOT(ISERROR(SEARCH("p&lt;0.05",J19)))</formula>
    </cfRule>
    <cfRule type="containsText" dxfId="102" priority="14" stopIfTrue="1" operator="containsText" text="p&lt;0.1">
      <formula>NOT(ISERROR(SEARCH("p&lt;0.1",J19)))</formula>
    </cfRule>
  </conditionalFormatting>
  <conditionalFormatting sqref="H22:I22">
    <cfRule type="cellIs" dxfId="101" priority="6" stopIfTrue="1" operator="lessThan">
      <formula>0.0001</formula>
    </cfRule>
    <cfRule type="cellIs" dxfId="100" priority="7" stopIfTrue="1" operator="lessThan">
      <formula>0.001</formula>
    </cfRule>
    <cfRule type="cellIs" dxfId="99" priority="8" stopIfTrue="1" operator="lessThan">
      <formula>0.05</formula>
    </cfRule>
    <cfRule type="cellIs" dxfId="98" priority="9" stopIfTrue="1" operator="lessThan">
      <formula>0.1</formula>
    </cfRule>
  </conditionalFormatting>
  <conditionalFormatting sqref="J22">
    <cfRule type="containsText" dxfId="97" priority="1" stopIfTrue="1" operator="containsText" text="p&lt;0.0001">
      <formula>NOT(ISERROR(SEARCH("p&lt;0.0001",J22)))</formula>
    </cfRule>
    <cfRule type="containsText" dxfId="96" priority="2" stopIfTrue="1" operator="containsText" text="p&lt;0.001">
      <formula>NOT(ISERROR(SEARCH("p&lt;0.001",J22)))</formula>
    </cfRule>
    <cfRule type="containsText" dxfId="95" priority="3" stopIfTrue="1" operator="containsText" text="p&lt;0.01">
      <formula>NOT(ISERROR(SEARCH("p&lt;0.01",J22)))</formula>
    </cfRule>
    <cfRule type="containsText" dxfId="94" priority="4" stopIfTrue="1" operator="containsText" text="p&lt;0.05">
      <formula>NOT(ISERROR(SEARCH("p&lt;0.05",J22)))</formula>
    </cfRule>
    <cfRule type="containsText" dxfId="93" priority="5" stopIfTrue="1" operator="containsText" text="p&lt;0.1">
      <formula>NOT(ISERROR(SEARCH("p&lt;0.1",J22)))</formula>
    </cfRule>
  </conditionalFormatting>
  <pageMargins left="0.7" right="0.7" top="0.75" bottom="0.75" header="0.3" footer="0.3"/>
  <pageSetup paperSize="9" scale="79" orientation="portrait" r:id="rId1"/>
  <colBreaks count="1" manualBreakCount="1">
    <brk id="1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0"/>
  <sheetViews>
    <sheetView showGridLines="0" topLeftCell="A3" zoomScale="70" zoomScaleNormal="70" workbookViewId="0">
      <selection activeCell="E25" sqref="E25"/>
    </sheetView>
  </sheetViews>
  <sheetFormatPr defaultColWidth="8.88671875" defaultRowHeight="14.4" x14ac:dyDescent="0.3"/>
  <cols>
    <col min="1" max="1" width="13.109375" style="151" bestFit="1" customWidth="1"/>
    <col min="2" max="2" width="12.6640625" style="158" bestFit="1" customWidth="1"/>
    <col min="3" max="3" width="12" style="159" bestFit="1" customWidth="1"/>
    <col min="4" max="4" width="10.44140625" style="159" bestFit="1" customWidth="1"/>
    <col min="5" max="5" width="11.5546875" style="159" bestFit="1" customWidth="1"/>
    <col min="6" max="6" width="12.33203125" style="157" bestFit="1" customWidth="1"/>
    <col min="7" max="7" width="12.6640625" style="157" bestFit="1" customWidth="1"/>
    <col min="8" max="8" width="12.6640625" style="157" customWidth="1"/>
    <col min="9" max="9" width="4.5546875" style="151" customWidth="1"/>
    <col min="10" max="10" width="13.109375" style="151" bestFit="1" customWidth="1"/>
    <col min="11" max="11" width="12.6640625" style="159" bestFit="1" customWidth="1"/>
    <col min="12" max="12" width="12" style="159" bestFit="1" customWidth="1"/>
    <col min="13" max="13" width="10.44140625" style="159" bestFit="1" customWidth="1"/>
    <col min="14" max="14" width="11.5546875" style="159" bestFit="1" customWidth="1"/>
    <col min="15" max="15" width="12.5546875" style="159" bestFit="1" customWidth="1"/>
    <col min="16" max="16" width="17.109375" style="159" bestFit="1" customWidth="1"/>
    <col min="17" max="17" width="12.6640625" style="159" bestFit="1" customWidth="1"/>
    <col min="18" max="18" width="2.44140625" style="152" customWidth="1"/>
    <col min="19" max="19" width="15.6640625" style="152" bestFit="1" customWidth="1"/>
    <col min="20" max="20" width="12.6640625" style="152" bestFit="1" customWidth="1"/>
    <col min="21" max="21" width="12" style="152" bestFit="1" customWidth="1"/>
    <col min="22" max="22" width="10.44140625" style="152" bestFit="1" customWidth="1"/>
    <col min="23" max="23" width="11.5546875" style="151" bestFit="1" customWidth="1"/>
    <col min="24" max="24" width="11.88671875" style="157" bestFit="1" customWidth="1"/>
    <col min="25" max="25" width="12.6640625" style="157" bestFit="1" customWidth="1"/>
    <col min="26" max="26" width="12.6640625" style="151" bestFit="1" customWidth="1"/>
    <col min="27" max="27" width="10" style="151" bestFit="1" customWidth="1"/>
    <col min="28" max="28" width="9.109375" style="151"/>
    <col min="29" max="35" width="8.88671875" style="150"/>
    <col min="36" max="36" width="2.88671875" style="150" customWidth="1"/>
    <col min="37" max="37" width="12" style="150" customWidth="1"/>
    <col min="38" max="38" width="13" style="150" customWidth="1"/>
    <col min="39" max="16384" width="8.88671875" style="150"/>
  </cols>
  <sheetData>
    <row r="1" spans="1:29" s="8" customFormat="1" ht="29.4" x14ac:dyDescent="0.3">
      <c r="A1" s="5" t="s">
        <v>13</v>
      </c>
      <c r="B1" s="9"/>
      <c r="C1" s="9"/>
      <c r="D1" s="9"/>
      <c r="E1" s="9"/>
      <c r="F1" s="148"/>
      <c r="G1" s="148"/>
      <c r="H1" s="148"/>
      <c r="I1" s="9"/>
      <c r="J1" s="5" t="s">
        <v>15</v>
      </c>
      <c r="K1" s="9"/>
      <c r="L1" s="9"/>
      <c r="M1" s="9"/>
      <c r="N1" s="9"/>
      <c r="O1" s="9"/>
      <c r="P1" s="9"/>
      <c r="Q1" s="9"/>
      <c r="R1" s="149"/>
      <c r="S1" s="149" t="s">
        <v>9</v>
      </c>
      <c r="T1" s="149"/>
      <c r="U1" s="149"/>
      <c r="V1" s="149"/>
      <c r="W1" s="149"/>
      <c r="X1" s="148"/>
      <c r="Y1" s="148"/>
      <c r="Z1" s="9"/>
      <c r="AA1" s="9"/>
      <c r="AB1" s="9"/>
    </row>
    <row r="2" spans="1:29" x14ac:dyDescent="0.3">
      <c r="A2" s="6" t="s">
        <v>0</v>
      </c>
      <c r="B2" s="10" t="s">
        <v>1</v>
      </c>
      <c r="C2" s="14" t="s">
        <v>7</v>
      </c>
      <c r="D2" s="14" t="s">
        <v>10</v>
      </c>
      <c r="E2" s="14" t="s">
        <v>11</v>
      </c>
      <c r="F2" s="13" t="s">
        <v>24</v>
      </c>
      <c r="G2" s="14" t="s">
        <v>25</v>
      </c>
      <c r="H2" s="14" t="s">
        <v>44</v>
      </c>
      <c r="I2" s="150"/>
      <c r="J2" s="15" t="s">
        <v>0</v>
      </c>
      <c r="K2" s="10" t="s">
        <v>1</v>
      </c>
      <c r="L2" s="14" t="s">
        <v>7</v>
      </c>
      <c r="M2" s="14" t="s">
        <v>10</v>
      </c>
      <c r="N2" s="14" t="s">
        <v>11</v>
      </c>
      <c r="O2" s="13" t="s">
        <v>24</v>
      </c>
      <c r="P2" s="14" t="s">
        <v>25</v>
      </c>
      <c r="Q2" s="14" t="s">
        <v>44</v>
      </c>
      <c r="R2" s="150"/>
      <c r="S2" s="6" t="s">
        <v>0</v>
      </c>
      <c r="T2" s="11" t="s">
        <v>1</v>
      </c>
      <c r="U2" s="16" t="s">
        <v>7</v>
      </c>
      <c r="V2" s="14" t="s">
        <v>10</v>
      </c>
      <c r="W2" s="14" t="s">
        <v>11</v>
      </c>
      <c r="X2" s="13" t="s">
        <v>24</v>
      </c>
      <c r="Y2" s="14" t="s">
        <v>25</v>
      </c>
      <c r="Z2" s="14" t="s">
        <v>44</v>
      </c>
      <c r="AA2" s="150"/>
      <c r="AB2" s="150"/>
      <c r="AC2" s="151"/>
    </row>
    <row r="3" spans="1:29" s="162" customFormat="1" x14ac:dyDescent="0.3">
      <c r="A3" s="128" t="str">
        <f>RIGHT([9]Mode_PA_l_t_b0!A2,3)</f>
        <v>MDC</v>
      </c>
      <c r="B3" s="129">
        <f>[9]Mode_PA_l_t_b0!B2</f>
        <v>94.855999999999995</v>
      </c>
      <c r="C3" s="161">
        <f>[9]Mode_PA_l_t_b0!C2</f>
        <v>6.2809999999999997</v>
      </c>
      <c r="D3" s="161">
        <f>[9]Mode_PA_l_t_b0!D2</f>
        <v>82.546000000000006</v>
      </c>
      <c r="E3" s="161">
        <f>[9]Mode_PA_l_t_b0!E2</f>
        <v>107.167</v>
      </c>
      <c r="F3" s="144">
        <f>[9]Mode_PA_l_t_b0!H2</f>
        <v>2.2700000000000001E-8</v>
      </c>
      <c r="G3" s="144">
        <f>[9]Mode_PA_l_t_b0!I2</f>
        <v>4.06E-8</v>
      </c>
      <c r="H3" s="127">
        <f>Table5[[#This Row],[Estimates]]-Table5[[#This Row],[2.5% CI]]</f>
        <v>12.309999999999988</v>
      </c>
      <c r="J3" s="128" t="str">
        <f>RIGHT([1]Mode_PA_l_f0_b0!A2,3)</f>
        <v>MDC</v>
      </c>
      <c r="K3" s="130">
        <f>[1]Mode_PA_l_f0_b0!B2</f>
        <v>86.832999999999998</v>
      </c>
      <c r="L3" s="131">
        <f>[1]Mode_PA_l_f0_b0!C2</f>
        <v>1.258</v>
      </c>
      <c r="M3" s="131">
        <f>[1]Mode_PA_l_f0_b0!D2</f>
        <v>84.366</v>
      </c>
      <c r="N3" s="131">
        <f>[1]Mode_PA_l_f0_b0!E2</f>
        <v>89.299000000000007</v>
      </c>
      <c r="O3" s="144">
        <f>[1]Mode_PA_l_f0_b0!H2</f>
        <v>1.1399999999999999E-13</v>
      </c>
      <c r="P3" s="144">
        <f>[1]Mode_PA_l_f0_b0!I2</f>
        <v>2.5900000000000001E-13</v>
      </c>
      <c r="Q3" s="132">
        <f>Table1[[#This Row],[Estimates]]-Table1[[#This Row],[2.5% CI]]</f>
        <v>2.4669999999999987</v>
      </c>
      <c r="S3" s="128" t="str">
        <f>RIGHT([5]Mode_PA_f0_exc_b0!A2,3)</f>
        <v>MDC</v>
      </c>
      <c r="T3" s="130">
        <f>[5]Mode_PA_f0_exc_b0!B2</f>
        <v>5.694</v>
      </c>
      <c r="U3" s="131">
        <f>[5]Mode_PA_f0_exc_b0!C2</f>
        <v>0.47099999999999997</v>
      </c>
      <c r="V3" s="131">
        <f>[5]Mode_PA_f0_exc_b0!D2</f>
        <v>4.7709999999999999</v>
      </c>
      <c r="W3" s="131">
        <f>[5]Mode_PA_f0_exc_b0!E2</f>
        <v>6.617</v>
      </c>
      <c r="X3" s="144">
        <f>[5]Mode_PA_f0_exc_b0!H2</f>
        <v>3.58E-7</v>
      </c>
      <c r="Y3" s="176">
        <f>[5]Mode_PA_f0_exc_b0!I2</f>
        <v>5.4700000000000001E-7</v>
      </c>
      <c r="Z3" s="132">
        <f>Table4[[#This Row],[Estimates]]-Table4[[#This Row],[2.5% CI]]</f>
        <v>0.92300000000000004</v>
      </c>
      <c r="AC3" s="163"/>
    </row>
    <row r="4" spans="1:29" s="162" customFormat="1" x14ac:dyDescent="0.3">
      <c r="A4" s="128" t="str">
        <f>RIGHT([9]Mode_PA_l_t_b0!A3,3)</f>
        <v>MWH</v>
      </c>
      <c r="B4" s="129">
        <f>[9]Mode_PA_l_t_b0!B3</f>
        <v>95.138999999999996</v>
      </c>
      <c r="C4" s="161">
        <f>[9]Mode_PA_l_t_b0!C3</f>
        <v>6.2830000000000004</v>
      </c>
      <c r="D4" s="161">
        <f>[9]Mode_PA_l_t_b0!D3</f>
        <v>82.825000000000003</v>
      </c>
      <c r="E4" s="161">
        <f>[9]Mode_PA_l_t_b0!E3</f>
        <v>107.453</v>
      </c>
      <c r="F4" s="144">
        <f>[9]Mode_PA_l_t_b0!H3</f>
        <v>2.18E-8</v>
      </c>
      <c r="G4" s="144">
        <f>[9]Mode_PA_l_t_b0!I3</f>
        <v>4.06E-8</v>
      </c>
      <c r="H4" s="164">
        <f>Table5[[#This Row],[Estimates]]-Table5[[#This Row],[2.5% CI]]</f>
        <v>12.313999999999993</v>
      </c>
      <c r="J4" s="128" t="str">
        <f>RIGHT([1]Mode_PA_l_f0_b0!A3,3)</f>
        <v>MWH</v>
      </c>
      <c r="K4" s="130">
        <f>[1]Mode_PA_l_f0_b0!B3</f>
        <v>86.933999999999997</v>
      </c>
      <c r="L4" s="131">
        <f>[1]Mode_PA_l_f0_b0!C3</f>
        <v>1.2589999999999999</v>
      </c>
      <c r="M4" s="131">
        <f>[1]Mode_PA_l_f0_b0!D3</f>
        <v>84.466999999999999</v>
      </c>
      <c r="N4" s="131">
        <f>[1]Mode_PA_l_f0_b0!E3</f>
        <v>89.4</v>
      </c>
      <c r="O4" s="144">
        <f>[1]Mode_PA_l_f0_b0!H3</f>
        <v>1.12E-13</v>
      </c>
      <c r="P4" s="144">
        <f>[1]Mode_PA_l_f0_b0!I3</f>
        <v>2.5900000000000001E-13</v>
      </c>
      <c r="Q4" s="131">
        <f>Table1[[#This Row],[Estimates]]-Table1[[#This Row],[2.5% CI]]</f>
        <v>2.4669999999999987</v>
      </c>
      <c r="S4" s="128" t="str">
        <f>RIGHT([5]Mode_PA_f0_exc_b0!A3,3)</f>
        <v>MWH</v>
      </c>
      <c r="T4" s="130">
        <f>[5]Mode_PA_f0_exc_b0!B3</f>
        <v>5.875</v>
      </c>
      <c r="U4" s="131">
        <f>[5]Mode_PA_f0_exc_b0!C3</f>
        <v>0.47099999999999997</v>
      </c>
      <c r="V4" s="131">
        <f>[5]Mode_PA_f0_exc_b0!D3</f>
        <v>4.952</v>
      </c>
      <c r="W4" s="131">
        <f>[5]Mode_PA_f0_exc_b0!E3</f>
        <v>6.7990000000000004</v>
      </c>
      <c r="X4" s="144">
        <f>[5]Mode_PA_f0_exc_b0!H3</f>
        <v>2.65E-7</v>
      </c>
      <c r="Y4" s="177">
        <f>[5]Mode_PA_f0_exc_b0!I3</f>
        <v>4.2800000000000002E-7</v>
      </c>
      <c r="Z4" s="131">
        <f>Table4[[#This Row],[Estimates]]-Table4[[#This Row],[2.5% CI]]</f>
        <v>0.92300000000000004</v>
      </c>
      <c r="AC4" s="163"/>
    </row>
    <row r="5" spans="1:29" s="162" customFormat="1" x14ac:dyDescent="0.3">
      <c r="A5" s="128" t="str">
        <f>RIGHT([9]Mode_PA_l_t_b0!A4,3)</f>
        <v>MYN</v>
      </c>
      <c r="B5" s="129">
        <f>[9]Mode_PA_l_t_b0!B4</f>
        <v>97.009</v>
      </c>
      <c r="C5" s="161">
        <f>[9]Mode_PA_l_t_b0!C4</f>
        <v>6.33</v>
      </c>
      <c r="D5" s="161">
        <f>[9]Mode_PA_l_t_b0!D4</f>
        <v>84.602999999999994</v>
      </c>
      <c r="E5" s="161">
        <f>[9]Mode_PA_l_t_b0!E4</f>
        <v>109.414</v>
      </c>
      <c r="F5" s="144">
        <f>[9]Mode_PA_l_t_b0!H4</f>
        <v>1.3599999999999999E-8</v>
      </c>
      <c r="G5" s="144">
        <f>[9]Mode_PA_l_t_b0!I4</f>
        <v>2.66E-8</v>
      </c>
      <c r="H5" s="164">
        <f>Table5[[#This Row],[Estimates]]-Table5[[#This Row],[2.5% CI]]</f>
        <v>12.406000000000006</v>
      </c>
      <c r="J5" s="128" t="str">
        <f>RIGHT([1]Mode_PA_l_f0_b0!A4,3)</f>
        <v>MYN</v>
      </c>
      <c r="K5" s="130">
        <f>[1]Mode_PA_l_f0_b0!B4</f>
        <v>88.006</v>
      </c>
      <c r="L5" s="131">
        <f>[1]Mode_PA_l_f0_b0!C4</f>
        <v>1.26</v>
      </c>
      <c r="M5" s="131">
        <f>[1]Mode_PA_l_f0_b0!D4</f>
        <v>85.537000000000006</v>
      </c>
      <c r="N5" s="131">
        <f>[1]Mode_PA_l_f0_b0!E4</f>
        <v>90.474999999999994</v>
      </c>
      <c r="O5" s="144">
        <f>[1]Mode_PA_l_f0_b0!H4</f>
        <v>9.29E-14</v>
      </c>
      <c r="P5" s="144">
        <f>[1]Mode_PA_l_f0_b0!I4</f>
        <v>2.5199999999999999E-13</v>
      </c>
      <c r="Q5" s="131">
        <f>Table1[[#This Row],[Estimates]]-Table1[[#This Row],[2.5% CI]]</f>
        <v>2.4689999999999941</v>
      </c>
      <c r="S5" s="128" t="str">
        <f>RIGHT([5]Mode_PA_f0_exc_b0!A4,3)</f>
        <v>MYN</v>
      </c>
      <c r="T5" s="130">
        <f>[5]Mode_PA_f0_exc_b0!B4</f>
        <v>5.6</v>
      </c>
      <c r="U5" s="131">
        <f>[5]Mode_PA_f0_exc_b0!C4</f>
        <v>0.47499999999999998</v>
      </c>
      <c r="V5" s="131">
        <f>[5]Mode_PA_f0_exc_b0!D4</f>
        <v>4.67</v>
      </c>
      <c r="W5" s="131">
        <f>[5]Mode_PA_f0_exc_b0!E4</f>
        <v>6.53</v>
      </c>
      <c r="X5" s="144">
        <f>[5]Mode_PA_f0_exc_b0!H4</f>
        <v>3.3999999999999997E-7</v>
      </c>
      <c r="Y5" s="177">
        <f>[5]Mode_PA_f0_exc_b0!I4</f>
        <v>5.3900000000000005E-7</v>
      </c>
      <c r="Z5" s="131">
        <f>Table4[[#This Row],[Estimates]]-Table4[[#This Row],[2.5% CI]]</f>
        <v>0.92999999999999972</v>
      </c>
      <c r="AC5" s="163"/>
    </row>
    <row r="6" spans="1:29" s="162" customFormat="1" x14ac:dyDescent="0.3">
      <c r="A6" s="128" t="str">
        <f>RIGHT([9]Mode_PA_l_t_b0!A5,3)</f>
        <v>MDQ</v>
      </c>
      <c r="B6" s="134">
        <f>[9]Mode_PA_l_t_b0!B5</f>
        <v>79.974000000000004</v>
      </c>
      <c r="C6" s="161">
        <f>[9]Mode_PA_l_t_b0!C5</f>
        <v>6.7309999999999999</v>
      </c>
      <c r="D6" s="161">
        <f>[9]Mode_PA_l_t_b0!D5</f>
        <v>66.781999999999996</v>
      </c>
      <c r="E6" s="161">
        <f>[9]Mode_PA_l_t_b0!E5</f>
        <v>93.165999999999997</v>
      </c>
      <c r="F6" s="144">
        <f>[9]Mode_PA_l_t_b0!H5</f>
        <v>1.48E-8</v>
      </c>
      <c r="G6" s="144">
        <f>[9]Mode_PA_l_t_b0!I5</f>
        <v>2.8299999999999999E-8</v>
      </c>
      <c r="H6" s="164">
        <f>Table5[[#This Row],[Estimates]]-Table5[[#This Row],[2.5% CI]]</f>
        <v>13.192000000000007</v>
      </c>
      <c r="J6" s="128" t="str">
        <f>RIGHT([1]Mode_PA_l_f0_b0!A5,3)</f>
        <v>MDQ</v>
      </c>
      <c r="K6" s="135">
        <f>[1]Mode_PA_l_f0_b0!B5</f>
        <v>87.186000000000007</v>
      </c>
      <c r="L6" s="131">
        <f>[1]Mode_PA_l_f0_b0!C5</f>
        <v>1.27</v>
      </c>
      <c r="M6" s="131">
        <f>[1]Mode_PA_l_f0_b0!D5</f>
        <v>84.697000000000003</v>
      </c>
      <c r="N6" s="131">
        <f>[1]Mode_PA_l_f0_b0!E5</f>
        <v>89.674999999999997</v>
      </c>
      <c r="O6" s="144">
        <f>[1]Mode_PA_l_f0_b0!H5</f>
        <v>4.9300000000000002E-14</v>
      </c>
      <c r="P6" s="144">
        <f>[1]Mode_PA_l_f0_b0!I5</f>
        <v>1.7299999999999999E-13</v>
      </c>
      <c r="Q6" s="131">
        <f>Table1[[#This Row],[Estimates]]-Table1[[#This Row],[2.5% CI]]</f>
        <v>2.4890000000000043</v>
      </c>
      <c r="S6" s="128" t="str">
        <f>RIGHT([5]Mode_PA_f0_exc_b0!A5,3)</f>
        <v>MDQ</v>
      </c>
      <c r="T6" s="135">
        <f>[5]Mode_PA_f0_exc_b0!B5</f>
        <v>6.6719999999999997</v>
      </c>
      <c r="U6" s="131">
        <f>[5]Mode_PA_f0_exc_b0!C5</f>
        <v>0.503</v>
      </c>
      <c r="V6" s="131">
        <f>[5]Mode_PA_f0_exc_b0!D5</f>
        <v>5.6849999999999996</v>
      </c>
      <c r="W6" s="131">
        <f>[5]Mode_PA_f0_exc_b0!E5</f>
        <v>7.6580000000000004</v>
      </c>
      <c r="X6" s="144">
        <f>[5]Mode_PA_f0_exc_b0!H5</f>
        <v>8.6499999999999997E-9</v>
      </c>
      <c r="Y6" s="178">
        <f>[5]Mode_PA_f0_exc_b0!I5</f>
        <v>1.7299999999999999E-8</v>
      </c>
      <c r="Z6" s="131">
        <f>Table4[[#This Row],[Estimates]]-Table4[[#This Row],[2.5% CI]]</f>
        <v>0.9870000000000001</v>
      </c>
      <c r="AC6" s="163"/>
    </row>
    <row r="7" spans="1:29" s="162" customFormat="1" x14ac:dyDescent="0.3">
      <c r="A7" s="128" t="str">
        <f>A18</f>
        <v>L*H</v>
      </c>
      <c r="B7" s="129">
        <f>[9]Mode_PA_l_t_b0!B6</f>
        <v>94.855999999999995</v>
      </c>
      <c r="C7" s="161">
        <f>[9]Mode_PA_l_t_b0!C6</f>
        <v>6.2809999999999997</v>
      </c>
      <c r="D7" s="161">
        <f>[9]Mode_PA_l_t_b0!D6</f>
        <v>82.546000000000006</v>
      </c>
      <c r="E7" s="161">
        <f>[9]Mode_PA_l_t_b0!E6</f>
        <v>107.167</v>
      </c>
      <c r="F7" s="144">
        <f>[9]Mode_PA_l_t_b0!H6</f>
        <v>2.2700000000000001E-8</v>
      </c>
      <c r="G7" s="144">
        <f>[9]Mode_PA_l_t_b0!I6</f>
        <v>4.06E-8</v>
      </c>
      <c r="H7" s="164">
        <f>Table5[[#This Row],[Estimates]]-Table5[[#This Row],[2.5% CI]]</f>
        <v>12.309999999999988</v>
      </c>
      <c r="J7" s="128" t="str">
        <f>Table5[[#This Row],[Predictors]]</f>
        <v>L*H</v>
      </c>
      <c r="K7" s="130">
        <f>[1]Mode_PA_l_f0_b0!B6</f>
        <v>86.832999999999998</v>
      </c>
      <c r="L7" s="131">
        <f>[1]Mode_PA_l_f0_b0!C6</f>
        <v>1.258</v>
      </c>
      <c r="M7" s="131">
        <f>[1]Mode_PA_l_f0_b0!D6</f>
        <v>84.366</v>
      </c>
      <c r="N7" s="131">
        <f>[1]Mode_PA_l_f0_b0!E6</f>
        <v>89.299000000000007</v>
      </c>
      <c r="O7" s="144">
        <f>[1]Mode_PA_l_f0_b0!H6</f>
        <v>1.1399999999999999E-13</v>
      </c>
      <c r="P7" s="144">
        <f>[1]Mode_PA_l_f0_b0!I6</f>
        <v>2.5900000000000001E-13</v>
      </c>
      <c r="Q7" s="131">
        <f>Table1[[#This Row],[Estimates]]-Table1[[#This Row],[2.5% CI]]</f>
        <v>2.4669999999999987</v>
      </c>
      <c r="S7" s="128" t="str">
        <f>Table5[[#This Row],[Predictors]]</f>
        <v>L*H</v>
      </c>
      <c r="T7" s="130">
        <f>[5]Mode_PA_f0_exc_b0!B6</f>
        <v>5.694</v>
      </c>
      <c r="U7" s="131">
        <f>[5]Mode_PA_f0_exc_b0!C6</f>
        <v>0.47099999999999997</v>
      </c>
      <c r="V7" s="131">
        <f>[5]Mode_PA_f0_exc_b0!D6</f>
        <v>4.7709999999999999</v>
      </c>
      <c r="W7" s="131">
        <f>[5]Mode_PA_f0_exc_b0!E6</f>
        <v>6.617</v>
      </c>
      <c r="X7" s="179">
        <f>[5]Mode_PA_f0_exc_b0!H6</f>
        <v>3.58E-7</v>
      </c>
      <c r="Y7" s="177">
        <f>[5]Mode_PA_f0_exc_b0!I6</f>
        <v>5.4700000000000001E-7</v>
      </c>
      <c r="Z7" s="131">
        <f>Table4[[#This Row],[Estimates]]-Table4[[#This Row],[2.5% CI]]</f>
        <v>0.92300000000000004</v>
      </c>
      <c r="AC7" s="163"/>
    </row>
    <row r="8" spans="1:29" s="162" customFormat="1" x14ac:dyDescent="0.3">
      <c r="A8" s="128" t="str">
        <f>A19</f>
        <v>^[L*]H</v>
      </c>
      <c r="B8" s="129">
        <f>[9]Mode_PA_l_t_b0!B7</f>
        <v>103.583</v>
      </c>
      <c r="C8" s="161">
        <f>[9]Mode_PA_l_t_b0!C7</f>
        <v>12.914</v>
      </c>
      <c r="D8" s="161">
        <f>[9]Mode_PA_l_t_b0!D7</f>
        <v>78.272000000000006</v>
      </c>
      <c r="E8" s="161">
        <f>[9]Mode_PA_l_t_b0!E7</f>
        <v>128.893</v>
      </c>
      <c r="F8" s="144">
        <f>[9]Mode_PA_l_t_b0!H7</f>
        <v>2.4099999999999998E-13</v>
      </c>
      <c r="G8" s="144">
        <f>[9]Mode_PA_l_t_b0!I7</f>
        <v>5.3299999999999995E-13</v>
      </c>
      <c r="H8" s="164">
        <f>Table5[[#This Row],[Estimates]]-Table5[[#This Row],[2.5% CI]]</f>
        <v>25.310999999999993</v>
      </c>
      <c r="J8" s="128" t="str">
        <f>Table5[[#This Row],[Predictors]]</f>
        <v>^[L*]H</v>
      </c>
      <c r="K8" s="130">
        <f>[1]Mode_PA_l_f0_b0!B7</f>
        <v>90.584999999999994</v>
      </c>
      <c r="L8" s="131">
        <f>[1]Mode_PA_l_f0_b0!C7</f>
        <v>1.478</v>
      </c>
      <c r="M8" s="131">
        <f>[1]Mode_PA_l_f0_b0!D7</f>
        <v>87.688000000000002</v>
      </c>
      <c r="N8" s="131">
        <f>[1]Mode_PA_l_f0_b0!E7</f>
        <v>93.481999999999999</v>
      </c>
      <c r="O8" s="144">
        <f>[1]Mode_PA_l_f0_b0!H7</f>
        <v>1.2700000000000001E-21</v>
      </c>
      <c r="P8" s="144">
        <f>[1]Mode_PA_l_f0_b0!I7</f>
        <v>3.5600000000000002E-20</v>
      </c>
      <c r="Q8" s="131">
        <f>Table1[[#This Row],[Estimates]]-Table1[[#This Row],[2.5% CI]]</f>
        <v>2.8969999999999914</v>
      </c>
      <c r="S8" s="128" t="str">
        <f>Table5[[#This Row],[Predictors]]</f>
        <v>^[L*]H</v>
      </c>
      <c r="T8" s="130">
        <f>[5]Mode_PA_f0_exc_b0!B7</f>
        <v>2.8149999999999999</v>
      </c>
      <c r="U8" s="131">
        <f>[5]Mode_PA_f0_exc_b0!C7</f>
        <v>0.95399999999999996</v>
      </c>
      <c r="V8" s="131">
        <f>[5]Mode_PA_f0_exc_b0!D7</f>
        <v>0.94499999999999995</v>
      </c>
      <c r="W8" s="131">
        <f>[5]Mode_PA_f0_exc_b0!E7</f>
        <v>4.6849999999999996</v>
      </c>
      <c r="X8" s="165">
        <f>[5]Mode_PA_f0_exc_b0!H7</f>
        <v>3.7000000000000002E-3</v>
      </c>
      <c r="Y8" s="133">
        <f>[5]Mode_PA_f0_exc_b0!I7</f>
        <v>3.8999999999999998E-3</v>
      </c>
      <c r="Z8" s="131">
        <f>Table4[[#This Row],[Estimates]]-Table4[[#This Row],[2.5% CI]]</f>
        <v>1.87</v>
      </c>
      <c r="AC8" s="163"/>
    </row>
    <row r="9" spans="1:29" s="162" customFormat="1" x14ac:dyDescent="0.3">
      <c r="A9" s="128" t="str">
        <f>A20</f>
        <v>L*^[H]</v>
      </c>
      <c r="B9" s="129">
        <f>[9]Mode_PA_l_t_b0!B8</f>
        <v>83.26</v>
      </c>
      <c r="C9" s="161">
        <f>[9]Mode_PA_l_t_b0!C8</f>
        <v>7.8040000000000003</v>
      </c>
      <c r="D9" s="161">
        <f>[9]Mode_PA_l_t_b0!D8</f>
        <v>67.962999999999994</v>
      </c>
      <c r="E9" s="161">
        <f>[9]Mode_PA_l_t_b0!E8</f>
        <v>98.555999999999997</v>
      </c>
      <c r="F9" s="144">
        <f>[9]Mode_PA_l_t_b0!H8</f>
        <v>1.13E-10</v>
      </c>
      <c r="G9" s="144">
        <f>[9]Mode_PA_l_t_b0!I8</f>
        <v>2.4299999999999999E-10</v>
      </c>
      <c r="H9" s="164">
        <f>Table5[[#This Row],[Estimates]]-Table5[[#This Row],[2.5% CI]]</f>
        <v>15.297000000000011</v>
      </c>
      <c r="J9" s="128" t="str">
        <f>Table5[[#This Row],[Predictors]]</f>
        <v>L*^[H]</v>
      </c>
      <c r="K9" s="130">
        <f>[1]Mode_PA_l_f0_b0!B8</f>
        <v>88.451999999999998</v>
      </c>
      <c r="L9" s="131">
        <f>[1]Mode_PA_l_f0_b0!C8</f>
        <v>1.298</v>
      </c>
      <c r="M9" s="131">
        <f>[1]Mode_PA_l_f0_b0!D8</f>
        <v>85.906999999999996</v>
      </c>
      <c r="N9" s="131">
        <f>[1]Mode_PA_l_f0_b0!E8</f>
        <v>90.997</v>
      </c>
      <c r="O9" s="144">
        <f>[1]Mode_PA_l_f0_b0!H8</f>
        <v>5.27E-15</v>
      </c>
      <c r="P9" s="144">
        <f>[1]Mode_PA_l_f0_b0!I8</f>
        <v>2.7700000000000001E-14</v>
      </c>
      <c r="Q9" s="131">
        <f>Table1[[#This Row],[Estimates]]-Table1[[#This Row],[2.5% CI]]</f>
        <v>2.5450000000000017</v>
      </c>
      <c r="S9" s="128" t="str">
        <f>Table5[[#This Row],[Predictors]]</f>
        <v>L*^[H]</v>
      </c>
      <c r="T9" s="130">
        <f>[5]Mode_PA_f0_exc_b0!B8</f>
        <v>9.3789999999999996</v>
      </c>
      <c r="U9" s="131">
        <f>[5]Mode_PA_f0_exc_b0!C8</f>
        <v>0.58099999999999996</v>
      </c>
      <c r="V9" s="131">
        <f>[5]Mode_PA_f0_exc_b0!D8</f>
        <v>8.24</v>
      </c>
      <c r="W9" s="131">
        <f>[5]Mode_PA_f0_exc_b0!E8</f>
        <v>10.518000000000001</v>
      </c>
      <c r="X9" s="179">
        <f>[5]Mode_PA_f0_exc_b0!H8</f>
        <v>8.2500000000000002E-14</v>
      </c>
      <c r="Y9" s="177">
        <f>[5]Mode_PA_f0_exc_b0!I8</f>
        <v>2.3200000000000002E-13</v>
      </c>
      <c r="Z9" s="131">
        <f>Table4[[#This Row],[Estimates]]-Table4[[#This Row],[2.5% CI]]</f>
        <v>1.1389999999999993</v>
      </c>
      <c r="AC9" s="163"/>
    </row>
    <row r="10" spans="1:29" s="162" customFormat="1" x14ac:dyDescent="0.3">
      <c r="A10" s="136" t="str">
        <f>A21</f>
        <v>^[L*H]</v>
      </c>
      <c r="B10" s="134">
        <f>[9]Mode_PA_l_t_b0!B9</f>
        <v>82.337999999999994</v>
      </c>
      <c r="C10" s="166">
        <f>[9]Mode_PA_l_t_b0!C9</f>
        <v>7.2919999999999998</v>
      </c>
      <c r="D10" s="166">
        <f>[9]Mode_PA_l_t_b0!D9</f>
        <v>68.046000000000006</v>
      </c>
      <c r="E10" s="166">
        <f>[9]Mode_PA_l_t_b0!E9</f>
        <v>96.631</v>
      </c>
      <c r="F10" s="147">
        <f>[9]Mode_PA_l_t_b0!H9</f>
        <v>8.8199999999999995E-10</v>
      </c>
      <c r="G10" s="147">
        <f>[9]Mode_PA_l_t_b0!I9</f>
        <v>1.81E-9</v>
      </c>
      <c r="H10" s="167">
        <f>Table5[[#This Row],[Estimates]]-Table5[[#This Row],[2.5% CI]]</f>
        <v>14.291999999999987</v>
      </c>
      <c r="J10" s="136" t="str">
        <f>Table5[[#This Row],[Predictors]]</f>
        <v>^[L*H]</v>
      </c>
      <c r="K10" s="135">
        <f>[1]Mode_PA_l_f0_b0!B9</f>
        <v>90.819000000000003</v>
      </c>
      <c r="L10" s="137">
        <f>[1]Mode_PA_l_f0_b0!C9</f>
        <v>1.2849999999999999</v>
      </c>
      <c r="M10" s="137">
        <f>[1]Mode_PA_l_f0_b0!D9</f>
        <v>88.301000000000002</v>
      </c>
      <c r="N10" s="137">
        <f>[1]Mode_PA_l_f0_b0!E9</f>
        <v>93.337000000000003</v>
      </c>
      <c r="O10" s="147">
        <f>[1]Mode_PA_l_f0_b0!H9</f>
        <v>1.11E-14</v>
      </c>
      <c r="P10" s="147">
        <f>[1]Mode_PA_l_f0_b0!I9</f>
        <v>5.4799999999999997E-14</v>
      </c>
      <c r="Q10" s="137">
        <f>Table1[[#This Row],[Estimates]]-Table1[[#This Row],[2.5% CI]]</f>
        <v>2.5180000000000007</v>
      </c>
      <c r="S10" s="136" t="str">
        <f>Table5[[#This Row],[Predictors]]</f>
        <v>^[L*H]</v>
      </c>
      <c r="T10" s="135">
        <f>[5]Mode_PA_f0_exc_b0!B9</f>
        <v>6.702</v>
      </c>
      <c r="U10" s="137">
        <f>[5]Mode_PA_f0_exc_b0!C9</f>
        <v>0.54400000000000004</v>
      </c>
      <c r="V10" s="137">
        <f>[5]Mode_PA_f0_exc_b0!D9</f>
        <v>5.6360000000000001</v>
      </c>
      <c r="W10" s="137">
        <f>[5]Mode_PA_f0_exc_b0!E9</f>
        <v>7.7670000000000003</v>
      </c>
      <c r="X10" s="180">
        <f>[5]Mode_PA_f0_exc_b0!H9</f>
        <v>5.7899999999999997E-10</v>
      </c>
      <c r="Y10" s="178">
        <f>[5]Mode_PA_f0_exc_b0!I9</f>
        <v>1.2199999999999999E-9</v>
      </c>
      <c r="Z10" s="137">
        <f>Table4[[#This Row],[Estimates]]-Table4[[#This Row],[2.5% CI]]</f>
        <v>1.0659999999999998</v>
      </c>
      <c r="AC10" s="163"/>
    </row>
    <row r="11" spans="1:29" s="162" customFormat="1" x14ac:dyDescent="0.3">
      <c r="A11" s="138"/>
      <c r="B11" s="139"/>
      <c r="C11" s="168"/>
      <c r="D11" s="168"/>
      <c r="E11" s="168"/>
      <c r="F11" s="169"/>
      <c r="G11" s="169"/>
      <c r="H11" s="169"/>
      <c r="J11" s="138"/>
      <c r="K11" s="140"/>
      <c r="L11" s="141"/>
      <c r="M11" s="141"/>
      <c r="N11" s="141"/>
      <c r="O11" s="169"/>
      <c r="P11" s="169"/>
      <c r="Q11" s="169"/>
      <c r="S11" s="138"/>
      <c r="T11" s="140"/>
      <c r="U11" s="141"/>
      <c r="V11" s="141"/>
      <c r="W11" s="141"/>
      <c r="X11" s="170"/>
      <c r="Y11" s="142"/>
      <c r="AC11" s="163"/>
    </row>
    <row r="12" spans="1:29" s="8" customFormat="1" ht="29.4" x14ac:dyDescent="0.3">
      <c r="A12" s="5" t="s">
        <v>14</v>
      </c>
      <c r="B12" s="5"/>
      <c r="C12" s="149"/>
      <c r="D12" s="149"/>
      <c r="E12" s="149"/>
      <c r="F12" s="148"/>
      <c r="G12" s="148"/>
      <c r="H12" s="148"/>
      <c r="I12" s="7"/>
      <c r="J12" s="5" t="s">
        <v>16</v>
      </c>
      <c r="K12" s="153"/>
      <c r="L12" s="149"/>
      <c r="M12" s="149"/>
      <c r="N12" s="149"/>
      <c r="O12" s="9"/>
      <c r="P12" s="9"/>
      <c r="Q12" s="9"/>
      <c r="R12" s="5"/>
      <c r="S12" s="5" t="s">
        <v>19</v>
      </c>
      <c r="T12" s="5"/>
      <c r="U12" s="5"/>
      <c r="V12" s="5"/>
      <c r="W12" s="5"/>
      <c r="X12" s="148"/>
      <c r="Y12" s="148"/>
      <c r="AB12" s="9"/>
    </row>
    <row r="13" spans="1:29" x14ac:dyDescent="0.3">
      <c r="A13" s="6" t="s">
        <v>0</v>
      </c>
      <c r="B13" s="10" t="s">
        <v>1</v>
      </c>
      <c r="C13" s="154" t="s">
        <v>7</v>
      </c>
      <c r="D13" s="154" t="s">
        <v>10</v>
      </c>
      <c r="E13" s="154" t="s">
        <v>11</v>
      </c>
      <c r="F13" s="13" t="s">
        <v>24</v>
      </c>
      <c r="G13" s="14" t="s">
        <v>25</v>
      </c>
      <c r="H13" s="14" t="s">
        <v>44</v>
      </c>
      <c r="I13" s="150"/>
      <c r="J13" s="6" t="s">
        <v>0</v>
      </c>
      <c r="K13" s="155" t="s">
        <v>1</v>
      </c>
      <c r="L13" s="154" t="s">
        <v>7</v>
      </c>
      <c r="M13" s="154" t="s">
        <v>10</v>
      </c>
      <c r="N13" s="154" t="s">
        <v>11</v>
      </c>
      <c r="O13" s="13" t="s">
        <v>24</v>
      </c>
      <c r="P13" s="14" t="s">
        <v>25</v>
      </c>
      <c r="Q13" s="14" t="s">
        <v>44</v>
      </c>
      <c r="R13" s="150"/>
      <c r="S13" s="6" t="s">
        <v>0</v>
      </c>
      <c r="T13" s="10" t="s">
        <v>1</v>
      </c>
      <c r="U13" s="14" t="s">
        <v>7</v>
      </c>
      <c r="V13" s="14" t="s">
        <v>10</v>
      </c>
      <c r="W13" s="14" t="s">
        <v>11</v>
      </c>
      <c r="X13" s="13" t="s">
        <v>24</v>
      </c>
      <c r="Y13" s="14" t="s">
        <v>25</v>
      </c>
      <c r="Z13" s="14" t="s">
        <v>44</v>
      </c>
      <c r="AC13" s="151"/>
    </row>
    <row r="14" spans="1:29" s="162" customFormat="1" x14ac:dyDescent="0.3">
      <c r="A14" s="128" t="str">
        <f>RIGHT([11]Mode_PA_h_t_b0!A2,3)</f>
        <v>MDC</v>
      </c>
      <c r="B14" s="129">
        <f>[11]Mode_PA_h_t_b0!B2</f>
        <v>318.04700000000003</v>
      </c>
      <c r="C14" s="131">
        <f>[11]Mode_PA_h_t_b0!C2</f>
        <v>26.155000000000001</v>
      </c>
      <c r="D14" s="131">
        <f>[11]Mode_PA_h_t_b0!D2</f>
        <v>266.78500000000003</v>
      </c>
      <c r="E14" s="131">
        <f>[11]Mode_PA_h_t_b0!E2</f>
        <v>369.30900000000003</v>
      </c>
      <c r="F14" s="143">
        <f>[11]Mode_PA_h_t_b0!H2</f>
        <v>1.2999999999999999E-3</v>
      </c>
      <c r="G14" s="143">
        <f>[11]Mode_PA_h_t_b0!I2</f>
        <v>1.5E-3</v>
      </c>
      <c r="H14" s="171">
        <f>Table6[[#This Row],[Estimates]]-Table6[[#This Row],[2.5% CI]]</f>
        <v>51.262</v>
      </c>
      <c r="J14" s="128" t="str">
        <f>RIGHT([3]Mode_PA_h_f0_b0!A2,3)</f>
        <v>MDC</v>
      </c>
      <c r="K14" s="130">
        <f>[3]Mode_PA_h_f0_b0!B2</f>
        <v>92.54</v>
      </c>
      <c r="L14" s="131">
        <f>[3]Mode_PA_h_f0_b0!C2</f>
        <v>1.353</v>
      </c>
      <c r="M14" s="131">
        <f>[3]Mode_PA_h_f0_b0!D2</f>
        <v>89.887</v>
      </c>
      <c r="N14" s="131">
        <f>[3]Mode_PA_h_f0_b0!E2</f>
        <v>95.191999999999993</v>
      </c>
      <c r="O14" s="144">
        <f>[3]Mode_PA_h_f0_b0!H2</f>
        <v>1.06E-13</v>
      </c>
      <c r="P14" s="144">
        <f>[3]Mode_PA_h_f0_b0!I2</f>
        <v>2.5900000000000001E-13</v>
      </c>
      <c r="Q14" s="132">
        <f>Table3[[#This Row],[Estimates]]-Table3[[#This Row],[2.5% CI]]</f>
        <v>2.6530000000000058</v>
      </c>
      <c r="S14" s="128" t="str">
        <f>RIGHT([13]Mode_PA_lh_slope_b0!A2,3)</f>
        <v>MDC</v>
      </c>
      <c r="T14" s="130">
        <f>[13]Mode_PA_lh_slope_b0!B2</f>
        <v>31.148</v>
      </c>
      <c r="U14" s="131">
        <f>[13]Mode_PA_lh_slope_b0!C2</f>
        <v>5.2960000000000003</v>
      </c>
      <c r="V14" s="131">
        <f>[13]Mode_PA_lh_slope_b0!D2</f>
        <v>20.768000000000001</v>
      </c>
      <c r="W14" s="131">
        <f>[13]Mode_PA_lh_slope_b0!E2</f>
        <v>41.527000000000001</v>
      </c>
      <c r="X14" s="145">
        <f>[13]Mode_PA_lh_slope_b0!H2</f>
        <v>4.7000000000000002E-3</v>
      </c>
      <c r="Y14" s="145">
        <f>[13]Mode_PA_lh_slope_b0!I2</f>
        <v>4.7999999999999996E-3</v>
      </c>
      <c r="Z14" s="168">
        <f>Table7[[#This Row],[Estimates]]-Table7[[#This Row],[2.5% CI]]</f>
        <v>10.379999999999999</v>
      </c>
      <c r="AA14" s="163"/>
      <c r="AB14" s="163"/>
      <c r="AC14" s="163"/>
    </row>
    <row r="15" spans="1:29" s="162" customFormat="1" x14ac:dyDescent="0.3">
      <c r="A15" s="128" t="str">
        <f>RIGHT([11]Mode_PA_h_t_b0!A3,3)</f>
        <v>MWH</v>
      </c>
      <c r="B15" s="129">
        <f>[11]Mode_PA_h_t_b0!B3</f>
        <v>317.50299999999999</v>
      </c>
      <c r="C15" s="131">
        <f>[11]Mode_PA_h_t_b0!C3</f>
        <v>26.155999999999999</v>
      </c>
      <c r="D15" s="131">
        <f>[11]Mode_PA_h_t_b0!D3</f>
        <v>266.23899999999998</v>
      </c>
      <c r="E15" s="131">
        <f>[11]Mode_PA_h_t_b0!E3</f>
        <v>368.767</v>
      </c>
      <c r="F15" s="143">
        <f>[11]Mode_PA_h_t_b0!H3</f>
        <v>1.2999999999999999E-3</v>
      </c>
      <c r="G15" s="143">
        <f>[11]Mode_PA_h_t_b0!I3</f>
        <v>1.5E-3</v>
      </c>
      <c r="H15" s="172">
        <f>Table6[[#This Row],[Estimates]]-Table6[[#This Row],[2.5% CI]]</f>
        <v>51.26400000000001</v>
      </c>
      <c r="J15" s="128" t="str">
        <f>RIGHT([3]Mode_PA_h_f0_b0!A3,3)</f>
        <v>MWH</v>
      </c>
      <c r="K15" s="130">
        <f>[3]Mode_PA_h_f0_b0!B3</f>
        <v>92.929000000000002</v>
      </c>
      <c r="L15" s="131">
        <f>[3]Mode_PA_h_f0_b0!C3</f>
        <v>1.3540000000000001</v>
      </c>
      <c r="M15" s="131">
        <f>[3]Mode_PA_h_f0_b0!D3</f>
        <v>90.275999999999996</v>
      </c>
      <c r="N15" s="131">
        <f>[3]Mode_PA_h_f0_b0!E3</f>
        <v>95.581999999999994</v>
      </c>
      <c r="O15" s="144">
        <f>[3]Mode_PA_h_f0_b0!H3</f>
        <v>1.0199999999999999E-13</v>
      </c>
      <c r="P15" s="144">
        <f>[3]Mode_PA_h_f0_b0!I3</f>
        <v>2.5900000000000001E-13</v>
      </c>
      <c r="Q15" s="131">
        <f>Table3[[#This Row],[Estimates]]-Table3[[#This Row],[2.5% CI]]</f>
        <v>2.6530000000000058</v>
      </c>
      <c r="S15" s="128" t="str">
        <f>RIGHT([13]Mode_PA_lh_slope_b0!A3,3)</f>
        <v>MWH</v>
      </c>
      <c r="T15" s="130">
        <f>[13]Mode_PA_lh_slope_b0!B3</f>
        <v>33.002000000000002</v>
      </c>
      <c r="U15" s="131">
        <f>[13]Mode_PA_lh_slope_b0!C3</f>
        <v>5.2949999999999999</v>
      </c>
      <c r="V15" s="131">
        <f>[13]Mode_PA_lh_slope_b0!D3</f>
        <v>22.623999999999999</v>
      </c>
      <c r="W15" s="131">
        <f>[13]Mode_PA_lh_slope_b0!E3</f>
        <v>43.381</v>
      </c>
      <c r="X15" s="145">
        <f>[13]Mode_PA_lh_slope_b0!H3</f>
        <v>3.8E-3</v>
      </c>
      <c r="Y15" s="145">
        <f>[13]Mode_PA_lh_slope_b0!I3</f>
        <v>4.0000000000000001E-3</v>
      </c>
      <c r="Z15" s="173">
        <f>Table7[[#This Row],[Estimates]]-Table7[[#This Row],[2.5% CI]]</f>
        <v>10.378000000000004</v>
      </c>
    </row>
    <row r="16" spans="1:29" s="162" customFormat="1" x14ac:dyDescent="0.3">
      <c r="A16" s="128" t="str">
        <f>RIGHT([11]Mode_PA_h_t_b0!A4,3)</f>
        <v>MYN</v>
      </c>
      <c r="B16" s="129">
        <f>[11]Mode_PA_h_t_b0!B4</f>
        <v>317.93700000000001</v>
      </c>
      <c r="C16" s="131">
        <f>[11]Mode_PA_h_t_b0!C4</f>
        <v>26.181000000000001</v>
      </c>
      <c r="D16" s="131">
        <f>[11]Mode_PA_h_t_b0!D4</f>
        <v>266.62400000000002</v>
      </c>
      <c r="E16" s="131">
        <f>[11]Mode_PA_h_t_b0!E4</f>
        <v>369.25099999999998</v>
      </c>
      <c r="F16" s="143">
        <f>[11]Mode_PA_h_t_b0!H4</f>
        <v>1.2999999999999999E-3</v>
      </c>
      <c r="G16" s="143">
        <f>[11]Mode_PA_h_t_b0!I4</f>
        <v>1.5E-3</v>
      </c>
      <c r="H16" s="172">
        <f>Table6[[#This Row],[Estimates]]-Table6[[#This Row],[2.5% CI]]</f>
        <v>51.312999999999988</v>
      </c>
      <c r="J16" s="128" t="str">
        <f>RIGHT([3]Mode_PA_h_f0_b0!A4,3)</f>
        <v>MYN</v>
      </c>
      <c r="K16" s="130">
        <f>[3]Mode_PA_h_f0_b0!B4</f>
        <v>93.656999999999996</v>
      </c>
      <c r="L16" s="131">
        <f>[3]Mode_PA_h_f0_b0!C4</f>
        <v>1.3560000000000001</v>
      </c>
      <c r="M16" s="131">
        <f>[3]Mode_PA_h_f0_b0!D4</f>
        <v>91</v>
      </c>
      <c r="N16" s="131">
        <f>[3]Mode_PA_h_f0_b0!E4</f>
        <v>96.313999999999993</v>
      </c>
      <c r="O16" s="144">
        <f>[3]Mode_PA_h_f0_b0!H4</f>
        <v>8.2900000000000005E-14</v>
      </c>
      <c r="P16" s="144">
        <f>[3]Mode_PA_h_f0_b0!I4</f>
        <v>2.3200000000000002E-13</v>
      </c>
      <c r="Q16" s="131">
        <f>Table3[[#This Row],[Estimates]]-Table3[[#This Row],[2.5% CI]]</f>
        <v>2.6569999999999965</v>
      </c>
      <c r="S16" s="128" t="str">
        <f>RIGHT([13]Mode_PA_lh_slope_b0!A4,3)</f>
        <v>MYN</v>
      </c>
      <c r="T16" s="130">
        <f>[13]Mode_PA_lh_slope_b0!B4</f>
        <v>31.577999999999999</v>
      </c>
      <c r="U16" s="131">
        <f>[13]Mode_PA_lh_slope_b0!C4</f>
        <v>5.306</v>
      </c>
      <c r="V16" s="131">
        <f>[13]Mode_PA_lh_slope_b0!D4</f>
        <v>21.178000000000001</v>
      </c>
      <c r="W16" s="131">
        <f>[13]Mode_PA_lh_slope_b0!E4</f>
        <v>41.976999999999997</v>
      </c>
      <c r="X16" s="145">
        <f>[13]Mode_PA_lh_slope_b0!H4</f>
        <v>4.4000000000000003E-3</v>
      </c>
      <c r="Y16" s="145">
        <f>[13]Mode_PA_lh_slope_b0!I4</f>
        <v>4.5999999999999999E-3</v>
      </c>
      <c r="Z16" s="173">
        <f>Table7[[#This Row],[Estimates]]-Table7[[#This Row],[2.5% CI]]</f>
        <v>10.399999999999999</v>
      </c>
    </row>
    <row r="17" spans="1:28" s="162" customFormat="1" x14ac:dyDescent="0.3">
      <c r="A17" s="128" t="str">
        <f>RIGHT([11]Mode_PA_h_t_b0!A5,3)</f>
        <v>MDQ</v>
      </c>
      <c r="B17" s="134">
        <f>[11]Mode_PA_h_t_b0!B5</f>
        <v>303.78199999999998</v>
      </c>
      <c r="C17" s="131">
        <f>[11]Mode_PA_h_t_b0!C5</f>
        <v>26.401</v>
      </c>
      <c r="D17" s="131">
        <f>[11]Mode_PA_h_t_b0!D5</f>
        <v>252.03700000000001</v>
      </c>
      <c r="E17" s="131">
        <f>[11]Mode_PA_h_t_b0!E5</f>
        <v>355.52699999999999</v>
      </c>
      <c r="F17" s="143">
        <f>[11]Mode_PA_h_t_b0!H5</f>
        <v>1.2999999999999999E-3</v>
      </c>
      <c r="G17" s="143">
        <f>[11]Mode_PA_h_t_b0!I5</f>
        <v>1.5E-3</v>
      </c>
      <c r="H17" s="172">
        <f>Table6[[#This Row],[Estimates]]-Table6[[#This Row],[2.5% CI]]</f>
        <v>51.744999999999976</v>
      </c>
      <c r="J17" s="128" t="str">
        <f>RIGHT([3]Mode_PA_h_f0_b0!A5,3)</f>
        <v>MDQ</v>
      </c>
      <c r="K17" s="135">
        <f>[3]Mode_PA_h_f0_b0!B5</f>
        <v>94.031000000000006</v>
      </c>
      <c r="L17" s="131">
        <f>[3]Mode_PA_h_f0_b0!C5</f>
        <v>1.373</v>
      </c>
      <c r="M17" s="131">
        <f>[3]Mode_PA_h_f0_b0!D5</f>
        <v>91.338999999999999</v>
      </c>
      <c r="N17" s="131">
        <f>[3]Mode_PA_h_f0_b0!E5</f>
        <v>96.721999999999994</v>
      </c>
      <c r="O17" s="144">
        <f>[3]Mode_PA_h_f0_b0!H5</f>
        <v>2.4799999999999999E-14</v>
      </c>
      <c r="P17" s="144">
        <f>[3]Mode_PA_h_f0_b0!I5</f>
        <v>1.0499999999999999E-13</v>
      </c>
      <c r="Q17" s="131">
        <f>Table3[[#This Row],[Estimates]]-Table3[[#This Row],[2.5% CI]]</f>
        <v>2.6920000000000073</v>
      </c>
      <c r="S17" s="128" t="str">
        <f>RIGHT([13]Mode_PA_lh_slope_b0!A5,3)</f>
        <v>MDQ</v>
      </c>
      <c r="T17" s="135">
        <f>[13]Mode_PA_lh_slope_b0!B5</f>
        <v>37.704999999999998</v>
      </c>
      <c r="U17" s="131">
        <f>[13]Mode_PA_lh_slope_b0!C5</f>
        <v>5.4050000000000002</v>
      </c>
      <c r="V17" s="131">
        <f>[13]Mode_PA_lh_slope_b0!D5</f>
        <v>27.111999999999998</v>
      </c>
      <c r="W17" s="131">
        <f>[13]Mode_PA_lh_slope_b0!E5</f>
        <v>48.298000000000002</v>
      </c>
      <c r="X17" s="145">
        <f>[13]Mode_PA_lh_slope_b0!H5</f>
        <v>1.9E-3</v>
      </c>
      <c r="Y17" s="145">
        <f>[13]Mode_PA_lh_slope_b0!I5</f>
        <v>2.2000000000000001E-3</v>
      </c>
      <c r="Z17" s="173">
        <f>Table7[[#This Row],[Estimates]]-Table7[[#This Row],[2.5% CI]]</f>
        <v>10.593</v>
      </c>
    </row>
    <row r="18" spans="1:28" s="162" customFormat="1" x14ac:dyDescent="0.3">
      <c r="A18" s="128" t="str">
        <f>RIGHT([11]Mode_PA_h_t_b0!A6,3)</f>
        <v>L*H</v>
      </c>
      <c r="B18" s="129">
        <f>[11]Mode_PA_h_t_b0!B6</f>
        <v>318.04700000000003</v>
      </c>
      <c r="C18" s="131">
        <f>[11]Mode_PA_h_t_b0!C6</f>
        <v>26.155000000000001</v>
      </c>
      <c r="D18" s="131">
        <f>[11]Mode_PA_h_t_b0!D6</f>
        <v>266.78500000000003</v>
      </c>
      <c r="E18" s="131">
        <f>[11]Mode_PA_h_t_b0!E6</f>
        <v>369.30900000000003</v>
      </c>
      <c r="F18" s="143">
        <f>[11]Mode_PA_h_t_b0!H6</f>
        <v>1.2999999999999999E-3</v>
      </c>
      <c r="G18" s="143">
        <f>[11]Mode_PA_h_t_b0!I6</f>
        <v>1.5E-3</v>
      </c>
      <c r="H18" s="172">
        <f>Table6[[#This Row],[Estimates]]-Table6[[#This Row],[2.5% CI]]</f>
        <v>51.262</v>
      </c>
      <c r="I18" s="163"/>
      <c r="J18" s="128" t="str">
        <f>A18</f>
        <v>L*H</v>
      </c>
      <c r="K18" s="130">
        <f>[3]Mode_PA_h_f0_b0!B6</f>
        <v>92.54</v>
      </c>
      <c r="L18" s="131">
        <f>[3]Mode_PA_h_f0_b0!C6</f>
        <v>1.353</v>
      </c>
      <c r="M18" s="131">
        <f>[3]Mode_PA_h_f0_b0!D6</f>
        <v>89.887</v>
      </c>
      <c r="N18" s="131">
        <f>[3]Mode_PA_h_f0_b0!E6</f>
        <v>95.191999999999993</v>
      </c>
      <c r="O18" s="144">
        <f>[3]Mode_PA_h_f0_b0!H6</f>
        <v>1.06E-13</v>
      </c>
      <c r="P18" s="144">
        <f>[3]Mode_PA_h_f0_b0!I6</f>
        <v>2.5900000000000001E-13</v>
      </c>
      <c r="Q18" s="131">
        <f>Table3[[#This Row],[Estimates]]-Table3[[#This Row],[2.5% CI]]</f>
        <v>2.6530000000000058</v>
      </c>
      <c r="S18" s="128" t="str">
        <f>A18</f>
        <v>L*H</v>
      </c>
      <c r="T18" s="135">
        <f>[13]Mode_PA_lh_slope_b0!B6</f>
        <v>31.148</v>
      </c>
      <c r="U18" s="131">
        <f>[13]Mode_PA_lh_slope_b0!C6</f>
        <v>5.2960000000000003</v>
      </c>
      <c r="V18" s="131">
        <f>[13]Mode_PA_lh_slope_b0!D6</f>
        <v>20.768000000000001</v>
      </c>
      <c r="W18" s="131">
        <f>[13]Mode_PA_lh_slope_b0!E6</f>
        <v>41.527000000000001</v>
      </c>
      <c r="X18" s="145">
        <f>[13]Mode_PA_lh_slope_b0!H6</f>
        <v>4.7000000000000002E-3</v>
      </c>
      <c r="Y18" s="145">
        <f>[13]Mode_PA_lh_slope_b0!I6</f>
        <v>4.7999999999999996E-3</v>
      </c>
      <c r="Z18" s="173">
        <f>Table7[[#This Row],[Estimates]]-Table7[[#This Row],[2.5% CI]]</f>
        <v>10.379999999999999</v>
      </c>
    </row>
    <row r="19" spans="1:28" s="162" customFormat="1" x14ac:dyDescent="0.3">
      <c r="A19" s="128" t="str">
        <f>RIGHT([11]Mode_PA_h_t_b0!A7,6)</f>
        <v>^[L*]H</v>
      </c>
      <c r="B19" s="129">
        <f>[11]Mode_PA_h_t_b0!B7</f>
        <v>265.93900000000002</v>
      </c>
      <c r="C19" s="131">
        <f>[11]Mode_PA_h_t_b0!C7</f>
        <v>31.061</v>
      </c>
      <c r="D19" s="131">
        <f>[11]Mode_PA_h_t_b0!D7</f>
        <v>205.06100000000001</v>
      </c>
      <c r="E19" s="131">
        <f>[11]Mode_PA_h_t_b0!E7</f>
        <v>326.81799999999998</v>
      </c>
      <c r="F19" s="144">
        <f>[11]Mode_PA_h_t_b0!H7</f>
        <v>1.63E-4</v>
      </c>
      <c r="G19" s="143">
        <f>[11]Mode_PA_h_t_b0!I7</f>
        <v>2.2800000000000001E-4</v>
      </c>
      <c r="H19" s="172">
        <f>Table6[[#This Row],[Estimates]]-Table6[[#This Row],[2.5% CI]]</f>
        <v>60.878000000000014</v>
      </c>
      <c r="J19" s="128" t="str">
        <f>A19</f>
        <v>^[L*]H</v>
      </c>
      <c r="K19" s="130">
        <f>[3]Mode_PA_h_f0_b0!B7</f>
        <v>93.072999999999993</v>
      </c>
      <c r="L19" s="131">
        <f>[3]Mode_PA_h_f0_b0!C7</f>
        <v>1.7310000000000001</v>
      </c>
      <c r="M19" s="131">
        <f>[3]Mode_PA_h_f0_b0!D7</f>
        <v>89.680999999999997</v>
      </c>
      <c r="N19" s="131">
        <f>[3]Mode_PA_h_f0_b0!E7</f>
        <v>96.465000000000003</v>
      </c>
      <c r="O19" s="144">
        <f>[3]Mode_PA_h_f0_b0!H7</f>
        <v>9.2499999999999996E-27</v>
      </c>
      <c r="P19" s="144">
        <f>[3]Mode_PA_h_f0_b0!I7</f>
        <v>7.77E-25</v>
      </c>
      <c r="Q19" s="131">
        <f>Table3[[#This Row],[Estimates]]-Table3[[#This Row],[2.5% CI]]</f>
        <v>3.3919999999999959</v>
      </c>
      <c r="S19" s="128" t="str">
        <f>A19</f>
        <v>^[L*]H</v>
      </c>
      <c r="T19" s="135">
        <f>[13]Mode_PA_lh_slope_b0!B7</f>
        <v>16.356000000000002</v>
      </c>
      <c r="U19" s="131">
        <f>[13]Mode_PA_lh_slope_b0!C7</f>
        <v>7.2629999999999999</v>
      </c>
      <c r="V19" s="131">
        <f>[13]Mode_PA_lh_slope_b0!D7</f>
        <v>2.12</v>
      </c>
      <c r="W19" s="131">
        <f>[13]Mode_PA_lh_slope_b0!E7</f>
        <v>30.591000000000001</v>
      </c>
      <c r="X19" s="145">
        <f>[13]Mode_PA_lh_slope_b0!H7</f>
        <v>4.1500000000000002E-2</v>
      </c>
      <c r="Y19" s="145">
        <f>[13]Mode_PA_lh_slope_b0!I7</f>
        <v>4.1500000000000002E-2</v>
      </c>
      <c r="Z19" s="173">
        <f>Table7[[#This Row],[Estimates]]-Table7[[#This Row],[2.5% CI]]</f>
        <v>14.236000000000001</v>
      </c>
    </row>
    <row r="20" spans="1:28" s="162" customFormat="1" x14ac:dyDescent="0.3">
      <c r="A20" s="128" t="str">
        <f>RIGHT([11]Mode_PA_h_t_b0!A8,6)</f>
        <v>L*^[H]</v>
      </c>
      <c r="B20" s="129">
        <f>[11]Mode_PA_h_t_b0!B8</f>
        <v>311.12900000000002</v>
      </c>
      <c r="C20" s="131">
        <f>[11]Mode_PA_h_t_b0!C8</f>
        <v>27.045000000000002</v>
      </c>
      <c r="D20" s="131">
        <f>[11]Mode_PA_h_t_b0!D8</f>
        <v>258.12200000000001</v>
      </c>
      <c r="E20" s="131">
        <f>[11]Mode_PA_h_t_b0!E8</f>
        <v>364.13499999999999</v>
      </c>
      <c r="F20" s="143">
        <f>[11]Mode_PA_h_t_b0!H8</f>
        <v>8.2799999999999996E-4</v>
      </c>
      <c r="G20" s="143">
        <f>[11]Mode_PA_h_t_b0!I8</f>
        <v>1.1000000000000001E-3</v>
      </c>
      <c r="H20" s="172">
        <f>Table6[[#This Row],[Estimates]]-Table6[[#This Row],[2.5% CI]]</f>
        <v>53.007000000000005</v>
      </c>
      <c r="J20" s="128" t="str">
        <f>A20</f>
        <v>L*^[H]</v>
      </c>
      <c r="K20" s="130">
        <f>[3]Mode_PA_h_f0_b0!B8</f>
        <v>97.617000000000004</v>
      </c>
      <c r="L20" s="131">
        <f>[3]Mode_PA_h_f0_b0!C8</f>
        <v>1.4239999999999999</v>
      </c>
      <c r="M20" s="131">
        <f>[3]Mode_PA_h_f0_b0!D8</f>
        <v>94.825000000000003</v>
      </c>
      <c r="N20" s="131">
        <f>[3]Mode_PA_h_f0_b0!E8</f>
        <v>100.408</v>
      </c>
      <c r="O20" s="144">
        <f>[3]Mode_PA_h_f0_b0!H8</f>
        <v>4.67E-16</v>
      </c>
      <c r="P20" s="144">
        <f>[3]Mode_PA_h_f0_b0!I8</f>
        <v>3.9199999999999998E-15</v>
      </c>
      <c r="Q20" s="131">
        <f>Table3[[#This Row],[Estimates]]-Table3[[#This Row],[2.5% CI]]</f>
        <v>2.7920000000000016</v>
      </c>
      <c r="S20" s="128" t="str">
        <f>A20</f>
        <v>L*^[H]</v>
      </c>
      <c r="T20" s="135">
        <f>[13]Mode_PA_lh_slope_b0!B8</f>
        <v>48.820999999999998</v>
      </c>
      <c r="U20" s="131">
        <f>[13]Mode_PA_lh_slope_b0!C8</f>
        <v>5.6760000000000002</v>
      </c>
      <c r="V20" s="131">
        <f>[13]Mode_PA_lh_slope_b0!D8</f>
        <v>37.695</v>
      </c>
      <c r="W20" s="131">
        <f>[13]Mode_PA_lh_slope_b0!E8</f>
        <v>59.945999999999998</v>
      </c>
      <c r="X20" s="145">
        <f>[13]Mode_PA_lh_slope_b0!H8</f>
        <v>3.21E-4</v>
      </c>
      <c r="Y20" s="145">
        <f>[13]Mode_PA_lh_slope_b0!I8</f>
        <v>4.4200000000000001E-4</v>
      </c>
      <c r="Z20" s="173">
        <f>Table7[[#This Row],[Estimates]]-Table7[[#This Row],[2.5% CI]]</f>
        <v>11.125999999999998</v>
      </c>
    </row>
    <row r="21" spans="1:28" s="162" customFormat="1" x14ac:dyDescent="0.3">
      <c r="A21" s="136" t="str">
        <f>RIGHT([11]Mode_PA_h_t_b0!A9,6)</f>
        <v>^[L*H]</v>
      </c>
      <c r="B21" s="134">
        <f>[11]Mode_PA_h_t_b0!B9</f>
        <v>309.41199999999998</v>
      </c>
      <c r="C21" s="137">
        <f>[11]Mode_PA_h_t_b0!C9</f>
        <v>26.728000000000002</v>
      </c>
      <c r="D21" s="137">
        <f>[11]Mode_PA_h_t_b0!D9</f>
        <v>257.02600000000001</v>
      </c>
      <c r="E21" s="137">
        <f>[11]Mode_PA_h_t_b0!E9</f>
        <v>361.79700000000003</v>
      </c>
      <c r="F21" s="146">
        <f>[11]Mode_PA_h_t_b0!H9</f>
        <v>1E-3</v>
      </c>
      <c r="G21" s="146">
        <f>[11]Mode_PA_h_t_b0!I9</f>
        <v>1.2999999999999999E-3</v>
      </c>
      <c r="H21" s="174">
        <f>Table6[[#This Row],[Estimates]]-Table6[[#This Row],[2.5% CI]]</f>
        <v>52.385999999999967</v>
      </c>
      <c r="J21" s="128" t="str">
        <f>A21</f>
        <v>^[L*H]</v>
      </c>
      <c r="K21" s="135">
        <f>[3]Mode_PA_h_f0_b0!B9</f>
        <v>97.563000000000002</v>
      </c>
      <c r="L21" s="137">
        <f>[3]Mode_PA_h_f0_b0!C9</f>
        <v>1.399</v>
      </c>
      <c r="M21" s="137">
        <f>[3]Mode_PA_h_f0_b0!D9</f>
        <v>94.820999999999998</v>
      </c>
      <c r="N21" s="137">
        <f>[3]Mode_PA_h_f0_b0!E9</f>
        <v>100.30500000000001</v>
      </c>
      <c r="O21" s="147">
        <f>[3]Mode_PA_h_f0_b0!H9</f>
        <v>2.8799999999999999E-15</v>
      </c>
      <c r="P21" s="147">
        <f>[3]Mode_PA_h_f0_b0!I9</f>
        <v>1.7299999999999999E-14</v>
      </c>
      <c r="Q21" s="137">
        <f>Table3[[#This Row],[Estimates]]-Table3[[#This Row],[2.5% CI]]</f>
        <v>2.7420000000000044</v>
      </c>
      <c r="S21" s="128" t="str">
        <f>A21</f>
        <v>^[L*H]</v>
      </c>
      <c r="T21" s="135">
        <f>[13]Mode_PA_lh_slope_b0!B9</f>
        <v>34.103999999999999</v>
      </c>
      <c r="U21" s="131">
        <f>[13]Mode_PA_lh_slope_b0!C9</f>
        <v>5.5430000000000001</v>
      </c>
      <c r="V21" s="131">
        <f>[13]Mode_PA_lh_slope_b0!D9</f>
        <v>23.24</v>
      </c>
      <c r="W21" s="131">
        <f>[13]Mode_PA_lh_slope_b0!E9</f>
        <v>44.969000000000001</v>
      </c>
      <c r="X21" s="145">
        <f>[13]Mode_PA_lh_slope_b0!H9</f>
        <v>2.2000000000000001E-3</v>
      </c>
      <c r="Y21" s="145">
        <f>[13]Mode_PA_lh_slope_b0!I9</f>
        <v>2.5000000000000001E-3</v>
      </c>
      <c r="Z21" s="173">
        <f>Table7[[#This Row],[Estimates]]-Table7[[#This Row],[2.5% CI]]</f>
        <v>10.864000000000001</v>
      </c>
    </row>
    <row r="22" spans="1:28" x14ac:dyDescent="0.3">
      <c r="A22" s="150"/>
      <c r="B22" s="150"/>
      <c r="C22" s="150"/>
      <c r="D22" s="150"/>
      <c r="E22" s="150"/>
      <c r="F22" s="156"/>
      <c r="G22" s="156"/>
      <c r="H22" s="156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6"/>
      <c r="Y22" s="156"/>
      <c r="Z22" s="150"/>
      <c r="AA22" s="150"/>
      <c r="AB22" s="150"/>
    </row>
    <row r="23" spans="1:28" x14ac:dyDescent="0.3"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6"/>
      <c r="Y23" s="156"/>
      <c r="Z23" s="150"/>
      <c r="AA23" s="150"/>
      <c r="AB23" s="150"/>
    </row>
    <row r="24" spans="1:28" ht="25.2" customHeight="1" x14ac:dyDescent="0.3"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6"/>
      <c r="Y24" s="156"/>
      <c r="Z24" s="150"/>
      <c r="AA24" s="150"/>
      <c r="AB24" s="150"/>
    </row>
    <row r="25" spans="1:28" x14ac:dyDescent="0.3"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6"/>
      <c r="Y25" s="156"/>
      <c r="Z25" s="150"/>
      <c r="AA25" s="150"/>
      <c r="AB25" s="150"/>
    </row>
    <row r="26" spans="1:28" x14ac:dyDescent="0.3"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6"/>
      <c r="Y26" s="156"/>
      <c r="Z26" s="150"/>
      <c r="AA26" s="150"/>
      <c r="AB26" s="150"/>
    </row>
    <row r="27" spans="1:28" x14ac:dyDescent="0.3"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6"/>
      <c r="Y27" s="156"/>
      <c r="Z27" s="150"/>
      <c r="AA27" s="150"/>
      <c r="AB27" s="150"/>
    </row>
    <row r="28" spans="1:28" x14ac:dyDescent="0.3">
      <c r="I28" s="159"/>
      <c r="J28" s="159"/>
      <c r="N28" s="152"/>
      <c r="O28" s="152"/>
      <c r="P28" s="152"/>
      <c r="Q28" s="152"/>
      <c r="U28" s="151"/>
      <c r="V28" s="151"/>
      <c r="AA28" s="150"/>
      <c r="AB28" s="150"/>
    </row>
    <row r="29" spans="1:28" ht="25.2" customHeight="1" x14ac:dyDescent="0.3">
      <c r="I29" s="159"/>
      <c r="J29" s="159"/>
      <c r="N29" s="152"/>
      <c r="O29" s="152"/>
      <c r="P29" s="152"/>
      <c r="Q29" s="152"/>
      <c r="U29" s="151"/>
      <c r="V29" s="151"/>
      <c r="AA29" s="150"/>
      <c r="AB29" s="150"/>
    </row>
    <row r="31" spans="1:28" x14ac:dyDescent="0.3">
      <c r="I31" s="159"/>
      <c r="J31" s="159"/>
      <c r="N31" s="152"/>
      <c r="O31" s="152"/>
      <c r="P31" s="152"/>
      <c r="Q31" s="152"/>
      <c r="U31" s="151"/>
      <c r="V31" s="151"/>
      <c r="AA31" s="150"/>
      <c r="AB31" s="150"/>
    </row>
    <row r="32" spans="1:28" x14ac:dyDescent="0.3">
      <c r="I32" s="159"/>
      <c r="J32" s="159"/>
      <c r="N32" s="152"/>
      <c r="O32" s="152"/>
      <c r="P32" s="152"/>
      <c r="Q32" s="152"/>
      <c r="U32" s="151"/>
      <c r="V32" s="151"/>
      <c r="AA32" s="150"/>
      <c r="AB32" s="150"/>
    </row>
    <row r="33" spans="9:28" x14ac:dyDescent="0.3">
      <c r="I33" s="159"/>
      <c r="J33" s="159"/>
      <c r="N33" s="152"/>
      <c r="O33" s="152"/>
      <c r="P33" s="152"/>
      <c r="Q33" s="152"/>
      <c r="U33" s="151"/>
      <c r="V33" s="151"/>
      <c r="AA33" s="150"/>
      <c r="AB33" s="150"/>
    </row>
    <row r="34" spans="9:28" x14ac:dyDescent="0.3">
      <c r="I34" s="159"/>
      <c r="J34" s="159"/>
      <c r="N34" s="152"/>
      <c r="O34" s="152"/>
      <c r="P34" s="152"/>
      <c r="Q34" s="152"/>
      <c r="U34" s="151"/>
      <c r="V34" s="151"/>
      <c r="AA34" s="150"/>
      <c r="AB34" s="150"/>
    </row>
    <row r="35" spans="9:28" x14ac:dyDescent="0.3">
      <c r="I35" s="159"/>
      <c r="J35" s="159"/>
      <c r="N35" s="152"/>
      <c r="O35" s="152"/>
      <c r="P35" s="152"/>
      <c r="Q35" s="152"/>
      <c r="U35" s="151"/>
      <c r="V35" s="151"/>
      <c r="AA35" s="150"/>
      <c r="AB35" s="150"/>
    </row>
    <row r="37" spans="9:28" x14ac:dyDescent="0.3">
      <c r="I37" s="159"/>
      <c r="J37" s="159"/>
      <c r="N37" s="152"/>
      <c r="O37" s="152"/>
      <c r="P37" s="152"/>
      <c r="Q37" s="152"/>
      <c r="U37" s="151"/>
      <c r="V37" s="151"/>
      <c r="AA37" s="150"/>
      <c r="AB37" s="150"/>
    </row>
    <row r="38" spans="9:28" x14ac:dyDescent="0.3">
      <c r="I38" s="159"/>
      <c r="J38" s="159"/>
      <c r="N38" s="152"/>
      <c r="O38" s="152"/>
      <c r="P38" s="152"/>
      <c r="Q38" s="152"/>
      <c r="U38" s="151"/>
      <c r="V38" s="151"/>
      <c r="AA38" s="150"/>
      <c r="AB38" s="150"/>
    </row>
    <row r="39" spans="9:28" x14ac:dyDescent="0.3">
      <c r="I39" s="159"/>
      <c r="J39" s="159"/>
      <c r="N39" s="152"/>
      <c r="O39" s="152"/>
      <c r="P39" s="152"/>
      <c r="Q39" s="152"/>
      <c r="U39" s="151"/>
      <c r="V39" s="151"/>
      <c r="AA39" s="150"/>
      <c r="AB39" s="150"/>
    </row>
    <row r="40" spans="9:28" x14ac:dyDescent="0.3">
      <c r="I40" s="159"/>
      <c r="J40" s="159"/>
      <c r="N40" s="152"/>
      <c r="O40" s="152"/>
      <c r="P40" s="152"/>
      <c r="Q40" s="152"/>
      <c r="U40" s="151"/>
      <c r="V40" s="151"/>
      <c r="AA40" s="150"/>
      <c r="AB40" s="150"/>
    </row>
    <row r="41" spans="9:28" x14ac:dyDescent="0.3">
      <c r="I41" s="159"/>
      <c r="J41" s="159"/>
      <c r="N41" s="152"/>
      <c r="O41" s="152"/>
      <c r="P41" s="152"/>
      <c r="Q41" s="152"/>
      <c r="U41" s="151"/>
      <c r="V41" s="151"/>
      <c r="AA41" s="150"/>
      <c r="AB41" s="150"/>
    </row>
    <row r="51" spans="4:5" x14ac:dyDescent="0.3">
      <c r="D51" s="152"/>
      <c r="E51" s="152"/>
    </row>
    <row r="52" spans="4:5" x14ac:dyDescent="0.3">
      <c r="D52" s="160"/>
    </row>
    <row r="53" spans="4:5" x14ac:dyDescent="0.3">
      <c r="D53" s="160"/>
    </row>
    <row r="54" spans="4:5" x14ac:dyDescent="0.3">
      <c r="D54" s="160"/>
    </row>
    <row r="55" spans="4:5" x14ac:dyDescent="0.3">
      <c r="D55" s="160"/>
    </row>
    <row r="56" spans="4:5" x14ac:dyDescent="0.3">
      <c r="D56" s="160"/>
    </row>
    <row r="57" spans="4:5" x14ac:dyDescent="0.3">
      <c r="D57" s="160"/>
    </row>
    <row r="58" spans="4:5" x14ac:dyDescent="0.3">
      <c r="D58" s="160"/>
    </row>
    <row r="59" spans="4:5" x14ac:dyDescent="0.3">
      <c r="D59" s="152"/>
      <c r="E59" s="152"/>
    </row>
    <row r="60" spans="4:5" x14ac:dyDescent="0.3">
      <c r="D60" s="152"/>
      <c r="E60" s="152"/>
    </row>
  </sheetData>
  <conditionalFormatting sqref="F14:F21 O14:Q21 X14:Y17 F3:H11 O3:Q11 X3:Y11">
    <cfRule type="cellIs" dxfId="92" priority="16" operator="lessThan">
      <formula>0.05</formula>
    </cfRule>
  </conditionalFormatting>
  <conditionalFormatting sqref="G3:H11">
    <cfRule type="cellIs" dxfId="91" priority="15" operator="lessThan">
      <formula>0.05</formula>
    </cfRule>
  </conditionalFormatting>
  <conditionalFormatting sqref="P3:Q11">
    <cfRule type="cellIs" dxfId="90" priority="13" operator="lessThan">
      <formula>0.05</formula>
    </cfRule>
  </conditionalFormatting>
  <conditionalFormatting sqref="P14:Q21">
    <cfRule type="cellIs" dxfId="89" priority="12" operator="lessThan">
      <formula>0.05</formula>
    </cfRule>
  </conditionalFormatting>
  <conditionalFormatting sqref="G14:H21">
    <cfRule type="cellIs" dxfId="88" priority="11" operator="lessThan">
      <formula>0.05</formula>
    </cfRule>
  </conditionalFormatting>
  <conditionalFormatting sqref="F7:H10">
    <cfRule type="cellIs" dxfId="87" priority="10" operator="lessThan">
      <formula>0.05</formula>
    </cfRule>
  </conditionalFormatting>
  <conditionalFormatting sqref="G7:H10">
    <cfRule type="cellIs" dxfId="86" priority="9" operator="lessThan">
      <formula>0.05</formula>
    </cfRule>
  </conditionalFormatting>
  <conditionalFormatting sqref="O7:Q10">
    <cfRule type="cellIs" dxfId="85" priority="8" operator="lessThan">
      <formula>0.05</formula>
    </cfRule>
  </conditionalFormatting>
  <conditionalFormatting sqref="P7:Q10">
    <cfRule type="cellIs" dxfId="84" priority="7" operator="lessThan">
      <formula>0.05</formula>
    </cfRule>
  </conditionalFormatting>
  <conditionalFormatting sqref="X7:Y10">
    <cfRule type="cellIs" dxfId="83" priority="6" operator="lessThan">
      <formula>0.05</formula>
    </cfRule>
  </conditionalFormatting>
  <conditionalFormatting sqref="F18:F21">
    <cfRule type="cellIs" dxfId="82" priority="5" operator="lessThan">
      <formula>0.05</formula>
    </cfRule>
  </conditionalFormatting>
  <conditionalFormatting sqref="G18:H21">
    <cfRule type="cellIs" dxfId="81" priority="4" operator="lessThan">
      <formula>0.05</formula>
    </cfRule>
  </conditionalFormatting>
  <conditionalFormatting sqref="O18:Q21">
    <cfRule type="cellIs" dxfId="80" priority="3" operator="lessThan">
      <formula>0.05</formula>
    </cfRule>
  </conditionalFormatting>
  <conditionalFormatting sqref="P18:Q21">
    <cfRule type="cellIs" dxfId="79" priority="2" operator="lessThan">
      <formula>0.05</formula>
    </cfRule>
  </conditionalFormatting>
  <conditionalFormatting sqref="X18:Y21">
    <cfRule type="cellIs" dxfId="7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>
      <selection activeCell="I9" sqref="I9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 t="shared" ref="L18:L19" si="0">DEC2HEX((ROUND(K18*255,0)))</f>
        <v>5F</v>
      </c>
    </row>
    <row r="19" spans="11:12" x14ac:dyDescent="0.3">
      <c r="K19">
        <v>7.843137E-3</v>
      </c>
      <c r="L19" t="str">
        <f t="shared" si="0"/>
        <v>2</v>
      </c>
    </row>
    <row r="23" spans="11:12" x14ac:dyDescent="0.3">
      <c r="K23">
        <v>1</v>
      </c>
      <c r="L23" t="str">
        <f t="shared" ref="L23:L25" si="1">DEC2HEX((ROUND(K23*255,0)))</f>
        <v>FF</v>
      </c>
    </row>
    <row r="24" spans="11:12" x14ac:dyDescent="0.3">
      <c r="K24">
        <v>0.62254902000000001</v>
      </c>
      <c r="L24" t="str">
        <f t="shared" si="1"/>
        <v>9F</v>
      </c>
    </row>
    <row r="25" spans="11:12" x14ac:dyDescent="0.3">
      <c r="K25">
        <v>0.257843137</v>
      </c>
      <c r="L25" t="str">
        <f t="shared" si="1"/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B0 Mode</vt:lpstr>
      <vt:lpstr>B1 Mode</vt:lpstr>
      <vt:lpstr>B0 PA</vt:lpstr>
      <vt:lpstr>B1 PA</vt:lpstr>
      <vt:lpstr>Graphs Mode</vt:lpstr>
      <vt:lpstr>Graphs PA</vt:lpstr>
      <vt:lpstr>Boundary and Gender</vt:lpstr>
      <vt:lpstr>Graph Data</vt:lpstr>
      <vt:lpstr>For legends</vt:lpstr>
      <vt:lpstr>'B0 Mode'!Print_Area</vt:lpstr>
      <vt:lpstr>'B0 PA'!Print_Area</vt:lpstr>
      <vt:lpstr>'B1 Mode'!Print_Area</vt:lpstr>
      <vt:lpstr>'B1 PA'!Print_Area</vt:lpstr>
      <vt:lpstr>'Boundary and Gender'!Print_Area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2022-07-29T11:49:24Z</dcterms:modified>
</cp:coreProperties>
</file>