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Users\antoi\GitHub\PhD\Ch_6_Form\output\"/>
    </mc:Choice>
  </mc:AlternateContent>
  <xr:revisionPtr revIDLastSave="0" documentId="13_ncr:1_{1372A325-5A30-4F7B-9082-35E7E665DDD0}" xr6:coauthVersionLast="47" xr6:coauthVersionMax="47" xr10:uidLastSave="{00000000-0000-0000-0000-000000000000}"/>
  <bookViews>
    <workbookView xWindow="-75" yWindow="2190" windowWidth="32505" windowHeight="15585" tabRatio="922" activeTab="2" xr2:uid="{BB96C45B-DC09-4057-8953-F9EB24A9A0A4}"/>
  </bookViews>
  <sheets>
    <sheet name="NUC Time FOOT" sheetId="7" r:id="rId1"/>
    <sheet name="NUC Time PRE" sheetId="10" r:id="rId2"/>
    <sheet name="NUC F0 FOOT" sheetId="11" r:id="rId3"/>
    <sheet name="NUC F0 PRE" sheetId="12" r:id="rId4"/>
    <sheet name="NUC Composite Params" sheetId="9" r:id="rId5"/>
    <sheet name="PN Time Params" sheetId="2" r:id="rId6"/>
    <sheet name="PN F0 Params" sheetId="3" r:id="rId7"/>
    <sheet name="PN Composite Params" sheetId="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z_score">[1]Means!$A$14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3" i="9" l="1"/>
  <c r="R63" i="9"/>
  <c r="U62" i="9"/>
  <c r="T62" i="9"/>
  <c r="S62" i="9"/>
  <c r="E63" i="9"/>
  <c r="D63" i="9"/>
  <c r="B63" i="9"/>
  <c r="K37" i="11"/>
  <c r="J37" i="11"/>
  <c r="D37" i="11"/>
  <c r="E4" i="10"/>
  <c r="U4" i="9" s="1"/>
  <c r="V29" i="9" s="1"/>
  <c r="K37" i="7"/>
  <c r="J37" i="7"/>
  <c r="E37" i="7"/>
  <c r="D37" i="7"/>
  <c r="F25" i="9"/>
  <c r="G19" i="9"/>
  <c r="F20" i="9"/>
  <c r="G20" i="9"/>
  <c r="F21" i="9"/>
  <c r="G21" i="9"/>
  <c r="I4" i="10"/>
  <c r="X4" i="9"/>
  <c r="M4" i="11"/>
  <c r="M10" i="9" s="1"/>
  <c r="G31" i="9" s="1"/>
  <c r="L4" i="11"/>
  <c r="K10" i="9"/>
  <c r="I4" i="11"/>
  <c r="H4" i="11"/>
  <c r="H10" i="9" s="1"/>
  <c r="G25" i="9" s="1"/>
  <c r="E4" i="11"/>
  <c r="D4" i="11"/>
  <c r="D10" i="9" s="1"/>
  <c r="G24" i="9" s="1"/>
  <c r="G10" i="9"/>
  <c r="E4" i="7"/>
  <c r="D4" i="7"/>
  <c r="D4" i="9" s="1"/>
  <c r="F24" i="9" s="1"/>
  <c r="B4" i="7"/>
  <c r="B4" i="9" s="1"/>
  <c r="F14" i="9" s="1"/>
  <c r="E3" i="7"/>
  <c r="E3" i="9" s="1"/>
  <c r="B29" i="9" s="1"/>
  <c r="D3" i="7"/>
  <c r="D3" i="9" s="1"/>
  <c r="B24" i="9" s="1"/>
  <c r="C3" i="7"/>
  <c r="B3" i="7"/>
  <c r="B3" i="9" s="1"/>
  <c r="B14" i="9" s="1"/>
  <c r="L4" i="7"/>
  <c r="G3" i="7"/>
  <c r="H4" i="7"/>
  <c r="F2" i="2"/>
  <c r="G2" i="2"/>
  <c r="G2" i="6" s="1"/>
  <c r="E21" i="6" s="1"/>
  <c r="B3" i="2"/>
  <c r="C3" i="2"/>
  <c r="F4" i="2"/>
  <c r="G4" i="2"/>
  <c r="G4" i="6" s="1"/>
  <c r="B5" i="2"/>
  <c r="C5" i="2"/>
  <c r="C5" i="6" s="1"/>
  <c r="F22" i="6" s="1"/>
  <c r="D5" i="2"/>
  <c r="E5" i="2"/>
  <c r="F5" i="2"/>
  <c r="F5" i="6" s="1"/>
  <c r="F19" i="6" s="1"/>
  <c r="G5" i="2"/>
  <c r="G5" i="6" s="1"/>
  <c r="F23" i="6" s="1"/>
  <c r="B6" i="2"/>
  <c r="C6" i="2"/>
  <c r="D6" i="2"/>
  <c r="E6" i="2"/>
  <c r="E6" i="6" s="1"/>
  <c r="B30" i="6" s="1"/>
  <c r="F6" i="2"/>
  <c r="F6" i="6" s="1"/>
  <c r="B19" i="6" s="1"/>
  <c r="G6" i="2"/>
  <c r="G6" i="6" s="1"/>
  <c r="B23" i="6" s="1"/>
  <c r="K35" i="7"/>
  <c r="J35" i="7"/>
  <c r="I35" i="7"/>
  <c r="H35" i="7"/>
  <c r="K35" i="10"/>
  <c r="J35" i="10"/>
  <c r="I35" i="10"/>
  <c r="H35" i="10"/>
  <c r="AA10" i="9"/>
  <c r="AB10" i="9"/>
  <c r="AC8" i="9"/>
  <c r="Q3" i="9"/>
  <c r="E28" i="9"/>
  <c r="B62" i="9"/>
  <c r="R62" i="9"/>
  <c r="E62" i="9"/>
  <c r="D62" i="9"/>
  <c r="C62" i="9"/>
  <c r="X10" i="9"/>
  <c r="W10" i="9"/>
  <c r="T10" i="9"/>
  <c r="S10" i="9"/>
  <c r="Y8" i="9"/>
  <c r="U8" i="9"/>
  <c r="U61" i="9" s="1"/>
  <c r="T8" i="9"/>
  <c r="T61" i="9" s="1"/>
  <c r="S8" i="9"/>
  <c r="S61" i="9" s="1"/>
  <c r="R8" i="9"/>
  <c r="R61" i="9" s="1"/>
  <c r="L10" i="9"/>
  <c r="G26" i="9" s="1"/>
  <c r="I10" i="9"/>
  <c r="G30" i="9" s="1"/>
  <c r="M8" i="9"/>
  <c r="L8" i="9"/>
  <c r="K8" i="9"/>
  <c r="J8" i="9"/>
  <c r="I8" i="9"/>
  <c r="H8" i="9"/>
  <c r="G8" i="9"/>
  <c r="F8" i="9"/>
  <c r="E8" i="9"/>
  <c r="D8" i="9"/>
  <c r="C8" i="9"/>
  <c r="B8" i="9"/>
  <c r="B61" i="9" s="1"/>
  <c r="H37" i="11"/>
  <c r="K36" i="11"/>
  <c r="J36" i="11"/>
  <c r="I36" i="11"/>
  <c r="H36" i="11"/>
  <c r="E37" i="11"/>
  <c r="B37" i="11"/>
  <c r="E36" i="11"/>
  <c r="D36" i="11"/>
  <c r="C36" i="11"/>
  <c r="B36" i="11"/>
  <c r="M3" i="11"/>
  <c r="M9" i="9" s="1"/>
  <c r="C31" i="9" s="1"/>
  <c r="L3" i="11"/>
  <c r="L9" i="9" s="1"/>
  <c r="C26" i="9" s="1"/>
  <c r="K3" i="11"/>
  <c r="K9" i="9" s="1"/>
  <c r="C21" i="9" s="1"/>
  <c r="J3" i="11"/>
  <c r="J9" i="9" s="1"/>
  <c r="C16" i="9" s="1"/>
  <c r="J4" i="11"/>
  <c r="J10" i="9" s="1"/>
  <c r="G16" i="9" s="1"/>
  <c r="F4" i="11"/>
  <c r="F10" i="9" s="1"/>
  <c r="G15" i="9" s="1"/>
  <c r="I3" i="11"/>
  <c r="I9" i="9" s="1"/>
  <c r="C30" i="9" s="1"/>
  <c r="H3" i="11"/>
  <c r="H9" i="9" s="1"/>
  <c r="C25" i="9" s="1"/>
  <c r="G3" i="11"/>
  <c r="G9" i="9" s="1"/>
  <c r="C20" i="9" s="1"/>
  <c r="F3" i="11"/>
  <c r="F9" i="9" s="1"/>
  <c r="C15" i="9" s="1"/>
  <c r="E10" i="9"/>
  <c r="G29" i="9" s="1"/>
  <c r="C10" i="9"/>
  <c r="B4" i="11"/>
  <c r="B10" i="9" s="1"/>
  <c r="G14" i="9" s="1"/>
  <c r="E3" i="11"/>
  <c r="E9" i="9" s="1"/>
  <c r="C29" i="9" s="1"/>
  <c r="D3" i="11"/>
  <c r="D9" i="9" s="1"/>
  <c r="C24" i="9" s="1"/>
  <c r="C3" i="11"/>
  <c r="C9" i="9" s="1"/>
  <c r="C19" i="9" s="1"/>
  <c r="B3" i="11"/>
  <c r="B9" i="9" s="1"/>
  <c r="C14" i="9" s="1"/>
  <c r="K37" i="12"/>
  <c r="H37" i="12"/>
  <c r="G37" i="12"/>
  <c r="E37" i="12"/>
  <c r="B37" i="12"/>
  <c r="A37" i="12"/>
  <c r="K36" i="12"/>
  <c r="J36" i="12"/>
  <c r="I36" i="12"/>
  <c r="H36" i="12"/>
  <c r="E36" i="12"/>
  <c r="D36" i="12"/>
  <c r="C36" i="12"/>
  <c r="B36" i="12"/>
  <c r="A36" i="12"/>
  <c r="G36" i="12" s="1"/>
  <c r="E35" i="12"/>
  <c r="K35" i="12" s="1"/>
  <c r="D35" i="12"/>
  <c r="J35" i="12" s="1"/>
  <c r="C35" i="12"/>
  <c r="I35" i="12" s="1"/>
  <c r="B35" i="12"/>
  <c r="H35" i="12" s="1"/>
  <c r="M4" i="12"/>
  <c r="AC10" i="9" s="1"/>
  <c r="W31" i="9" s="1"/>
  <c r="J4" i="12"/>
  <c r="Z10" i="9" s="1"/>
  <c r="W16" i="9" s="1"/>
  <c r="I4" i="12"/>
  <c r="Y10" i="9" s="1"/>
  <c r="W30" i="9" s="1"/>
  <c r="F4" i="12"/>
  <c r="V10" i="9" s="1"/>
  <c r="W15" i="9" s="1"/>
  <c r="E4" i="12"/>
  <c r="U10" i="9" s="1"/>
  <c r="W29" i="9" s="1"/>
  <c r="B4" i="12"/>
  <c r="R10" i="9" s="1"/>
  <c r="W14" i="9" s="1"/>
  <c r="M3" i="12"/>
  <c r="AC9" i="9" s="1"/>
  <c r="S31" i="9" s="1"/>
  <c r="L3" i="12"/>
  <c r="AB9" i="9" s="1"/>
  <c r="S26" i="9" s="1"/>
  <c r="K3" i="12"/>
  <c r="AA9" i="9" s="1"/>
  <c r="S21" i="9" s="1"/>
  <c r="J3" i="12"/>
  <c r="Z9" i="9" s="1"/>
  <c r="S16" i="9" s="1"/>
  <c r="I3" i="12"/>
  <c r="Y9" i="9" s="1"/>
  <c r="S30" i="9" s="1"/>
  <c r="H3" i="12"/>
  <c r="X9" i="9" s="1"/>
  <c r="S25" i="9" s="1"/>
  <c r="G3" i="12"/>
  <c r="W9" i="9" s="1"/>
  <c r="S20" i="9" s="1"/>
  <c r="F3" i="12"/>
  <c r="V9" i="9" s="1"/>
  <c r="S15" i="9" s="1"/>
  <c r="E3" i="12"/>
  <c r="U9" i="9" s="1"/>
  <c r="S29" i="9" s="1"/>
  <c r="D3" i="12"/>
  <c r="T9" i="9" s="1"/>
  <c r="S24" i="9" s="1"/>
  <c r="C3" i="12"/>
  <c r="S9" i="9" s="1"/>
  <c r="S19" i="9" s="1"/>
  <c r="B3" i="12"/>
  <c r="R9" i="9" s="1"/>
  <c r="S14" i="9" s="1"/>
  <c r="K2" i="12"/>
  <c r="AA8" i="9" s="1"/>
  <c r="I2" i="12"/>
  <c r="M2" i="12" s="1"/>
  <c r="H2" i="12"/>
  <c r="L2" i="12" s="1"/>
  <c r="AB8" i="9" s="1"/>
  <c r="G2" i="12"/>
  <c r="W8" i="9" s="1"/>
  <c r="F2" i="12"/>
  <c r="J2" i="12" s="1"/>
  <c r="Z8" i="9" s="1"/>
  <c r="K35" i="11"/>
  <c r="J35" i="11"/>
  <c r="I35" i="11"/>
  <c r="H35" i="11"/>
  <c r="G37" i="11"/>
  <c r="G36" i="11"/>
  <c r="A7" i="9"/>
  <c r="B7" i="9"/>
  <c r="C7" i="9"/>
  <c r="E7" i="9"/>
  <c r="F7" i="9"/>
  <c r="G7" i="9"/>
  <c r="H7" i="9"/>
  <c r="I7" i="9"/>
  <c r="P7" i="9"/>
  <c r="R7" i="9"/>
  <c r="S7" i="9"/>
  <c r="T7" i="9"/>
  <c r="U7" i="9"/>
  <c r="V7" i="9"/>
  <c r="W7" i="9"/>
  <c r="X7" i="9"/>
  <c r="Y7" i="9"/>
  <c r="C61" i="9"/>
  <c r="P8" i="9"/>
  <c r="Q8" i="9"/>
  <c r="P9" i="9"/>
  <c r="Q9" i="9"/>
  <c r="P10" i="9"/>
  <c r="Q10" i="9"/>
  <c r="E61" i="9"/>
  <c r="L4" i="9"/>
  <c r="F26" i="9" s="1"/>
  <c r="M2" i="9"/>
  <c r="L2" i="9"/>
  <c r="K2" i="9"/>
  <c r="J2" i="9"/>
  <c r="H4" i="9"/>
  <c r="I2" i="9"/>
  <c r="H2" i="9"/>
  <c r="E23" i="9" s="1"/>
  <c r="G2" i="9"/>
  <c r="E18" i="9" s="1"/>
  <c r="AC2" i="9"/>
  <c r="U2" i="9"/>
  <c r="Q28" i="9" s="1"/>
  <c r="T2" i="9"/>
  <c r="Q23" i="9" s="1"/>
  <c r="S2" i="9"/>
  <c r="Q18" i="9" s="1"/>
  <c r="R2" i="9"/>
  <c r="Q13" i="9" s="1"/>
  <c r="AB4" i="9"/>
  <c r="AA4" i="9"/>
  <c r="W4" i="9"/>
  <c r="T4" i="9"/>
  <c r="S4" i="9"/>
  <c r="Z3" i="9"/>
  <c r="R16" i="9" s="1"/>
  <c r="X3" i="9"/>
  <c r="R25" i="9" s="1"/>
  <c r="A37" i="11"/>
  <c r="A36" i="11"/>
  <c r="E35" i="11"/>
  <c r="D35" i="11"/>
  <c r="C35" i="11"/>
  <c r="B35" i="11"/>
  <c r="M2" i="11"/>
  <c r="K2" i="11"/>
  <c r="I2" i="11"/>
  <c r="H2" i="11"/>
  <c r="L2" i="11" s="1"/>
  <c r="G2" i="11"/>
  <c r="F2" i="11"/>
  <c r="J2" i="11" s="1"/>
  <c r="M4" i="10"/>
  <c r="AC4" i="9" s="1"/>
  <c r="V31" i="9" s="1"/>
  <c r="J4" i="10"/>
  <c r="Z4" i="9" s="1"/>
  <c r="V16" i="9" s="1"/>
  <c r="M3" i="10"/>
  <c r="AC3" i="9" s="1"/>
  <c r="R31" i="9" s="1"/>
  <c r="L3" i="10"/>
  <c r="AB3" i="9" s="1"/>
  <c r="R26" i="9" s="1"/>
  <c r="K3" i="10"/>
  <c r="AA3" i="9" s="1"/>
  <c r="R21" i="9" s="1"/>
  <c r="J3" i="10"/>
  <c r="Y4" i="9"/>
  <c r="V30" i="9" s="1"/>
  <c r="F4" i="10"/>
  <c r="V4" i="9" s="1"/>
  <c r="V15" i="9" s="1"/>
  <c r="I3" i="10"/>
  <c r="Y3" i="9" s="1"/>
  <c r="R30" i="9" s="1"/>
  <c r="H3" i="10"/>
  <c r="G3" i="10"/>
  <c r="W3" i="9" s="1"/>
  <c r="R20" i="9" s="1"/>
  <c r="F3" i="10"/>
  <c r="V3" i="9" s="1"/>
  <c r="R15" i="9" s="1"/>
  <c r="B3" i="10"/>
  <c r="R3" i="9" s="1"/>
  <c r="R14" i="9" s="1"/>
  <c r="B4" i="10"/>
  <c r="R4" i="9" s="1"/>
  <c r="V14" i="9" s="1"/>
  <c r="E3" i="10"/>
  <c r="U3" i="9" s="1"/>
  <c r="R29" i="9" s="1"/>
  <c r="D3" i="10"/>
  <c r="T3" i="9" s="1"/>
  <c r="R24" i="9" s="1"/>
  <c r="C3" i="10"/>
  <c r="S3" i="9" s="1"/>
  <c r="R19" i="9" s="1"/>
  <c r="F2" i="9"/>
  <c r="E13" i="9" s="1"/>
  <c r="E2" i="9"/>
  <c r="A28" i="9" s="1"/>
  <c r="D2" i="9"/>
  <c r="A23" i="9" s="1"/>
  <c r="C2" i="9"/>
  <c r="A18" i="9" s="1"/>
  <c r="B2" i="9"/>
  <c r="A13" i="9" s="1"/>
  <c r="A4" i="9"/>
  <c r="A10" i="9" s="1"/>
  <c r="A3" i="9"/>
  <c r="A9" i="9" s="1"/>
  <c r="E37" i="10"/>
  <c r="B37" i="10"/>
  <c r="E36" i="10"/>
  <c r="D36" i="10"/>
  <c r="C36" i="10"/>
  <c r="B36" i="10"/>
  <c r="H36" i="10"/>
  <c r="K37" i="10"/>
  <c r="H37" i="10"/>
  <c r="K36" i="10"/>
  <c r="J36" i="10"/>
  <c r="I36" i="10"/>
  <c r="A37" i="10"/>
  <c r="A36" i="10"/>
  <c r="E35" i="10"/>
  <c r="D35" i="10"/>
  <c r="C35" i="10"/>
  <c r="B35" i="10"/>
  <c r="G37" i="10"/>
  <c r="I2" i="10"/>
  <c r="M2" i="10" s="1"/>
  <c r="H2" i="10"/>
  <c r="L2" i="10" s="1"/>
  <c r="AB2" i="9" s="1"/>
  <c r="G2" i="10"/>
  <c r="K2" i="10" s="1"/>
  <c r="F2" i="10"/>
  <c r="J2" i="10" s="1"/>
  <c r="H37" i="7"/>
  <c r="K36" i="7"/>
  <c r="J36" i="7"/>
  <c r="I36" i="7"/>
  <c r="H36" i="7"/>
  <c r="B36" i="7"/>
  <c r="B37" i="7"/>
  <c r="E36" i="7"/>
  <c r="D36" i="7"/>
  <c r="C36" i="7"/>
  <c r="J3" i="7"/>
  <c r="J3" i="9" s="1"/>
  <c r="B16" i="9" s="1"/>
  <c r="M4" i="7"/>
  <c r="M4" i="9" s="1"/>
  <c r="F31" i="9" s="1"/>
  <c r="K4" i="9"/>
  <c r="J4" i="7"/>
  <c r="J4" i="9" s="1"/>
  <c r="F16" i="9" s="1"/>
  <c r="M3" i="7"/>
  <c r="M3" i="9" s="1"/>
  <c r="B31" i="9" s="1"/>
  <c r="L3" i="7"/>
  <c r="L3" i="9" s="1"/>
  <c r="B26" i="9" s="1"/>
  <c r="K3" i="7"/>
  <c r="K3" i="9" s="1"/>
  <c r="B21" i="9" s="1"/>
  <c r="F3" i="7"/>
  <c r="F3" i="9" s="1"/>
  <c r="B15" i="9" s="1"/>
  <c r="I4" i="7"/>
  <c r="I4" i="9" s="1"/>
  <c r="F30" i="9" s="1"/>
  <c r="G37" i="7"/>
  <c r="F4" i="7"/>
  <c r="F4" i="9" s="1"/>
  <c r="F15" i="9" s="1"/>
  <c r="I3" i="7"/>
  <c r="I3" i="9" s="1"/>
  <c r="B30" i="9" s="1"/>
  <c r="H3" i="7"/>
  <c r="H3" i="9" s="1"/>
  <c r="B25" i="9" s="1"/>
  <c r="G36" i="7"/>
  <c r="E4" i="9"/>
  <c r="F29" i="9" s="1"/>
  <c r="C4" i="9"/>
  <c r="F19" i="9" s="1"/>
  <c r="C3" i="9"/>
  <c r="B19" i="9" s="1"/>
  <c r="A37" i="7"/>
  <c r="A36" i="7"/>
  <c r="F1" i="9"/>
  <c r="I1" i="9"/>
  <c r="D61" i="9"/>
  <c r="P4" i="9"/>
  <c r="P3" i="9"/>
  <c r="Q2" i="9"/>
  <c r="P2" i="9"/>
  <c r="Y1" i="9"/>
  <c r="X1" i="9"/>
  <c r="W1" i="9"/>
  <c r="V1" i="9"/>
  <c r="U1" i="9"/>
  <c r="T1" i="9"/>
  <c r="S1" i="9"/>
  <c r="R1" i="9"/>
  <c r="P1" i="9"/>
  <c r="K1" i="9"/>
  <c r="E1" i="9"/>
  <c r="C1" i="9"/>
  <c r="B1" i="9"/>
  <c r="E35" i="7"/>
  <c r="D35" i="7"/>
  <c r="C35" i="7"/>
  <c r="B35" i="7"/>
  <c r="I2" i="7"/>
  <c r="M2" i="7" s="1"/>
  <c r="H2" i="7"/>
  <c r="L2" i="7" s="1"/>
  <c r="G2" i="7"/>
  <c r="K2" i="7" s="1"/>
  <c r="F2" i="7"/>
  <c r="J2" i="7" s="1"/>
  <c r="O64" i="6"/>
  <c r="N64" i="6"/>
  <c r="M64" i="6"/>
  <c r="L64" i="6"/>
  <c r="O63" i="6"/>
  <c r="N63" i="6"/>
  <c r="M63" i="6"/>
  <c r="L63" i="6"/>
  <c r="E64" i="6"/>
  <c r="D64" i="6"/>
  <c r="C64" i="6"/>
  <c r="B64" i="6"/>
  <c r="E63" i="6"/>
  <c r="D63" i="6"/>
  <c r="C63" i="6"/>
  <c r="B63" i="6"/>
  <c r="E39" i="3"/>
  <c r="D39" i="3"/>
  <c r="C39" i="3"/>
  <c r="E38" i="3"/>
  <c r="D38" i="3"/>
  <c r="C38" i="3"/>
  <c r="B38" i="3"/>
  <c r="B39" i="3"/>
  <c r="M39" i="3"/>
  <c r="L39" i="3"/>
  <c r="S6" i="3"/>
  <c r="S14" i="6" s="1"/>
  <c r="M31" i="6" s="1"/>
  <c r="R6" i="3"/>
  <c r="R14" i="6" s="1"/>
  <c r="M27" i="6" s="1"/>
  <c r="Q6" i="3"/>
  <c r="Q14" i="6" s="1"/>
  <c r="M23" i="6" s="1"/>
  <c r="P6" i="3"/>
  <c r="P14" i="6" s="1"/>
  <c r="M19" i="6" s="1"/>
  <c r="S5" i="3"/>
  <c r="R5" i="3"/>
  <c r="Q5" i="3"/>
  <c r="Q13" i="6" s="1"/>
  <c r="Q23" i="6" s="1"/>
  <c r="P5" i="3"/>
  <c r="P13" i="6" s="1"/>
  <c r="Q19" i="6" s="1"/>
  <c r="Q4" i="3"/>
  <c r="Q12" i="6" s="1"/>
  <c r="O39" i="3"/>
  <c r="N39" i="3"/>
  <c r="O38" i="3"/>
  <c r="N38" i="3"/>
  <c r="M38" i="3"/>
  <c r="L38" i="3"/>
  <c r="O6" i="3"/>
  <c r="O14" i="6" s="1"/>
  <c r="M30" i="6" s="1"/>
  <c r="N6" i="3"/>
  <c r="N14" i="6" s="1"/>
  <c r="M26" i="6" s="1"/>
  <c r="M6" i="3"/>
  <c r="M14" i="6" s="1"/>
  <c r="M22" i="6" s="1"/>
  <c r="L6" i="3"/>
  <c r="O5" i="3"/>
  <c r="O13" i="6" s="1"/>
  <c r="Q30" i="6" s="1"/>
  <c r="N5" i="3"/>
  <c r="N13" i="6" s="1"/>
  <c r="Q26" i="6" s="1"/>
  <c r="M5" i="3"/>
  <c r="M13" i="6" s="1"/>
  <c r="Q22" i="6" s="1"/>
  <c r="L5" i="3"/>
  <c r="L13" i="6" s="1"/>
  <c r="Q18" i="6" s="1"/>
  <c r="M4" i="3"/>
  <c r="M12" i="6" s="1"/>
  <c r="H4" i="3"/>
  <c r="H12" i="6" s="1"/>
  <c r="I6" i="3"/>
  <c r="I14" i="6" s="1"/>
  <c r="C31" i="6" s="1"/>
  <c r="H6" i="3"/>
  <c r="G6" i="3"/>
  <c r="F6" i="3"/>
  <c r="F14" i="6" s="1"/>
  <c r="C19" i="6" s="1"/>
  <c r="I5" i="3"/>
  <c r="I13" i="6" s="1"/>
  <c r="G31" i="6" s="1"/>
  <c r="H5" i="3"/>
  <c r="H13" i="6" s="1"/>
  <c r="G27" i="6" s="1"/>
  <c r="G5" i="3"/>
  <c r="G13" i="6" s="1"/>
  <c r="G23" i="6" s="1"/>
  <c r="F5" i="3"/>
  <c r="F13" i="6" s="1"/>
  <c r="G19" i="6" s="1"/>
  <c r="I12" i="6"/>
  <c r="G4" i="3"/>
  <c r="G12" i="6" s="1"/>
  <c r="F4" i="3"/>
  <c r="F12" i="6" s="1"/>
  <c r="I11" i="6"/>
  <c r="H11" i="6"/>
  <c r="G3" i="3"/>
  <c r="F3" i="3"/>
  <c r="F11" i="6" s="1"/>
  <c r="E6" i="3"/>
  <c r="D6" i="3"/>
  <c r="D14" i="6" s="1"/>
  <c r="C26" i="6" s="1"/>
  <c r="C6" i="3"/>
  <c r="C14" i="6" s="1"/>
  <c r="C22" i="6" s="1"/>
  <c r="B6" i="3"/>
  <c r="B14" i="6" s="1"/>
  <c r="C18" i="6" s="1"/>
  <c r="E5" i="3"/>
  <c r="E13" i="6" s="1"/>
  <c r="G30" i="6" s="1"/>
  <c r="D5" i="3"/>
  <c r="D13" i="6" s="1"/>
  <c r="G26" i="6" s="1"/>
  <c r="C5" i="3"/>
  <c r="C13" i="6" s="1"/>
  <c r="G22" i="6" s="1"/>
  <c r="B5" i="3"/>
  <c r="B13" i="6" s="1"/>
  <c r="G18" i="6" s="1"/>
  <c r="E12" i="6"/>
  <c r="D4" i="3"/>
  <c r="D12" i="6" s="1"/>
  <c r="C4" i="3"/>
  <c r="B4" i="3"/>
  <c r="B12" i="6" s="1"/>
  <c r="E11" i="6"/>
  <c r="D11" i="6"/>
  <c r="C3" i="3"/>
  <c r="C11" i="6" s="1"/>
  <c r="B3" i="3"/>
  <c r="B11" i="6" s="1"/>
  <c r="E39" i="2"/>
  <c r="D39" i="2"/>
  <c r="C39" i="2"/>
  <c r="B39" i="2"/>
  <c r="E38" i="2"/>
  <c r="D38" i="2"/>
  <c r="C38" i="2"/>
  <c r="B38" i="2"/>
  <c r="M38" i="2"/>
  <c r="O39" i="2"/>
  <c r="N39" i="2"/>
  <c r="M39" i="2"/>
  <c r="O38" i="2"/>
  <c r="N38" i="2"/>
  <c r="L5" i="2"/>
  <c r="L5" i="6" s="1"/>
  <c r="P18" i="6" s="1"/>
  <c r="S6" i="2"/>
  <c r="S6" i="6" s="1"/>
  <c r="L31" i="6" s="1"/>
  <c r="R6" i="2"/>
  <c r="R6" i="6" s="1"/>
  <c r="L27" i="6" s="1"/>
  <c r="Q6" i="2"/>
  <c r="Q6" i="6" s="1"/>
  <c r="L23" i="6" s="1"/>
  <c r="S5" i="2"/>
  <c r="S5" i="6" s="1"/>
  <c r="P31" i="6" s="1"/>
  <c r="R5" i="2"/>
  <c r="R5" i="6" s="1"/>
  <c r="P27" i="6" s="1"/>
  <c r="Q5" i="2"/>
  <c r="Q5" i="6" s="1"/>
  <c r="P23" i="6" s="1"/>
  <c r="P6" i="2"/>
  <c r="P6" i="6" s="1"/>
  <c r="L19" i="6" s="1"/>
  <c r="P5" i="2"/>
  <c r="P5" i="6" s="1"/>
  <c r="P19" i="6" s="1"/>
  <c r="Q4" i="2"/>
  <c r="Q4" i="6" s="1"/>
  <c r="M5" i="2"/>
  <c r="M5" i="6" s="1"/>
  <c r="P22" i="6" s="1"/>
  <c r="N5" i="2"/>
  <c r="N5" i="6" s="1"/>
  <c r="P26" i="6" s="1"/>
  <c r="O5" i="2"/>
  <c r="O5" i="6" s="1"/>
  <c r="P30" i="6" s="1"/>
  <c r="L6" i="2"/>
  <c r="L6" i="6" s="1"/>
  <c r="L18" i="6" s="1"/>
  <c r="M6" i="2"/>
  <c r="M6" i="6" s="1"/>
  <c r="L22" i="6" s="1"/>
  <c r="N6" i="2"/>
  <c r="N6" i="6" s="1"/>
  <c r="L26" i="6" s="1"/>
  <c r="O6" i="2"/>
  <c r="O6" i="6" s="1"/>
  <c r="L30" i="6" s="1"/>
  <c r="I6" i="2"/>
  <c r="I6" i="6" s="1"/>
  <c r="B31" i="6" s="1"/>
  <c r="H6" i="2"/>
  <c r="H6" i="6" s="1"/>
  <c r="B27" i="6" s="1"/>
  <c r="I5" i="2"/>
  <c r="I5" i="6" s="1"/>
  <c r="F31" i="6" s="1"/>
  <c r="H5" i="2"/>
  <c r="H5" i="6" s="1"/>
  <c r="F27" i="6" s="1"/>
  <c r="I4" i="6"/>
  <c r="H4" i="2"/>
  <c r="H4" i="6" s="1"/>
  <c r="E5" i="6"/>
  <c r="F30" i="6" s="1"/>
  <c r="B5" i="6"/>
  <c r="F18" i="6" s="1"/>
  <c r="I1" i="6"/>
  <c r="I3" i="6"/>
  <c r="I9" i="6"/>
  <c r="K6" i="6"/>
  <c r="J6" i="6"/>
  <c r="D6" i="6"/>
  <c r="B26" i="6" s="1"/>
  <c r="C6" i="6"/>
  <c r="B22" i="6" s="1"/>
  <c r="B6" i="6"/>
  <c r="B18" i="6" s="1"/>
  <c r="K5" i="6"/>
  <c r="J5" i="6"/>
  <c r="D5" i="6"/>
  <c r="F26" i="6" s="1"/>
  <c r="S4" i="6"/>
  <c r="R4" i="6"/>
  <c r="P4" i="6"/>
  <c r="O4" i="6"/>
  <c r="N4" i="6"/>
  <c r="M4" i="6"/>
  <c r="L4" i="6"/>
  <c r="K4" i="6"/>
  <c r="J4" i="6"/>
  <c r="F4" i="6"/>
  <c r="E4" i="6"/>
  <c r="D4" i="6"/>
  <c r="C4" i="6"/>
  <c r="B4" i="6"/>
  <c r="S3" i="6"/>
  <c r="R3" i="6"/>
  <c r="Q3" i="6"/>
  <c r="P3" i="6"/>
  <c r="O3" i="6"/>
  <c r="N3" i="6"/>
  <c r="M3" i="6"/>
  <c r="L3" i="6"/>
  <c r="K3" i="6"/>
  <c r="J3" i="6"/>
  <c r="H3" i="6"/>
  <c r="G3" i="6"/>
  <c r="F3" i="6"/>
  <c r="E3" i="6"/>
  <c r="D3" i="6"/>
  <c r="C3" i="6"/>
  <c r="B3" i="6"/>
  <c r="O2" i="6"/>
  <c r="K29" i="6" s="1"/>
  <c r="N2" i="6"/>
  <c r="K25" i="6" s="1"/>
  <c r="M2" i="6"/>
  <c r="K21" i="6" s="1"/>
  <c r="L2" i="6"/>
  <c r="K17" i="6" s="1"/>
  <c r="K2" i="6"/>
  <c r="J2" i="6"/>
  <c r="F2" i="6"/>
  <c r="E17" i="6" s="1"/>
  <c r="E2" i="6"/>
  <c r="A29" i="6" s="1"/>
  <c r="D2" i="6"/>
  <c r="A25" i="6" s="1"/>
  <c r="C2" i="6"/>
  <c r="A21" i="6" s="1"/>
  <c r="B2" i="6"/>
  <c r="A17" i="6" s="1"/>
  <c r="S1" i="6"/>
  <c r="R1" i="6"/>
  <c r="Q1" i="6"/>
  <c r="P1" i="6"/>
  <c r="O1" i="6"/>
  <c r="N1" i="6"/>
  <c r="M1" i="6"/>
  <c r="L1" i="6"/>
  <c r="K1" i="6"/>
  <c r="J1" i="6"/>
  <c r="H1" i="6"/>
  <c r="G1" i="6"/>
  <c r="F1" i="6"/>
  <c r="E1" i="6"/>
  <c r="D1" i="6"/>
  <c r="C1" i="6"/>
  <c r="B1" i="6"/>
  <c r="L14" i="6"/>
  <c r="M18" i="6" s="1"/>
  <c r="K14" i="6"/>
  <c r="J14" i="6"/>
  <c r="H14" i="6"/>
  <c r="C27" i="6" s="1"/>
  <c r="G14" i="6"/>
  <c r="C23" i="6" s="1"/>
  <c r="E14" i="6"/>
  <c r="C30" i="6" s="1"/>
  <c r="S13" i="6"/>
  <c r="Q31" i="6" s="1"/>
  <c r="R13" i="6"/>
  <c r="Q27" i="6" s="1"/>
  <c r="K13" i="6"/>
  <c r="J13" i="6"/>
  <c r="S12" i="6"/>
  <c r="R12" i="6"/>
  <c r="P12" i="6"/>
  <c r="O12" i="6"/>
  <c r="N12" i="6"/>
  <c r="L12" i="6"/>
  <c r="K12" i="6"/>
  <c r="J12" i="6"/>
  <c r="C12" i="6"/>
  <c r="S11" i="6"/>
  <c r="R11" i="6"/>
  <c r="Q11" i="6"/>
  <c r="P11" i="6"/>
  <c r="O11" i="6"/>
  <c r="N11" i="6"/>
  <c r="M11" i="6"/>
  <c r="L11" i="6"/>
  <c r="K11" i="6"/>
  <c r="J11" i="6"/>
  <c r="G11" i="6"/>
  <c r="S10" i="6"/>
  <c r="R10" i="6"/>
  <c r="Q10" i="6"/>
  <c r="P10" i="6"/>
  <c r="O10" i="6"/>
  <c r="O62" i="6" s="1"/>
  <c r="N10" i="6"/>
  <c r="N62" i="6" s="1"/>
  <c r="M10" i="6"/>
  <c r="M62" i="6" s="1"/>
  <c r="L10" i="6"/>
  <c r="K10" i="6"/>
  <c r="J10" i="6"/>
  <c r="E10" i="6"/>
  <c r="E62" i="6" s="1"/>
  <c r="D10" i="6"/>
  <c r="D62" i="6" s="1"/>
  <c r="C10" i="6"/>
  <c r="C62" i="6" s="1"/>
  <c r="B10" i="6"/>
  <c r="B62" i="6" s="1"/>
  <c r="S9" i="6"/>
  <c r="R9" i="6"/>
  <c r="Q9" i="6"/>
  <c r="P9" i="6"/>
  <c r="O9" i="6"/>
  <c r="N9" i="6"/>
  <c r="M9" i="6"/>
  <c r="L9" i="6"/>
  <c r="K9" i="6"/>
  <c r="J9" i="6"/>
  <c r="H9" i="6"/>
  <c r="G9" i="6"/>
  <c r="F9" i="6"/>
  <c r="E9" i="6"/>
  <c r="D9" i="6"/>
  <c r="C9" i="6"/>
  <c r="B9" i="6"/>
  <c r="A9" i="6"/>
  <c r="A10" i="6"/>
  <c r="L62" i="6"/>
  <c r="A11" i="6"/>
  <c r="A12" i="6"/>
  <c r="A13" i="6"/>
  <c r="A14" i="6"/>
  <c r="O37" i="3"/>
  <c r="N37" i="3"/>
  <c r="M37" i="3"/>
  <c r="L37" i="3"/>
  <c r="E37" i="3"/>
  <c r="D37" i="3"/>
  <c r="C37" i="3"/>
  <c r="B37" i="3"/>
  <c r="O37" i="2"/>
  <c r="N37" i="2"/>
  <c r="M37" i="2"/>
  <c r="L37" i="2"/>
  <c r="E37" i="2"/>
  <c r="D37" i="2"/>
  <c r="C37" i="2"/>
  <c r="B37" i="2"/>
  <c r="S2" i="2"/>
  <c r="S2" i="6" s="1"/>
  <c r="O29" i="6" s="1"/>
  <c r="R2" i="2"/>
  <c r="R2" i="6" s="1"/>
  <c r="O25" i="6" s="1"/>
  <c r="Q2" i="2"/>
  <c r="Q2" i="6" s="1"/>
  <c r="O21" i="6" s="1"/>
  <c r="P2" i="2"/>
  <c r="P2" i="6" s="1"/>
  <c r="O17" i="6" s="1"/>
  <c r="I2" i="3"/>
  <c r="I10" i="6" s="1"/>
  <c r="H2" i="3"/>
  <c r="H10" i="6" s="1"/>
  <c r="G2" i="3"/>
  <c r="G10" i="6" s="1"/>
  <c r="F2" i="3"/>
  <c r="F10" i="6" s="1"/>
  <c r="I2" i="2"/>
  <c r="I2" i="6" s="1"/>
  <c r="E29" i="6" s="1"/>
  <c r="H2" i="2"/>
  <c r="H2" i="6" s="1"/>
  <c r="E25" i="6" s="1"/>
  <c r="G36" i="10" l="1"/>
  <c r="G3" i="9"/>
  <c r="B20" i="9" s="1"/>
  <c r="A62" i="9"/>
  <c r="Q62" i="9" s="1"/>
  <c r="W2" i="9"/>
  <c r="U18" i="9" s="1"/>
  <c r="X8" i="9"/>
  <c r="Q4" i="9"/>
  <c r="A63" i="9"/>
  <c r="Q63" i="9" s="1"/>
  <c r="G4" i="9"/>
  <c r="Y2" i="9"/>
  <c r="U28" i="9" s="1"/>
  <c r="AA2" i="9"/>
  <c r="Z2" i="9"/>
  <c r="V2" i="9"/>
  <c r="U13" i="9" s="1"/>
  <c r="X2" i="9"/>
  <c r="U23" i="9" s="1"/>
  <c r="V8" i="9"/>
</calcChain>
</file>

<file path=xl/sharedStrings.xml><?xml version="1.0" encoding="utf-8"?>
<sst xmlns="http://schemas.openxmlformats.org/spreadsheetml/2006/main" count="299" uniqueCount="55">
  <si>
    <t>Anac.</t>
  </si>
  <si>
    <t>Foot</t>
  </si>
  <si>
    <t>ana-0</t>
  </si>
  <si>
    <t>ana-1</t>
  </si>
  <si>
    <t>ana-2</t>
  </si>
  <si>
    <t>ana-3</t>
  </si>
  <si>
    <t>1-syl</t>
  </si>
  <si>
    <t>2-syl</t>
  </si>
  <si>
    <t>3-syl</t>
  </si>
  <si>
    <t>4-syl</t>
  </si>
  <si>
    <t>L*</t>
  </si>
  <si>
    <t>H*</t>
  </si>
  <si>
    <t>&gt;H*</t>
  </si>
  <si>
    <t>L*H</t>
  </si>
  <si>
    <t>l_t</t>
  </si>
  <si>
    <t>h_t</t>
  </si>
  <si>
    <t>l_f0</t>
  </si>
  <si>
    <t>h_f0</t>
  </si>
  <si>
    <t>4-syl / ana-0</t>
  </si>
  <si>
    <t>Duration</t>
  </si>
  <si>
    <t>Ana</t>
  </si>
  <si>
    <t>Excursion</t>
  </si>
  <si>
    <t>t</t>
  </si>
  <si>
    <t>f0</t>
  </si>
  <si>
    <t>l</t>
  </si>
  <si>
    <t>h</t>
  </si>
  <si>
    <t>4-syl, ana-0</t>
  </si>
  <si>
    <t>Slope</t>
  </si>
  <si>
    <t>L*H L%</t>
  </si>
  <si>
    <t>L*H %</t>
  </si>
  <si>
    <t>%</t>
  </si>
  <si>
    <t>L*H duration</t>
  </si>
  <si>
    <t>H to Boundary Duration</t>
  </si>
  <si>
    <t>THE TIMES WILL HAVE TO BE AVERAGED TO THE GRAND MEAN AVERAGE TIMES BECAUSE IT LOOKS VERY MUCH AS IF THE TIMING OF THE NUCLEAR TONES IS BEING SKEWED BY OUTLIERS. THIS IS ESPECIALLY THE CASE FOR THE L*H L% EXAMPLES, AS THE SPEAKER WHO PRODUCED MOST OF THESE SPOKE QUITE SLOWLY</t>
  </si>
  <si>
    <t>e_t</t>
  </si>
  <si>
    <t>e</t>
  </si>
  <si>
    <t>L*H F0 excursion</t>
  </si>
  <si>
    <t>H to Boundary excursion</t>
  </si>
  <si>
    <t>e_f0</t>
  </si>
  <si>
    <t>pre-1</t>
  </si>
  <si>
    <t>pre-2</t>
  </si>
  <si>
    <t>pre-3</t>
  </si>
  <si>
    <t>PRE</t>
  </si>
  <si>
    <t>pre-0</t>
  </si>
  <si>
    <r>
      <t xml:space="preserve">Mean </t>
    </r>
    <r>
      <rPr>
        <b/>
        <i/>
        <sz val="13.2"/>
        <rFont val="Calibri"/>
        <family val="2"/>
        <scheme val="minor"/>
      </rPr>
      <t>f</t>
    </r>
    <r>
      <rPr>
        <b/>
        <sz val="13.2"/>
        <rFont val="Calibri"/>
        <family val="2"/>
        <scheme val="minor"/>
      </rPr>
      <t>0 and timing of nuclear tonal targets re foot size</t>
    </r>
  </si>
  <si>
    <r>
      <t xml:space="preserve">Mean </t>
    </r>
    <r>
      <rPr>
        <b/>
        <i/>
        <sz val="13.2"/>
        <rFont val="Calibri"/>
        <family val="2"/>
        <scheme val="minor"/>
      </rPr>
      <t>f</t>
    </r>
    <r>
      <rPr>
        <b/>
        <sz val="13.2"/>
        <rFont val="Calibri"/>
        <family val="2"/>
        <scheme val="minor"/>
      </rPr>
      <t>0 &amp; timing of nuclear tonal targets re preceding syllables</t>
    </r>
  </si>
  <si>
    <r>
      <t xml:space="preserve">Mean </t>
    </r>
    <r>
      <rPr>
        <b/>
        <i/>
        <sz val="13.2"/>
        <rFont val="Calibri"/>
        <family val="2"/>
        <scheme val="minor"/>
      </rPr>
      <t>f</t>
    </r>
    <r>
      <rPr>
        <b/>
        <sz val="13.2"/>
        <rFont val="Calibri"/>
        <family val="2"/>
        <scheme val="minor"/>
      </rPr>
      <t>0 and timing of pre-nuclear tonal targets re foot size</t>
    </r>
  </si>
  <si>
    <r>
      <t xml:space="preserve">Mean </t>
    </r>
    <r>
      <rPr>
        <b/>
        <i/>
        <sz val="13.2"/>
        <rFont val="Calibri"/>
        <family val="2"/>
        <scheme val="minor"/>
      </rPr>
      <t>f</t>
    </r>
    <r>
      <rPr>
        <b/>
        <sz val="13.2"/>
        <rFont val="Calibri"/>
        <family val="2"/>
        <scheme val="minor"/>
      </rPr>
      <t>0 &amp; timing of prenuclear tonal targets re anacrusis</t>
    </r>
  </si>
  <si>
    <t>grand mean time from vowel onset (ms)</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</si>
  <si>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(z-score)</t>
    </r>
  </si>
  <si>
    <t>Grand mean time from vowel onset (ms)</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</si>
  <si>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(per-speaker z-score)</t>
    </r>
  </si>
  <si>
    <t>grand mean time (ms)</t>
  </si>
  <si>
    <t>grand mean duration (ms)</t>
  </si>
  <si>
    <t>mean excursion  (f0 as per-speaker z-score)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</si>
</sst>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ms&quot;"/>
  </numFmts>
  <fonts count="1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1"/>
      <color rgb="FF9900CC"/>
      <name val="Calibri"/>
      <family val="2"/>
      <scheme val="minor"/>
    </font>
    <font>
      <b/>
      <sz val="11"/>
      <color rgb="FF386CB0"/>
      <name val="Calibri"/>
      <family val="2"/>
      <scheme val="minor"/>
    </font>
    <font>
      <b/>
      <sz val="11"/>
      <color theme="9" tint="-0.499984740745262"/>
      <name val="Calibri"/>
      <family val="2"/>
      <scheme val="minor"/>
    </font>
    <font>
      <sz val="11"/>
      <color theme="9" tint="-0.499984740745262"/>
      <name val="Calibri"/>
      <family val="2"/>
      <scheme val="minor"/>
    </font>
    <font>
      <sz val="11"/>
      <color theme="1"/>
      <name val="Calibri"/>
      <family val="2"/>
      <scheme val="minor"/>
    </font>
    <font>
      <sz val="11"/>
      <color rgb="FF0070C0"/>
      <name val="Calibri"/>
      <family val="2"/>
      <scheme val="minor"/>
    </font>
    <font>
      <b/>
      <sz val="11"/>
      <color rgb="FF000000"/>
      <name val="Calibri"/>
      <family val="2"/>
      <scheme val="minor"/>
    </font>
    <font>
      <b/>
      <i/>
      <sz val="11"/>
      <color rgb="FF000000"/>
      <name val="Calibri"/>
      <family val="2"/>
      <scheme val="minor"/>
    </font>
    <font>
      <b/>
      <vertAlign val="subscript"/>
      <sz val="11"/>
      <color rgb="FF000000"/>
      <name val="Calibri"/>
      <family val="2"/>
      <scheme val="minor"/>
    </font>
    <font>
      <b/>
      <sz val="13.2"/>
      <name val="Calibri"/>
      <family val="2"/>
      <scheme val="minor"/>
    </font>
    <font>
      <b/>
      <i/>
      <sz val="13.2"/>
      <name val="Calibri"/>
      <family val="2"/>
      <scheme val="minor"/>
    </font>
    <font>
      <b/>
      <sz val="10"/>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7">
    <xf numFmtId="0" fontId="0" fillId="0" borderId="0" xfId="0"/>
    <xf numFmtId="0" fontId="2" fillId="0" borderId="0" xfId="0" applyFont="1"/>
    <xf numFmtId="164" fontId="0" fillId="0" borderId="0" xfId="0" applyNumberFormat="1"/>
    <xf numFmtId="164" fontId="0" fillId="0" borderId="1" xfId="0" applyNumberFormat="1" applyBorder="1"/>
    <xf numFmtId="0" fontId="0" fillId="0" borderId="1" xfId="0" applyBorder="1"/>
    <xf numFmtId="164" fontId="5" fillId="0" borderId="1" xfId="0" applyNumberFormat="1" applyFont="1" applyBorder="1"/>
    <xf numFmtId="164" fontId="3" fillId="0" borderId="0" xfId="0" applyNumberFormat="1" applyFont="1"/>
    <xf numFmtId="164" fontId="1" fillId="0" borderId="0" xfId="0" applyNumberFormat="1" applyFont="1"/>
    <xf numFmtId="164" fontId="3" fillId="0" borderId="0" xfId="0" applyNumberFormat="1" applyFont="1" applyAlignment="1">
      <alignment horizontal="center" vertical="center"/>
    </xf>
    <xf numFmtId="164" fontId="1" fillId="0" borderId="0" xfId="0" applyNumberFormat="1" applyFont="1" applyAlignment="1">
      <alignment horizontal="center" vertical="center"/>
    </xf>
    <xf numFmtId="164" fontId="1" fillId="0" borderId="0" xfId="0" quotePrefix="1" applyNumberFormat="1" applyFont="1" applyAlignment="1">
      <alignment horizontal="center"/>
    </xf>
    <xf numFmtId="0" fontId="0" fillId="0" borderId="0" xfId="0" applyAlignment="1">
      <alignment vertical="top" wrapText="1"/>
    </xf>
    <xf numFmtId="164" fontId="0" fillId="0" borderId="0" xfId="0" applyNumberFormat="1" applyAlignment="1"/>
    <xf numFmtId="0" fontId="0" fillId="0" borderId="0" xfId="0" applyAlignment="1"/>
    <xf numFmtId="0" fontId="0" fillId="0" borderId="0" xfId="0" applyAlignment="1">
      <alignment vertical="top"/>
    </xf>
    <xf numFmtId="164" fontId="1" fillId="0" borderId="0" xfId="0" applyNumberFormat="1" applyFont="1" applyAlignment="1">
      <alignment vertical="center"/>
    </xf>
    <xf numFmtId="164" fontId="8" fillId="0" borderId="1" xfId="0" applyNumberFormat="1" applyFont="1" applyBorder="1"/>
    <xf numFmtId="164" fontId="1" fillId="0" borderId="0" xfId="0" quotePrefix="1" applyNumberFormat="1" applyFont="1" applyAlignment="1">
      <alignment vertical="center"/>
    </xf>
    <xf numFmtId="164" fontId="9" fillId="0" borderId="1" xfId="0" applyNumberFormat="1" applyFont="1" applyBorder="1"/>
    <xf numFmtId="0" fontId="10" fillId="0" borderId="1" xfId="0" applyFont="1" applyBorder="1"/>
    <xf numFmtId="164" fontId="9" fillId="0" borderId="1" xfId="0" applyNumberFormat="1" applyFont="1" applyBorder="1" applyAlignment="1">
      <alignment vertical="center"/>
    </xf>
    <xf numFmtId="2" fontId="8" fillId="0" borderId="1" xfId="0" applyNumberFormat="1" applyFont="1" applyBorder="1" applyAlignment="1">
      <alignment horizontal="center" vertical="center"/>
    </xf>
    <xf numFmtId="2" fontId="0" fillId="0" borderId="1" xfId="0" applyNumberFormat="1" applyBorder="1"/>
    <xf numFmtId="2" fontId="5"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6" fillId="0" borderId="1" xfId="0" applyNumberFormat="1" applyFont="1" applyBorder="1"/>
    <xf numFmtId="1" fontId="0" fillId="0" borderId="1" xfId="0" applyNumberFormat="1" applyBorder="1"/>
    <xf numFmtId="1" fontId="5"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9" fillId="0" borderId="1" xfId="0" applyNumberFormat="1" applyFont="1" applyBorder="1" applyAlignment="1">
      <alignment horizontal="center"/>
    </xf>
    <xf numFmtId="1" fontId="9" fillId="0" borderId="1" xfId="0" applyNumberFormat="1" applyFont="1" applyBorder="1" applyAlignment="1">
      <alignment horizontal="center"/>
    </xf>
    <xf numFmtId="2" fontId="7" fillId="0" borderId="1" xfId="0" applyNumberFormat="1" applyFont="1" applyBorder="1" applyAlignment="1">
      <alignment horizontal="center" vertical="center"/>
    </xf>
    <xf numFmtId="2" fontId="9" fillId="0" borderId="1" xfId="1" applyNumberFormat="1" applyFont="1" applyBorder="1" applyAlignment="1">
      <alignment horizontal="center"/>
    </xf>
    <xf numFmtId="1" fontId="0" fillId="0" borderId="0" xfId="0" applyNumberFormat="1"/>
    <xf numFmtId="2" fontId="0" fillId="0" borderId="0" xfId="0" applyNumberFormat="1"/>
    <xf numFmtId="0" fontId="0" fillId="0" borderId="0" xfId="0" applyBorder="1"/>
    <xf numFmtId="0" fontId="12" fillId="0" borderId="1" xfId="0" applyFont="1" applyBorder="1"/>
    <xf numFmtId="1" fontId="12" fillId="0" borderId="1" xfId="0" applyNumberFormat="1" applyFont="1" applyBorder="1"/>
    <xf numFmtId="2" fontId="12" fillId="0" borderId="1" xfId="0" applyNumberFormat="1" applyFont="1" applyBorder="1"/>
    <xf numFmtId="0" fontId="12" fillId="0" borderId="0" xfId="0" applyFont="1"/>
    <xf numFmtId="164" fontId="5" fillId="0" borderId="0" xfId="0" applyNumberFormat="1" applyFont="1" applyBorder="1"/>
    <xf numFmtId="1" fontId="5" fillId="0" borderId="0" xfId="0" applyNumberFormat="1" applyFont="1" applyBorder="1" applyAlignment="1">
      <alignment horizontal="center" vertical="center"/>
    </xf>
    <xf numFmtId="2" fontId="12" fillId="0" borderId="0" xfId="0" applyNumberFormat="1" applyFont="1" applyBorder="1"/>
    <xf numFmtId="2" fontId="0" fillId="0" borderId="0" xfId="0" applyNumberFormat="1" applyBorder="1"/>
    <xf numFmtId="164" fontId="3" fillId="0" borderId="0" xfId="0" applyNumberFormat="1" applyFont="1" applyAlignment="1"/>
    <xf numFmtId="164" fontId="1" fillId="0" borderId="0" xfId="0" applyNumberFormat="1" applyFont="1" applyAlignment="1"/>
    <xf numFmtId="2" fontId="5" fillId="0" borderId="0" xfId="0" applyNumberFormat="1" applyFont="1" applyBorder="1" applyAlignment="1">
      <alignment horizontal="center" vertical="center"/>
    </xf>
    <xf numFmtId="1" fontId="9" fillId="0" borderId="1" xfId="0" applyNumberFormat="1" applyFont="1" applyBorder="1" applyAlignment="1">
      <alignment horizontal="center" vertical="center"/>
    </xf>
    <xf numFmtId="164" fontId="9" fillId="0" borderId="0" xfId="0" applyNumberFormat="1" applyFont="1" applyBorder="1"/>
    <xf numFmtId="1" fontId="10" fillId="0" borderId="1" xfId="0" applyNumberFormat="1" applyFont="1" applyBorder="1"/>
    <xf numFmtId="1" fontId="10" fillId="0" borderId="0" xfId="0" applyNumberFormat="1" applyFont="1" applyBorder="1"/>
    <xf numFmtId="2" fontId="9" fillId="0" borderId="1" xfId="0" applyNumberFormat="1" applyFont="1" applyBorder="1" applyAlignment="1">
      <alignment horizontal="center" vertical="center"/>
    </xf>
    <xf numFmtId="0" fontId="6" fillId="0" borderId="1" xfId="0" applyFont="1" applyBorder="1"/>
    <xf numFmtId="1" fontId="6" fillId="0" borderId="1" xfId="0" applyNumberFormat="1" applyFont="1" applyBorder="1" applyAlignment="1">
      <alignment horizontal="center" vertical="center"/>
    </xf>
    <xf numFmtId="0" fontId="5" fillId="0" borderId="1" xfId="0" applyFont="1" applyBorder="1"/>
    <xf numFmtId="2" fontId="6" fillId="0" borderId="1" xfId="0" applyNumberFormat="1" applyFont="1" applyBorder="1" applyAlignment="1">
      <alignment horizontal="center" vertical="center"/>
    </xf>
    <xf numFmtId="2" fontId="6" fillId="0" borderId="1" xfId="0" applyNumberFormat="1" applyFont="1" applyBorder="1"/>
    <xf numFmtId="2" fontId="10" fillId="0" borderId="1" xfId="0" applyNumberFormat="1" applyFont="1" applyBorder="1"/>
    <xf numFmtId="2" fontId="8" fillId="0" borderId="1" xfId="0" applyNumberFormat="1" applyFont="1" applyBorder="1"/>
    <xf numFmtId="2" fontId="5" fillId="0" borderId="1" xfId="0" applyNumberFormat="1" applyFont="1" applyBorder="1"/>
    <xf numFmtId="2" fontId="9" fillId="0" borderId="1" xfId="0" applyNumberFormat="1" applyFont="1" applyBorder="1"/>
    <xf numFmtId="0" fontId="13" fillId="0" borderId="0" xfId="0" applyFont="1" applyAlignment="1">
      <alignment horizontal="left" vertical="center" readingOrder="1"/>
    </xf>
    <xf numFmtId="0" fontId="1" fillId="0" borderId="0" xfId="0" applyFont="1" applyAlignment="1">
      <alignment horizontal="left"/>
    </xf>
    <xf numFmtId="0" fontId="16" fillId="0" borderId="0" xfId="0" applyFont="1" applyAlignment="1">
      <alignment horizontal="left" vertical="center" readingOrder="1"/>
    </xf>
    <xf numFmtId="0" fontId="18" fillId="0" borderId="0" xfId="0" applyFont="1" applyBorder="1" applyAlignment="1">
      <alignment vertical="center"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2B83BA"/>
      <color rgb="FFFDAE61"/>
      <color rgb="FFABDDA4"/>
      <color rgb="FFFFFFBF"/>
      <color rgb="FFBEAED4"/>
      <color rgb="FF386CB0"/>
      <color rgb="FF565656"/>
      <color rgb="FFB6B6B6"/>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theme" Target="theme/theme1.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t>
            </a:r>
            <a:r>
              <a:rPr lang="en-US"/>
              <a:t>of</a:t>
            </a:r>
            <a:r>
              <a:rPr lang="en-US" baseline="0"/>
              <a:t> L and H </a:t>
            </a:r>
            <a:r>
              <a:rPr lang="en-US"/>
              <a:t>re</a:t>
            </a:r>
            <a:r>
              <a:rPr lang="en-US" sz="1100"/>
              <a:t>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FOOT'!$F$4:$I$4</c:f>
              <c:numCache>
                <c:formatCode>0</c:formatCode>
                <c:ptCount val="4"/>
                <c:pt idx="0">
                  <c:v>170</c:v>
                </c:pt>
                <c:pt idx="2">
                  <c:v>255</c:v>
                </c:pt>
                <c:pt idx="3">
                  <c:v>404</c:v>
                </c:pt>
              </c:numCache>
            </c:numRef>
          </c:val>
          <c:smooth val="0"/>
          <c:extLst>
            <c:ext xmlns:c16="http://schemas.microsoft.com/office/drawing/2014/chart" uri="{C3380CC4-5D6E-409C-BE32-E72D297353CC}">
              <c16:uniqueId val="{00000000-C0D7-4EA9-8E0C-0E4AA680AAB9}"/>
            </c:ext>
          </c:extLst>
        </c:ser>
        <c:ser>
          <c:idx val="0"/>
          <c:order val="1"/>
          <c:tx>
            <c:v>H in L*H L%</c:v>
          </c:tx>
          <c:spPr>
            <a:ln w="12700" cap="rnd">
              <a:solidFill>
                <a:schemeClr val="tx1"/>
              </a:solidFill>
              <a:round/>
            </a:ln>
            <a:effectLst/>
          </c:spPr>
          <c:marker>
            <c:symbol val="square"/>
            <c:size val="10"/>
            <c:spPr>
              <a:solidFill>
                <a:srgbClr val="FDAE61">
                  <a:alpha val="80000"/>
                </a:srgbClr>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FOOT'!$B$4:$E$4</c:f>
              <c:numCache>
                <c:formatCode>0</c:formatCode>
                <c:ptCount val="4"/>
                <c:pt idx="0">
                  <c:v>32</c:v>
                </c:pt>
                <c:pt idx="2">
                  <c:v>79.2</c:v>
                </c:pt>
                <c:pt idx="3">
                  <c:v>69</c:v>
                </c:pt>
              </c:numCache>
            </c:numRef>
          </c:val>
          <c:smooth val="0"/>
          <c:extLst>
            <c:ext xmlns:c16="http://schemas.microsoft.com/office/drawing/2014/chart" uri="{C3380CC4-5D6E-409C-BE32-E72D297353CC}">
              <c16:uniqueId val="{00000001-C0D7-4EA9-8E0C-0E4AA680AAB9}"/>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FOOT'!$F$3:$I$3</c:f>
              <c:numCache>
                <c:formatCode>0</c:formatCode>
                <c:ptCount val="4"/>
                <c:pt idx="0">
                  <c:v>227.78</c:v>
                </c:pt>
                <c:pt idx="1">
                  <c:v>241.95</c:v>
                </c:pt>
                <c:pt idx="2">
                  <c:v>307.44</c:v>
                </c:pt>
                <c:pt idx="3">
                  <c:v>444.86</c:v>
                </c:pt>
              </c:numCache>
            </c:numRef>
          </c:val>
          <c:smooth val="0"/>
          <c:extLst>
            <c:ext xmlns:c16="http://schemas.microsoft.com/office/drawing/2014/chart" uri="{C3380CC4-5D6E-409C-BE32-E72D297353CC}">
              <c16:uniqueId val="{00000002-C0D7-4EA9-8E0C-0E4AA680AAB9}"/>
            </c:ext>
          </c:extLst>
        </c:ser>
        <c:ser>
          <c:idx val="4"/>
          <c:order val="3"/>
          <c:tx>
            <c:v>H in L*H %</c:v>
          </c:tx>
          <c:spPr>
            <a:ln w="12700" cap="rnd">
              <a:solidFill>
                <a:schemeClr val="tx1"/>
              </a:solidFill>
              <a:prstDash val="sysDash"/>
              <a:round/>
            </a:ln>
            <a:effectLst/>
          </c:spPr>
          <c:marker>
            <c:symbol val="square"/>
            <c:size val="10"/>
            <c:spPr>
              <a:solidFill>
                <a:srgbClr val="2B83BA">
                  <a:alpha val="80000"/>
                </a:srgbClr>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FOOT'!$B$3:$E$3</c:f>
              <c:numCache>
                <c:formatCode>0</c:formatCode>
                <c:ptCount val="4"/>
                <c:pt idx="0">
                  <c:v>69.38</c:v>
                </c:pt>
                <c:pt idx="1">
                  <c:v>72.33</c:v>
                </c:pt>
                <c:pt idx="2">
                  <c:v>78.260000000000005</c:v>
                </c:pt>
                <c:pt idx="3">
                  <c:v>76.19</c:v>
                </c:pt>
              </c:numCache>
            </c:numRef>
          </c:val>
          <c:smooth val="0"/>
          <c:extLst>
            <c:ext xmlns:c16="http://schemas.microsoft.com/office/drawing/2014/chart" uri="{C3380CC4-5D6E-409C-BE32-E72D297353CC}">
              <c16:uniqueId val="{00000003-C0D7-4EA9-8E0C-0E4AA680AAB9}"/>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in val="0"/>
        </c:scaling>
        <c:delete val="0"/>
        <c:axPos val="l"/>
        <c:majorGridlines>
          <c:spPr>
            <a:ln w="6350" cap="flat" cmpd="sng" algn="ctr">
              <a:solidFill>
                <a:schemeClr val="dk1"/>
              </a:solidFill>
              <a:prstDash val="solid"/>
              <a:miter lim="800000"/>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from vowel onset (ms)</a:t>
                </a:r>
              </a:p>
            </c:rich>
          </c:tx>
          <c:layout>
            <c:manualLayout>
              <c:xMode val="edge"/>
              <c:yMode val="edge"/>
              <c:x val="0.18697222222222223"/>
              <c:y val="0.177893611111111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00"/>
        <c:minorUnit val="20"/>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FOOT'!$H$35</c:f>
              <c:strCache>
                <c:ptCount val="1"/>
                <c:pt idx="0">
                  <c:v>1-syl</c:v>
                </c:pt>
              </c:strCache>
            </c:strRef>
          </c:tx>
          <c:spPr>
            <a:solidFill>
              <a:schemeClr val="accent1"/>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FOOT'!$H$36:$H$37</c:f>
              <c:numCache>
                <c:formatCode>0.00</c:formatCode>
                <c:ptCount val="2"/>
                <c:pt idx="0">
                  <c:v>-0.1</c:v>
                </c:pt>
                <c:pt idx="1">
                  <c:v>-3</c:v>
                </c:pt>
              </c:numCache>
            </c:numRef>
          </c:val>
          <c:extLst>
            <c:ext xmlns:c16="http://schemas.microsoft.com/office/drawing/2014/chart" uri="{C3380CC4-5D6E-409C-BE32-E72D297353CC}">
              <c16:uniqueId val="{00000000-FF56-4712-A351-9AA971EF9CDB}"/>
            </c:ext>
          </c:extLst>
        </c:ser>
        <c:ser>
          <c:idx val="1"/>
          <c:order val="1"/>
          <c:tx>
            <c:strRef>
              <c:f>'NUC F0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FOOT'!$I$36:$I$37</c:f>
              <c:numCache>
                <c:formatCode>0.00</c:formatCode>
                <c:ptCount val="2"/>
                <c:pt idx="0">
                  <c:v>-0.09</c:v>
                </c:pt>
              </c:numCache>
            </c:numRef>
          </c:val>
          <c:extLst>
            <c:ext xmlns:c16="http://schemas.microsoft.com/office/drawing/2014/chart" uri="{C3380CC4-5D6E-409C-BE32-E72D297353CC}">
              <c16:uniqueId val="{00000001-FF56-4712-A351-9AA971EF9CDB}"/>
            </c:ext>
          </c:extLst>
        </c:ser>
        <c:ser>
          <c:idx val="2"/>
          <c:order val="2"/>
          <c:tx>
            <c:strRef>
              <c:f>'NUC F0 FOOT'!$J$35</c:f>
              <c:strCache>
                <c:ptCount val="1"/>
                <c:pt idx="0">
                  <c:v>3-syl</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D-2240-41DD-96F4-F5D47008694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FOOT'!$J$36:$J$37</c:f>
              <c:numCache>
                <c:formatCode>0.00</c:formatCode>
                <c:ptCount val="2"/>
                <c:pt idx="0">
                  <c:v>-0.75</c:v>
                </c:pt>
                <c:pt idx="1">
                  <c:v>-4</c:v>
                </c:pt>
              </c:numCache>
            </c:numRef>
          </c:val>
          <c:extLst>
            <c:ext xmlns:c16="http://schemas.microsoft.com/office/drawing/2014/chart" uri="{C3380CC4-5D6E-409C-BE32-E72D297353CC}">
              <c16:uniqueId val="{00000002-FF56-4712-A351-9AA971EF9CDB}"/>
            </c:ext>
          </c:extLst>
        </c:ser>
        <c:ser>
          <c:idx val="3"/>
          <c:order val="3"/>
          <c:tx>
            <c:strRef>
              <c:f>'NUC F0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3-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FOOT'!$K$36:$K$37</c:f>
              <c:numCache>
                <c:formatCode>0.00</c:formatCode>
                <c:ptCount val="2"/>
                <c:pt idx="0">
                  <c:v>-0.45</c:v>
                </c:pt>
                <c:pt idx="1">
                  <c:v>-1</c:v>
                </c:pt>
              </c:numCache>
            </c:numRef>
          </c:val>
          <c:extLst>
            <c:ext xmlns:c16="http://schemas.microsoft.com/office/drawing/2014/chart" uri="{C3380CC4-5D6E-409C-BE32-E72D297353CC}">
              <c16:uniqueId val="{00000003-FF56-4712-A351-9AA971EF9C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in val="-4"/>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excsurion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FOOT'!$B$35</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1-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865D-4EAF-8442-4D0F84E3761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FOOT'!$B$36:$B$37</c:f>
              <c:numCache>
                <c:formatCode>0.00</c:formatCode>
                <c:ptCount val="2"/>
                <c:pt idx="0">
                  <c:v>2.21</c:v>
                </c:pt>
                <c:pt idx="1">
                  <c:v>2.61</c:v>
                </c:pt>
              </c:numCache>
            </c:numRef>
          </c:val>
          <c:extLst>
            <c:ext xmlns:c16="http://schemas.microsoft.com/office/drawing/2014/chart" uri="{C3380CC4-5D6E-409C-BE32-E72D297353CC}">
              <c16:uniqueId val="{00000002-564A-4BDD-8A85-BE33F4B9B12C}"/>
            </c:ext>
          </c:extLst>
        </c:ser>
        <c:ser>
          <c:idx val="1"/>
          <c:order val="1"/>
          <c:tx>
            <c:strRef>
              <c:f>'NUC F0 FOOT'!$C$35</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FOOT'!$C$36:$C$37</c:f>
              <c:numCache>
                <c:formatCode>0.00</c:formatCode>
                <c:ptCount val="2"/>
                <c:pt idx="0">
                  <c:v>2.34</c:v>
                </c:pt>
              </c:numCache>
            </c:numRef>
          </c:val>
          <c:extLst>
            <c:ext xmlns:c16="http://schemas.microsoft.com/office/drawing/2014/chart" uri="{C3380CC4-5D6E-409C-BE32-E72D297353CC}">
              <c16:uniqueId val="{00000007-564A-4BDD-8A85-BE33F4B9B12C}"/>
            </c:ext>
          </c:extLst>
        </c:ser>
        <c:ser>
          <c:idx val="2"/>
          <c:order val="2"/>
          <c:tx>
            <c:strRef>
              <c:f>'NUC F0 FOOT'!$D$35</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B-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FOOT'!$D$36:$D$37</c:f>
              <c:numCache>
                <c:formatCode>0.00</c:formatCode>
                <c:ptCount val="2"/>
                <c:pt idx="0">
                  <c:v>3.07</c:v>
                </c:pt>
                <c:pt idx="1">
                  <c:v>2.46</c:v>
                </c:pt>
              </c:numCache>
            </c:numRef>
          </c:val>
          <c:extLst>
            <c:ext xmlns:c16="http://schemas.microsoft.com/office/drawing/2014/chart" uri="{C3380CC4-5D6E-409C-BE32-E72D297353CC}">
              <c16:uniqueId val="{0000000C-564A-4BDD-8A85-BE33F4B9B12C}"/>
            </c:ext>
          </c:extLst>
        </c:ser>
        <c:ser>
          <c:idx val="3"/>
          <c:order val="3"/>
          <c:tx>
            <c:strRef>
              <c:f>'NUC F0 FOOT'!$E$35</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E-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FOOT'!$E$36:$E$37</c:f>
              <c:numCache>
                <c:formatCode>0.00</c:formatCode>
                <c:ptCount val="2"/>
                <c:pt idx="0">
                  <c:v>2.62</c:v>
                </c:pt>
                <c:pt idx="1">
                  <c:v>1.34</c:v>
                </c:pt>
              </c:numCache>
            </c:numRef>
          </c:val>
          <c:extLst>
            <c:ext xmlns:c16="http://schemas.microsoft.com/office/drawing/2014/chart" uri="{C3380CC4-5D6E-409C-BE32-E72D297353CC}">
              <c16:uniqueId val="{00000011-564A-4BDD-8A85-BE33F4B9B12C}"/>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FOOT'!$J$2:$M$2</c:f>
              <c:strCache>
                <c:ptCount val="4"/>
                <c:pt idx="0">
                  <c:v>1-syl</c:v>
                </c:pt>
                <c:pt idx="1">
                  <c:v>2-syl</c:v>
                </c:pt>
                <c:pt idx="2">
                  <c:v>3-syl</c:v>
                </c:pt>
                <c:pt idx="3">
                  <c:v>4-syl</c:v>
                </c:pt>
              </c:strCache>
            </c:strRef>
          </c:cat>
          <c:val>
            <c:numRef>
              <c:f>'NUC F0 FOOT'!$J$4:$M$4</c:f>
              <c:numCache>
                <c:formatCode>0.00</c:formatCode>
                <c:ptCount val="4"/>
                <c:pt idx="0">
                  <c:v>-2</c:v>
                </c:pt>
                <c:pt idx="2">
                  <c:v>-3</c:v>
                </c:pt>
                <c:pt idx="3">
                  <c:v>-1</c:v>
                </c:pt>
              </c:numCache>
            </c:numRef>
          </c:val>
          <c:smooth val="0"/>
          <c:extLst>
            <c:ext xmlns:c16="http://schemas.microsoft.com/office/drawing/2014/chart" uri="{C3380CC4-5D6E-409C-BE32-E72D297353CC}">
              <c16:uniqueId val="{00000000-07C0-4DC1-8C1D-5BBB881791CE}"/>
            </c:ext>
          </c:extLst>
        </c:ser>
        <c:ser>
          <c:idx val="5"/>
          <c:order val="1"/>
          <c:tx>
            <c:v>0%</c:v>
          </c:tx>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F0 FOOT'!$J$2:$M$2</c:f>
              <c:strCache>
                <c:ptCount val="4"/>
                <c:pt idx="0">
                  <c:v>1-syl</c:v>
                </c:pt>
                <c:pt idx="1">
                  <c:v>2-syl</c:v>
                </c:pt>
                <c:pt idx="2">
                  <c:v>3-syl</c:v>
                </c:pt>
                <c:pt idx="3">
                  <c:v>4-syl</c:v>
                </c:pt>
              </c:strCache>
            </c:strRef>
          </c:cat>
          <c:val>
            <c:numRef>
              <c:f>'NUC F0 FOOT'!$J$3:$M$3</c:f>
              <c:numCache>
                <c:formatCode>0.00</c:formatCode>
                <c:ptCount val="4"/>
                <c:pt idx="0">
                  <c:v>0.6</c:v>
                </c:pt>
                <c:pt idx="1">
                  <c:v>0.91</c:v>
                </c:pt>
                <c:pt idx="2">
                  <c:v>0.88</c:v>
                </c:pt>
                <c:pt idx="3">
                  <c:v>0.82</c:v>
                </c:pt>
              </c:numCache>
            </c:numRef>
          </c:val>
          <c:smooth val="0"/>
          <c:extLst>
            <c:ext xmlns:c16="http://schemas.microsoft.com/office/drawing/2014/chart" uri="{C3380CC4-5D6E-409C-BE32-E72D297353CC}">
              <c16:uniqueId val="{00000001-07C0-4DC1-8C1D-5BBB881791C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a:t>
            </a:r>
            <a:r>
              <a:rPr lang="en-US" sz="1100" baseline="0"/>
              <a:t>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PRE'!$F$4:$I$4</c:f>
              <c:numCache>
                <c:formatCode>0.00</c:formatCode>
                <c:ptCount val="4"/>
                <c:pt idx="0">
                  <c:v>-0.44</c:v>
                </c:pt>
                <c:pt idx="3">
                  <c:v>0.93</c:v>
                </c:pt>
              </c:numCache>
            </c:numRef>
          </c:val>
          <c:smooth val="0"/>
          <c:extLst>
            <c:ext xmlns:c16="http://schemas.microsoft.com/office/drawing/2014/chart" uri="{C3380CC4-5D6E-409C-BE32-E72D297353CC}">
              <c16:uniqueId val="{00000000-A319-4176-9129-D505DB848AFD}"/>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PRE'!$B$4:$E$4</c:f>
              <c:numCache>
                <c:formatCode>0.00</c:formatCode>
                <c:ptCount val="4"/>
                <c:pt idx="0">
                  <c:v>-1.81</c:v>
                </c:pt>
                <c:pt idx="3">
                  <c:v>-1.45</c:v>
                </c:pt>
              </c:numCache>
            </c:numRef>
          </c:val>
          <c:smooth val="0"/>
          <c:extLst>
            <c:ext xmlns:c16="http://schemas.microsoft.com/office/drawing/2014/chart" uri="{C3380CC4-5D6E-409C-BE32-E72D297353CC}">
              <c16:uniqueId val="{00000001-A319-4176-9129-D505DB848AFD}"/>
            </c:ext>
          </c:extLst>
        </c:ser>
        <c:ser>
          <c:idx val="5"/>
          <c:order val="2"/>
          <c:tx>
            <c:v>L in L*H %</c:v>
          </c:tx>
          <c:spPr>
            <a:ln w="12700" cap="rnd">
              <a:solidFill>
                <a:schemeClr val="tx1"/>
              </a:solidFill>
              <a:round/>
            </a:ln>
            <a:effectLst/>
          </c:spPr>
          <c:marker>
            <c:symbol val="triangle"/>
            <c:size val="10"/>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PRE'!$F$3:$I$3</c:f>
              <c:numCache>
                <c:formatCode>0.00</c:formatCode>
                <c:ptCount val="4"/>
                <c:pt idx="0">
                  <c:v>0.22</c:v>
                </c:pt>
                <c:pt idx="1">
                  <c:v>1.0900000000000001</c:v>
                </c:pt>
                <c:pt idx="2">
                  <c:v>1.08</c:v>
                </c:pt>
                <c:pt idx="3">
                  <c:v>1.66</c:v>
                </c:pt>
              </c:numCache>
            </c:numRef>
          </c:val>
          <c:smooth val="0"/>
          <c:extLst>
            <c:ext xmlns:c16="http://schemas.microsoft.com/office/drawing/2014/chart" uri="{C3380CC4-5D6E-409C-BE32-E72D297353CC}">
              <c16:uniqueId val="{00000002-A319-4176-9129-D505DB848AFD}"/>
            </c:ext>
          </c:extLst>
        </c:ser>
        <c:ser>
          <c:idx val="4"/>
          <c:order val="3"/>
          <c:tx>
            <c:v>H in L*H %</c:v>
          </c:tx>
          <c:spPr>
            <a:ln w="12700" cap="rnd">
              <a:solidFill>
                <a:schemeClr val="tx1"/>
              </a:solidFill>
              <a:round/>
            </a:ln>
            <a:effectLst/>
          </c:spPr>
          <c:marker>
            <c:symbol val="square"/>
            <c:size val="8"/>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PRE'!$B$3:$E$3</c:f>
              <c:numCache>
                <c:formatCode>0.00</c:formatCode>
                <c:ptCount val="4"/>
                <c:pt idx="0">
                  <c:v>-1.64</c:v>
                </c:pt>
                <c:pt idx="1">
                  <c:v>-1.25</c:v>
                </c:pt>
                <c:pt idx="2">
                  <c:v>-1.45</c:v>
                </c:pt>
                <c:pt idx="3">
                  <c:v>-1.35</c:v>
                </c:pt>
              </c:numCache>
            </c:numRef>
          </c:val>
          <c:smooth val="0"/>
          <c:extLst>
            <c:ext xmlns:c16="http://schemas.microsoft.com/office/drawing/2014/chart" uri="{C3380CC4-5D6E-409C-BE32-E72D297353CC}">
              <c16:uniqueId val="{00000003-A319-4176-9129-D505DB848AF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PRE'!$H$35</c:f>
              <c:strCache>
                <c:ptCount val="1"/>
                <c:pt idx="0">
                  <c:v>pre-0</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1C0A-45C4-99E2-0B5F9FF8FB89}"/>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PRE'!$H$36:$H$37</c:f>
              <c:numCache>
                <c:formatCode>0.00</c:formatCode>
                <c:ptCount val="2"/>
                <c:pt idx="0">
                  <c:v>-0.27</c:v>
                </c:pt>
                <c:pt idx="1">
                  <c:v>-2</c:v>
                </c:pt>
              </c:numCache>
            </c:numRef>
          </c:val>
          <c:extLst>
            <c:ext xmlns:c16="http://schemas.microsoft.com/office/drawing/2014/chart" uri="{C3380CC4-5D6E-409C-BE32-E72D297353CC}">
              <c16:uniqueId val="{00000000-12CF-44A4-A897-B7F365E450A0}"/>
            </c:ext>
          </c:extLst>
        </c:ser>
        <c:ser>
          <c:idx val="1"/>
          <c:order val="1"/>
          <c:tx>
            <c:strRef>
              <c:f>'NUC F0 PRE'!$I$35</c:f>
              <c:strCache>
                <c:ptCount val="1"/>
                <c:pt idx="0">
                  <c:v>pre-1</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PRE'!$I$36:$I$37</c:f>
              <c:numCache>
                <c:formatCode>0.00</c:formatCode>
                <c:ptCount val="2"/>
                <c:pt idx="0">
                  <c:v>-0.09</c:v>
                </c:pt>
              </c:numCache>
            </c:numRef>
          </c:val>
          <c:extLst>
            <c:ext xmlns:c16="http://schemas.microsoft.com/office/drawing/2014/chart" uri="{C3380CC4-5D6E-409C-BE32-E72D297353CC}">
              <c16:uniqueId val="{00000001-12CF-44A4-A897-B7F365E450A0}"/>
            </c:ext>
          </c:extLst>
        </c:ser>
        <c:ser>
          <c:idx val="2"/>
          <c:order val="2"/>
          <c:tx>
            <c:strRef>
              <c:f>'NUC F0 PRE'!$J$35</c:f>
              <c:strCache>
                <c:ptCount val="1"/>
                <c:pt idx="0">
                  <c:v>pre-2</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PRE'!$J$36:$J$37</c:f>
              <c:numCache>
                <c:formatCode>0.00</c:formatCode>
                <c:ptCount val="2"/>
                <c:pt idx="0">
                  <c:v>-0.09</c:v>
                </c:pt>
              </c:numCache>
            </c:numRef>
          </c:val>
          <c:extLst>
            <c:ext xmlns:c16="http://schemas.microsoft.com/office/drawing/2014/chart" uri="{C3380CC4-5D6E-409C-BE32-E72D297353CC}">
              <c16:uniqueId val="{00000002-12CF-44A4-A897-B7F365E450A0}"/>
            </c:ext>
          </c:extLst>
        </c:ser>
        <c:ser>
          <c:idx val="3"/>
          <c:order val="3"/>
          <c:tx>
            <c:strRef>
              <c:f>'NUC F0 PRE'!$K$35</c:f>
              <c:strCache>
                <c:ptCount val="1"/>
                <c:pt idx="0">
                  <c:v>pre-3</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1C0A-45C4-99E2-0B5F9FF8FB89}"/>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PRE'!$K$36:$K$37</c:f>
              <c:numCache>
                <c:formatCode>0.00</c:formatCode>
                <c:ptCount val="2"/>
                <c:pt idx="0">
                  <c:v>-0.2</c:v>
                </c:pt>
                <c:pt idx="1">
                  <c:v>-2</c:v>
                </c:pt>
              </c:numCache>
            </c:numRef>
          </c:val>
          <c:extLst>
            <c:ext xmlns:c16="http://schemas.microsoft.com/office/drawing/2014/chart" uri="{C3380CC4-5D6E-409C-BE32-E72D297353CC}">
              <c16:uniqueId val="{00000003-12CF-44A4-A897-B7F365E450A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'NUC F0 PRE'!$B$35</c:f>
              <c:strCache>
                <c:ptCount val="1"/>
                <c:pt idx="0">
                  <c:v>pre-0</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77A2-4C3B-AF38-84ED35BF6C83}"/>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PRE'!$B$36:$B$37</c:f>
              <c:numCache>
                <c:formatCode>0.00</c:formatCode>
                <c:ptCount val="2"/>
                <c:pt idx="0">
                  <c:v>1.87</c:v>
                </c:pt>
                <c:pt idx="1">
                  <c:v>1.38</c:v>
                </c:pt>
              </c:numCache>
            </c:numRef>
          </c:val>
          <c:extLst>
            <c:ext xmlns:c16="http://schemas.microsoft.com/office/drawing/2014/chart" uri="{C3380CC4-5D6E-409C-BE32-E72D297353CC}">
              <c16:uniqueId val="{00000002-C306-404D-B10B-E1CE60494DDB}"/>
            </c:ext>
          </c:extLst>
        </c:ser>
        <c:ser>
          <c:idx val="1"/>
          <c:order val="1"/>
          <c:tx>
            <c:strRef>
              <c:f>'NUC F0 PRE'!$C$35</c:f>
              <c:strCache>
                <c:ptCount val="1"/>
                <c:pt idx="0">
                  <c:v>pre-1</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PRE'!$C$36:$C$37</c:f>
              <c:numCache>
                <c:formatCode>0.00</c:formatCode>
                <c:ptCount val="2"/>
                <c:pt idx="0">
                  <c:v>2.34</c:v>
                </c:pt>
              </c:numCache>
            </c:numRef>
          </c:val>
          <c:extLst>
            <c:ext xmlns:c16="http://schemas.microsoft.com/office/drawing/2014/chart" uri="{C3380CC4-5D6E-409C-BE32-E72D297353CC}">
              <c16:uniqueId val="{00000007-C306-404D-B10B-E1CE60494DDB}"/>
            </c:ext>
          </c:extLst>
        </c:ser>
        <c:ser>
          <c:idx val="2"/>
          <c:order val="2"/>
          <c:tx>
            <c:strRef>
              <c:f>'NUC F0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C306-404D-B10B-E1CE60494DDB}"/>
              </c:ext>
            </c:extLst>
          </c:dPt>
          <c:dPt>
            <c:idx val="1"/>
            <c:invertIfNegative val="0"/>
            <c:bubble3D val="0"/>
            <c:extLst>
              <c:ext xmlns:c16="http://schemas.microsoft.com/office/drawing/2014/chart" uri="{C3380CC4-5D6E-409C-BE32-E72D297353CC}">
                <c16:uniqueId val="{0000000B-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PRE'!$D$36:$D$37</c:f>
              <c:numCache>
                <c:formatCode>0.00</c:formatCode>
                <c:ptCount val="2"/>
                <c:pt idx="0">
                  <c:v>2.5299999999999998</c:v>
                </c:pt>
              </c:numCache>
            </c:numRef>
          </c:val>
          <c:extLst>
            <c:ext xmlns:c16="http://schemas.microsoft.com/office/drawing/2014/chart" uri="{C3380CC4-5D6E-409C-BE32-E72D297353CC}">
              <c16:uniqueId val="{0000000C-C306-404D-B10B-E1CE60494DDB}"/>
            </c:ext>
          </c:extLst>
        </c:ser>
        <c:ser>
          <c:idx val="3"/>
          <c:order val="3"/>
          <c:tx>
            <c:strRef>
              <c:f>'NUC F0 PRE'!$E$35</c:f>
              <c:strCache>
                <c:ptCount val="1"/>
                <c:pt idx="0">
                  <c:v>pre-3</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PRE'!$E$36:$E$37</c:f>
              <c:numCache>
                <c:formatCode>0.00</c:formatCode>
                <c:ptCount val="2"/>
                <c:pt idx="0">
                  <c:v>3.01</c:v>
                </c:pt>
                <c:pt idx="1">
                  <c:v>2.38</c:v>
                </c:pt>
              </c:numCache>
            </c:numRef>
          </c:val>
          <c:extLst>
            <c:ext xmlns:c16="http://schemas.microsoft.com/office/drawing/2014/chart" uri="{C3380CC4-5D6E-409C-BE32-E72D297353CC}">
              <c16:uniqueId val="{00000011-C306-404D-B10B-E1CE60494D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'NUC F0 PRE'!$A$61</c:f>
              <c:strCache>
                <c:ptCount val="1"/>
                <c:pt idx="0">
                  <c:v>mean excursion  (f0 as per-speaker z-score)</c:v>
                </c:pt>
              </c:strCache>
            </c:strRef>
          </c:tx>
          <c:layout>
            <c:manualLayout>
              <c:xMode val="edge"/>
              <c:yMode val="edge"/>
              <c:x val="2.8222222222222221E-2"/>
              <c:y val="1.7039444444444451E-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a:t>
            </a:r>
            <a:r>
              <a:rPr lang="en-US" sz="1100" baseline="0"/>
              <a:t> f0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PRE'!$J$2:$M$2</c:f>
              <c:strCache>
                <c:ptCount val="4"/>
                <c:pt idx="0">
                  <c:v>pre-0</c:v>
                </c:pt>
                <c:pt idx="1">
                  <c:v>pre-1</c:v>
                </c:pt>
                <c:pt idx="2">
                  <c:v>pre-2</c:v>
                </c:pt>
                <c:pt idx="3">
                  <c:v>pre-3</c:v>
                </c:pt>
              </c:strCache>
            </c:strRef>
          </c:cat>
          <c:val>
            <c:numRef>
              <c:f>'NUC F0 PRE'!$J$4:$M$4</c:f>
              <c:numCache>
                <c:formatCode>0.00</c:formatCode>
                <c:ptCount val="4"/>
                <c:pt idx="0">
                  <c:v>-3</c:v>
                </c:pt>
                <c:pt idx="3">
                  <c:v>-1</c:v>
                </c:pt>
              </c:numCache>
            </c:numRef>
          </c:val>
          <c:smooth val="0"/>
          <c:extLst>
            <c:ext xmlns:c16="http://schemas.microsoft.com/office/drawing/2014/chart" uri="{C3380CC4-5D6E-409C-BE32-E72D297353CC}">
              <c16:uniqueId val="{00000000-4367-48A2-B1B6-871CAB5BD6FE}"/>
            </c:ext>
          </c:extLst>
        </c:ser>
        <c:ser>
          <c:idx val="5"/>
          <c:order val="1"/>
          <c:tx>
            <c:v>0%</c:v>
          </c:tx>
          <c:spPr>
            <a:ln w="12700" cap="rnd">
              <a:solidFill>
                <a:schemeClr val="tx1"/>
              </a:solidFill>
              <a:round/>
            </a:ln>
            <a:effectLst/>
          </c:spPr>
          <c:marker>
            <c:symbol val="circle"/>
            <c:size val="10"/>
            <c:spPr>
              <a:solidFill>
                <a:srgbClr val="2B83BA"/>
              </a:solidFill>
              <a:ln w="9525">
                <a:solidFill>
                  <a:schemeClr val="tx1"/>
                </a:solidFill>
              </a:ln>
              <a:effectLst/>
            </c:spPr>
          </c:marker>
          <c:cat>
            <c:strRef>
              <c:f>'NUC F0 PRE'!$J$2:$M$2</c:f>
              <c:strCache>
                <c:ptCount val="4"/>
                <c:pt idx="0">
                  <c:v>pre-0</c:v>
                </c:pt>
                <c:pt idx="1">
                  <c:v>pre-1</c:v>
                </c:pt>
                <c:pt idx="2">
                  <c:v>pre-2</c:v>
                </c:pt>
                <c:pt idx="3">
                  <c:v>pre-3</c:v>
                </c:pt>
              </c:strCache>
            </c:strRef>
          </c:cat>
          <c:val>
            <c:numRef>
              <c:f>'NUC F0 PRE'!$J$3:$M$3</c:f>
              <c:numCache>
                <c:formatCode>0.00</c:formatCode>
                <c:ptCount val="4"/>
                <c:pt idx="0">
                  <c:v>-0.09</c:v>
                </c:pt>
                <c:pt idx="1">
                  <c:v>0.91</c:v>
                </c:pt>
                <c:pt idx="2">
                  <c:v>0.91</c:v>
                </c:pt>
                <c:pt idx="3">
                  <c:v>1.3</c:v>
                </c:pt>
              </c:numCache>
            </c:numRef>
          </c:val>
          <c:smooth val="0"/>
          <c:extLst>
            <c:ext xmlns:c16="http://schemas.microsoft.com/office/drawing/2014/chart" uri="{C3380CC4-5D6E-409C-BE32-E72D297353CC}">
              <c16:uniqueId val="{00000001-4367-48A2-B1B6-871CAB5BD6F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'PN Time Params'!$L$2</c:f>
              <c:strCache>
                <c:ptCount val="1"/>
                <c:pt idx="0">
                  <c:v>ana-0</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A4AC-444E-97BE-CB2200104D6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Params'!$R$62:$R$63</c:f>
              <c:numCache>
                <c:formatCode>0.00</c:formatCode>
                <c:ptCount val="2"/>
                <c:pt idx="0">
                  <c:v>29.56</c:v>
                </c:pt>
                <c:pt idx="1">
                  <c:v>24.13</c:v>
                </c:pt>
              </c:numCache>
            </c:numRef>
          </c:val>
          <c:extLst>
            <c:ext xmlns:c16="http://schemas.microsoft.com/office/drawing/2014/chart" uri="{C3380CC4-5D6E-409C-BE32-E72D297353CC}">
              <c16:uniqueId val="{00000002-A647-4AF2-97CE-0997F4A08C66}"/>
            </c:ext>
          </c:extLst>
        </c:ser>
        <c:ser>
          <c:idx val="1"/>
          <c:order val="1"/>
          <c:tx>
            <c:strRef>
              <c:f>'PN Time Params'!$M$2</c:f>
              <c:strCache>
                <c:ptCount val="1"/>
                <c:pt idx="0">
                  <c:v>ana-1</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Params'!$S$62:$S$63</c:f>
              <c:numCache>
                <c:formatCode>0.00</c:formatCode>
                <c:ptCount val="2"/>
                <c:pt idx="0">
                  <c:v>37.69</c:v>
                </c:pt>
              </c:numCache>
            </c:numRef>
          </c:val>
          <c:extLst>
            <c:ext xmlns:c16="http://schemas.microsoft.com/office/drawing/2014/chart" uri="{C3380CC4-5D6E-409C-BE32-E72D297353CC}">
              <c16:uniqueId val="{00000007-A647-4AF2-97CE-0997F4A08C66}"/>
            </c:ext>
          </c:extLst>
        </c:ser>
        <c:ser>
          <c:idx val="2"/>
          <c:order val="2"/>
          <c:tx>
            <c:strRef>
              <c:f>'PN Time Params'!$N$2</c:f>
              <c:strCache>
                <c:ptCount val="1"/>
                <c:pt idx="0">
                  <c:v>ana-2</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Params'!$T$62:$T$63</c:f>
              <c:numCache>
                <c:formatCode>0.00</c:formatCode>
                <c:ptCount val="2"/>
                <c:pt idx="0">
                  <c:v>40.74</c:v>
                </c:pt>
              </c:numCache>
            </c:numRef>
          </c:val>
          <c:extLst>
            <c:ext xmlns:c16="http://schemas.microsoft.com/office/drawing/2014/chart" uri="{C3380CC4-5D6E-409C-BE32-E72D297353CC}">
              <c16:uniqueId val="{0000000C-A647-4AF2-97CE-0997F4A08C66}"/>
            </c:ext>
          </c:extLst>
        </c:ser>
        <c:ser>
          <c:idx val="3"/>
          <c:order val="3"/>
          <c:tx>
            <c:strRef>
              <c:f>'PN Time Params'!$O$2</c:f>
              <c:strCache>
                <c:ptCount val="1"/>
                <c:pt idx="0">
                  <c:v>ana-3</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A4AC-444E-97BE-CB2200104D6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Params'!$U$62:$U$63</c:f>
              <c:numCache>
                <c:formatCode>0.00</c:formatCode>
                <c:ptCount val="2"/>
                <c:pt idx="0">
                  <c:v>48.26</c:v>
                </c:pt>
                <c:pt idx="1">
                  <c:v>44.22</c:v>
                </c:pt>
              </c:numCache>
            </c:numRef>
          </c:val>
          <c:extLst>
            <c:ext xmlns:c16="http://schemas.microsoft.com/office/drawing/2014/chart" uri="{C3380CC4-5D6E-409C-BE32-E72D297353CC}">
              <c16:uniqueId val="{00000011-A647-4AF2-97CE-0997F4A08C66}"/>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Mean L*H slope re foot size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0-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Params'!$B$62:$B$63</c:f>
              <c:numCache>
                <c:formatCode>0.00</c:formatCode>
                <c:ptCount val="2"/>
                <c:pt idx="0">
                  <c:v>36.58</c:v>
                </c:pt>
                <c:pt idx="1">
                  <c:v>47.59</c:v>
                </c:pt>
              </c:numCache>
            </c:numRef>
          </c:val>
          <c:extLst>
            <c:ext xmlns:c16="http://schemas.microsoft.com/office/drawing/2014/chart" uri="{C3380CC4-5D6E-409C-BE32-E72D297353CC}">
              <c16:uniqueId val="{00000003-5637-4ACA-8AC7-147CF73EC1EA}"/>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Params'!$C$62:$C$63</c:f>
              <c:numCache>
                <c:formatCode>0.00</c:formatCode>
                <c:ptCount val="2"/>
                <c:pt idx="0">
                  <c:v>37.69</c:v>
                </c:pt>
              </c:numCache>
            </c:numRef>
          </c:val>
          <c:extLst>
            <c:ext xmlns:c16="http://schemas.microsoft.com/office/drawing/2014/chart" uri="{C3380CC4-5D6E-409C-BE32-E72D297353CC}">
              <c16:uniqueId val="{00000007-5637-4ACA-8AC7-147CF73EC1EA}"/>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8-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9-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Params'!$D$62:$D$63</c:f>
              <c:numCache>
                <c:formatCode>0.00</c:formatCode>
                <c:ptCount val="2"/>
                <c:pt idx="0">
                  <c:v>35.61</c:v>
                </c:pt>
                <c:pt idx="1">
                  <c:v>35.82</c:v>
                </c:pt>
              </c:numCache>
            </c:numRef>
          </c:val>
          <c:extLst>
            <c:ext xmlns:c16="http://schemas.microsoft.com/office/drawing/2014/chart" uri="{C3380CC4-5D6E-409C-BE32-E72D297353CC}">
              <c16:uniqueId val="{0000000A-5637-4ACA-8AC7-147CF73EC1EA}"/>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B-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D-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Params'!$E$62:$E$63</c:f>
              <c:numCache>
                <c:formatCode>0.00</c:formatCode>
                <c:ptCount val="2"/>
                <c:pt idx="0">
                  <c:v>18.170000000000002</c:v>
                </c:pt>
                <c:pt idx="1">
                  <c:v>13.41</c:v>
                </c:pt>
              </c:numCache>
            </c:numRef>
          </c:val>
          <c:extLst>
            <c:ext xmlns:c16="http://schemas.microsoft.com/office/drawing/2014/chart" uri="{C3380CC4-5D6E-409C-BE32-E72D297353CC}">
              <c16:uniqueId val="{0000000E-5637-4ACA-8AC7-147CF73EC1EA}"/>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'NUC Composite Params'!$E$13</c:f>
              <c:strCache>
                <c:ptCount val="1"/>
                <c:pt idx="0">
                  <c:v>L*H L%, 1-syl</c:v>
                </c:pt>
              </c:strCache>
              <c:extLst xmlns:c15="http://schemas.microsoft.com/office/drawing/2012/chart"/>
            </c:strRef>
          </c:tx>
          <c:spPr>
            <a:ln w="25400">
              <a:solidFill>
                <a:schemeClr val="tx1"/>
              </a:solidFill>
              <a:prstDash val="sysDash"/>
            </a:ln>
          </c:spPr>
          <c:marker>
            <c:symbol val="circle"/>
            <c:size val="10"/>
            <c:spPr>
              <a:solidFill>
                <a:srgbClr val="FDAE61"/>
              </a:solidFill>
              <a:ln w="25400">
                <a:solidFill>
                  <a:schemeClr val="tx1"/>
                </a:solidFill>
              </a:ln>
            </c:spPr>
          </c:marker>
          <c:xVal>
            <c:numRef>
              <c:f>'NUC Composite Params'!$F$14:$F$16</c:f>
              <c:numCache>
                <c:formatCode>0</c:formatCode>
                <c:ptCount val="3"/>
                <c:pt idx="0">
                  <c:v>32</c:v>
                </c:pt>
                <c:pt idx="1">
                  <c:v>170</c:v>
                </c:pt>
                <c:pt idx="2">
                  <c:v>261</c:v>
                </c:pt>
              </c:numCache>
              <c:extLst xmlns:c15="http://schemas.microsoft.com/office/drawing/2012/chart"/>
            </c:numRef>
          </c:xVal>
          <c:yVal>
            <c:numRef>
              <c:f>'NUC Composite Params'!$G$14:$G$16</c:f>
              <c:numCache>
                <c:formatCode>0.00</c:formatCode>
                <c:ptCount val="3"/>
                <c:pt idx="0">
                  <c:v>-1.25</c:v>
                </c:pt>
                <c:pt idx="1">
                  <c:v>1.36</c:v>
                </c:pt>
                <c:pt idx="2">
                  <c:v>-2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519-44B0-9292-4C60DA58C8E9}"/>
            </c:ext>
          </c:extLst>
        </c:ser>
        <c:ser>
          <c:idx val="5"/>
          <c:order val="1"/>
          <c:tx>
            <c:strRef>
              <c:f>'NUC Composite Params'!$E$23</c:f>
              <c:strCache>
                <c:ptCount val="1"/>
                <c:pt idx="0">
                  <c:v>L*H L%, 3-syl</c:v>
                </c:pt>
              </c:strCache>
            </c:strRef>
          </c:tx>
          <c:spPr>
            <a:ln>
              <a:solidFill>
                <a:schemeClr val="tx1"/>
              </a:solidFill>
              <a:prstDash val="dash"/>
            </a:ln>
          </c:spPr>
          <c:marker>
            <c:symbol val="diamond"/>
            <c:size val="14"/>
            <c:spPr>
              <a:solidFill>
                <a:srgbClr val="FDAE61"/>
              </a:solidFill>
              <a:ln w="25400">
                <a:solidFill>
                  <a:schemeClr val="tx1"/>
                </a:solidFill>
              </a:ln>
            </c:spPr>
          </c:marker>
          <c:xVal>
            <c:numRef>
              <c:f>'NUC Composite Params'!$F$24:$F$26</c:f>
              <c:numCache>
                <c:formatCode>0</c:formatCode>
                <c:ptCount val="3"/>
                <c:pt idx="0">
                  <c:v>79.2</c:v>
                </c:pt>
                <c:pt idx="1">
                  <c:v>255</c:v>
                </c:pt>
                <c:pt idx="2">
                  <c:v>359</c:v>
                </c:pt>
              </c:numCache>
            </c:numRef>
          </c:xVal>
          <c:yVal>
            <c:numRef>
              <c:f>'NUC Composite Params'!$G$24:$G$26</c:f>
              <c:numCache>
                <c:formatCode>0.00</c:formatCode>
                <c:ptCount val="3"/>
                <c:pt idx="0">
                  <c:v>-1.45</c:v>
                </c:pt>
                <c:pt idx="1">
                  <c:v>1.01</c:v>
                </c:pt>
                <c:pt idx="2">
                  <c:v>-3</c:v>
                </c:pt>
              </c:numCache>
            </c:numRef>
          </c:yVal>
          <c:smooth val="0"/>
          <c:extLst xmlns:c15="http://schemas.microsoft.com/office/drawing/2012/chart">
            <c:ext xmlns:c16="http://schemas.microsoft.com/office/drawing/2014/chart" uri="{C3380CC4-5D6E-409C-BE32-E72D297353CC}">
              <c16:uniqueId val="{00000001-6519-44B0-9292-4C60DA58C8E9}"/>
            </c:ext>
          </c:extLst>
        </c:ser>
        <c:ser>
          <c:idx val="7"/>
          <c:order val="2"/>
          <c:tx>
            <c:strRef>
              <c:f>'NUC Composite Params'!$E$28</c:f>
              <c:strCache>
                <c:ptCount val="1"/>
                <c:pt idx="0">
                  <c:v>L*H L%, 4-syl</c:v>
                </c:pt>
              </c:strCache>
              <c:extLst xmlns:c15="http://schemas.microsoft.com/office/drawing/2012/chart"/>
            </c:strRef>
          </c:tx>
          <c:spPr>
            <a:ln w="25400" cap="rnd">
              <a:solidFill>
                <a:schemeClr val="tx1"/>
              </a:solidFill>
              <a:prstDash val="sysDash"/>
              <a:round/>
            </a:ln>
            <a:effectLst/>
          </c:spPr>
          <c:marker>
            <c:symbol val="square"/>
            <c:size val="10"/>
            <c:spPr>
              <a:solidFill>
                <a:srgbClr val="FDAE61"/>
              </a:solidFill>
              <a:ln w="25400">
                <a:solidFill>
                  <a:schemeClr val="tx1"/>
                </a:solidFill>
              </a:ln>
            </c:spPr>
          </c:marker>
          <c:xVal>
            <c:numRef>
              <c:f>'NUC Composite Params'!$F$29:$F$31</c:f>
              <c:numCache>
                <c:formatCode>0</c:formatCode>
                <c:ptCount val="3"/>
                <c:pt idx="0">
                  <c:v>69</c:v>
                </c:pt>
                <c:pt idx="1">
                  <c:v>404</c:v>
                </c:pt>
                <c:pt idx="2">
                  <c:v>521</c:v>
                </c:pt>
              </c:numCache>
              <c:extLst xmlns:c15="http://schemas.microsoft.com/office/drawing/2012/chart"/>
            </c:numRef>
          </c:xVal>
          <c:yVal>
            <c:numRef>
              <c:f>'NUC Composite Params'!$G$29:$G$31</c:f>
              <c:numCache>
                <c:formatCode>0.00</c:formatCode>
                <c:ptCount val="3"/>
                <c:pt idx="0">
                  <c:v>-0.76</c:v>
                </c:pt>
                <c:pt idx="1">
                  <c:v>0.59</c:v>
                </c:pt>
                <c:pt idx="2">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6519-44B0-9292-4C60DA58C8E9}"/>
            </c:ext>
          </c:extLst>
        </c:ser>
        <c:ser>
          <c:idx val="1"/>
          <c:order val="3"/>
          <c:tx>
            <c:strRef>
              <c:f>'NUC Composite Params'!$A$13</c:f>
              <c:strCache>
                <c:ptCount val="1"/>
                <c:pt idx="0">
                  <c:v>L*H %, 1-syl</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Params'!$B$14:$B$16</c:f>
              <c:numCache>
                <c:formatCode>0</c:formatCode>
                <c:ptCount val="3"/>
                <c:pt idx="0">
                  <c:v>69.38</c:v>
                </c:pt>
                <c:pt idx="1">
                  <c:v>227.78</c:v>
                </c:pt>
                <c:pt idx="2">
                  <c:v>265</c:v>
                </c:pt>
              </c:numCache>
            </c:numRef>
          </c:xVal>
          <c:yVal>
            <c:numRef>
              <c:f>'NUC Composite Params'!$C$14:$C$16</c:f>
              <c:numCache>
                <c:formatCode>0.00</c:formatCode>
                <c:ptCount val="3"/>
                <c:pt idx="0">
                  <c:v>-1.39</c:v>
                </c:pt>
                <c:pt idx="1">
                  <c:v>0.81</c:v>
                </c:pt>
                <c:pt idx="2">
                  <c:v>0.6</c:v>
                </c:pt>
              </c:numCache>
            </c:numRef>
          </c:yVal>
          <c:smooth val="0"/>
          <c:extLst>
            <c:ext xmlns:c16="http://schemas.microsoft.com/office/drawing/2014/chart" uri="{C3380CC4-5D6E-409C-BE32-E72D297353CC}">
              <c16:uniqueId val="{00000003-6519-44B0-9292-4C60DA58C8E9}"/>
            </c:ext>
          </c:extLst>
        </c:ser>
        <c:ser>
          <c:idx val="2"/>
          <c:order val="4"/>
          <c:tx>
            <c:strRef>
              <c:f>'NUC Composite Params'!$A$18</c:f>
              <c:strCache>
                <c:ptCount val="1"/>
                <c:pt idx="0">
                  <c:v>L*H %, 2-syl</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Params'!$B$19:$B$21</c:f>
              <c:numCache>
                <c:formatCode>0</c:formatCode>
                <c:ptCount val="3"/>
                <c:pt idx="0">
                  <c:v>72.33</c:v>
                </c:pt>
                <c:pt idx="1">
                  <c:v>241.95</c:v>
                </c:pt>
                <c:pt idx="2">
                  <c:v>274.18</c:v>
                </c:pt>
              </c:numCache>
            </c:numRef>
          </c:xVal>
          <c:yVal>
            <c:numRef>
              <c:f>'NUC Composite Params'!$C$19:$C$21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4-6519-44B0-9292-4C60DA58C8E9}"/>
            </c:ext>
          </c:extLst>
        </c:ser>
        <c:ser>
          <c:idx val="3"/>
          <c:order val="5"/>
          <c:tx>
            <c:strRef>
              <c:f>'NUC Composite Params'!$A$23</c:f>
              <c:strCache>
                <c:ptCount val="1"/>
                <c:pt idx="0">
                  <c:v>L*H %, 3-syl</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Params'!$B$24:$B$26</c:f>
              <c:numCache>
                <c:formatCode>0</c:formatCode>
                <c:ptCount val="3"/>
                <c:pt idx="0">
                  <c:v>78.260000000000005</c:v>
                </c:pt>
                <c:pt idx="1">
                  <c:v>307.44</c:v>
                </c:pt>
                <c:pt idx="2">
                  <c:v>370.75</c:v>
                </c:pt>
              </c:numCache>
            </c:numRef>
          </c:xVal>
          <c:yVal>
            <c:numRef>
              <c:f>'NUC Composite Params'!$C$24:$C$26</c:f>
              <c:numCache>
                <c:formatCode>0.00</c:formatCode>
                <c:ptCount val="3"/>
                <c:pt idx="0">
                  <c:v>-1.32</c:v>
                </c:pt>
                <c:pt idx="1">
                  <c:v>1.76</c:v>
                </c:pt>
                <c:pt idx="2">
                  <c:v>0.88</c:v>
                </c:pt>
              </c:numCache>
            </c:numRef>
          </c:yVal>
          <c:smooth val="0"/>
          <c:extLst>
            <c:ext xmlns:c16="http://schemas.microsoft.com/office/drawing/2014/chart" uri="{C3380CC4-5D6E-409C-BE32-E72D297353CC}">
              <c16:uniqueId val="{00000005-6519-44B0-9292-4C60DA58C8E9}"/>
            </c:ext>
          </c:extLst>
        </c:ser>
        <c:ser>
          <c:idx val="0"/>
          <c:order val="6"/>
          <c:tx>
            <c:strRef>
              <c:f>'NUC Composite Params'!$A$28</c:f>
              <c:strCache>
                <c:ptCount val="1"/>
                <c:pt idx="0">
                  <c:v>L*H %, 4-syl</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Params'!$B$29:$B$31</c:f>
              <c:numCache>
                <c:formatCode>0</c:formatCode>
                <c:ptCount val="3"/>
                <c:pt idx="0">
                  <c:v>76.19</c:v>
                </c:pt>
                <c:pt idx="1">
                  <c:v>444.86</c:v>
                </c:pt>
                <c:pt idx="2">
                  <c:v>516.27</c:v>
                </c:pt>
              </c:numCache>
            </c:numRef>
          </c:xVal>
          <c:yVal>
            <c:numRef>
              <c:f>'NUC Composite Params'!$C$29:$C$31</c:f>
              <c:numCache>
                <c:formatCode>0.00</c:formatCode>
                <c:ptCount val="3"/>
                <c:pt idx="0">
                  <c:v>-1.18</c:v>
                </c:pt>
                <c:pt idx="1">
                  <c:v>1.44</c:v>
                </c:pt>
                <c:pt idx="2">
                  <c:v>0.82</c:v>
                </c:pt>
              </c:numCache>
            </c:numRef>
          </c:yVal>
          <c:smooth val="0"/>
          <c:extLst>
            <c:ext xmlns:c16="http://schemas.microsoft.com/office/drawing/2014/chart" uri="{C3380CC4-5D6E-409C-BE32-E72D297353CC}">
              <c16:uniqueId val="{00000006-6519-44B0-9292-4C60DA58C8E9}"/>
            </c:ext>
          </c:extLst>
        </c:ser>
        <c:dLbls>
          <c:showLegendKey val="0"/>
          <c:showVal val="0"/>
          <c:showCatName val="0"/>
          <c:showSerName val="0"/>
          <c:showPercent val="0"/>
          <c:showBubbleSize val="0"/>
        </c:dLbls>
        <c:axId val="1394828320"/>
        <c:axId val="1394824160"/>
        <c:extLst/>
      </c:scatterChart>
      <c:valAx>
        <c:axId val="1394828320"/>
        <c:scaling>
          <c:orientation val="minMax"/>
          <c:max val="6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(per-speaker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5762611111111113"/>
          <c:y val="0.68171870370370369"/>
          <c:w val="0.30932185185185185"/>
          <c:h val="0.29891629629629629"/>
        </c:manualLayout>
      </c:layout>
      <c:overlay val="1"/>
      <c:spPr>
        <a:solidFill>
          <a:srgbClr val="FFFFFF"/>
        </a:solidFill>
        <a:ln>
          <a:solidFill>
            <a:schemeClr val="tx1"/>
          </a:solidFill>
        </a:ln>
      </c:spPr>
    </c:legend>
    <c:plotVisOnly val="1"/>
    <c:dispBlanksAs val="gap"/>
    <c:showDLblsOverMax val="0"/>
  </c:chart>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'NUC Time FOOT'!$H$35</c:f>
              <c:strCache>
                <c:ptCount val="1"/>
                <c:pt idx="0">
                  <c:v>1-syl</c:v>
                </c:pt>
              </c:strCache>
            </c:strRef>
          </c:tx>
          <c:spPr>
            <a:solidFill>
              <a:schemeClr val="accent1"/>
            </a:solidFill>
            <a:ln>
              <a:no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7-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3-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FOOT'!$H$36:$H$37</c:f>
              <c:numCache>
                <c:formatCode>0</c:formatCode>
                <c:ptCount val="2"/>
                <c:pt idx="0">
                  <c:v>36.799999999999997</c:v>
                </c:pt>
                <c:pt idx="1">
                  <c:v>114</c:v>
                </c:pt>
              </c:numCache>
            </c:numRef>
          </c:val>
          <c:extLst>
            <c:ext xmlns:c16="http://schemas.microsoft.com/office/drawing/2014/chart" uri="{C3380CC4-5D6E-409C-BE32-E72D297353CC}">
              <c16:uniqueId val="{00000002-0E85-46DF-B7B3-11CDF6BA85DB}"/>
            </c:ext>
          </c:extLst>
        </c:ser>
        <c:ser>
          <c:idx val="1"/>
          <c:order val="1"/>
          <c:tx>
            <c:strRef>
              <c:f>'NUC Time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2-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FOOT'!$I$36:$I$37</c:f>
              <c:numCache>
                <c:formatCode>0</c:formatCode>
                <c:ptCount val="2"/>
                <c:pt idx="0">
                  <c:v>31.45</c:v>
                </c:pt>
              </c:numCache>
            </c:numRef>
          </c:val>
          <c:extLst>
            <c:ext xmlns:c16="http://schemas.microsoft.com/office/drawing/2014/chart" uri="{C3380CC4-5D6E-409C-BE32-E72D297353CC}">
              <c16:uniqueId val="{00000007-0E85-46DF-B7B3-11CDF6BA85DB}"/>
            </c:ext>
          </c:extLst>
        </c:ser>
        <c:ser>
          <c:idx val="2"/>
          <c:order val="2"/>
          <c:tx>
            <c:strRef>
              <c:f>'NUC Time FOOT'!$J$35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F-27C6-441F-AFBE-1DBFB5D1F09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FOOT'!$J$36:$J$37</c:f>
              <c:numCache>
                <c:formatCode>0</c:formatCode>
                <c:ptCount val="2"/>
                <c:pt idx="0">
                  <c:v>58.5</c:v>
                </c:pt>
                <c:pt idx="1">
                  <c:v>121</c:v>
                </c:pt>
              </c:numCache>
            </c:numRef>
          </c:val>
          <c:extLst>
            <c:ext xmlns:c16="http://schemas.microsoft.com/office/drawing/2014/chart" uri="{C3380CC4-5D6E-409C-BE32-E72D297353CC}">
              <c16:uniqueId val="{0000000C-0E85-46DF-B7B3-11CDF6BA85DB}"/>
            </c:ext>
          </c:extLst>
        </c:ser>
        <c:ser>
          <c:idx val="3"/>
          <c:order val="3"/>
          <c:tx>
            <c:strRef>
              <c:f>'NUC Time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1-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FOOT'!$K$36:$K$37</c:f>
              <c:numCache>
                <c:formatCode>0</c:formatCode>
                <c:ptCount val="2"/>
                <c:pt idx="0">
                  <c:v>69.819999999999993</c:v>
                </c:pt>
                <c:pt idx="1">
                  <c:v>108</c:v>
                </c:pt>
              </c:numCache>
            </c:numRef>
          </c:val>
          <c:extLst>
            <c:ext xmlns:c16="http://schemas.microsoft.com/office/drawing/2014/chart" uri="{C3380CC4-5D6E-409C-BE32-E72D297353CC}">
              <c16:uniqueId val="{00000011-0E85-46DF-B7B3-11CDF6BA85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'NUC Composite Params'!$U$13</c:f>
              <c:strCache>
                <c:ptCount val="1"/>
                <c:pt idx="0">
                  <c:v>L*H L%, pre-0</c:v>
                </c:pt>
              </c:strCache>
              <c:extLst xmlns:c15="http://schemas.microsoft.com/office/drawing/2012/chart"/>
            </c:strRef>
          </c:tx>
          <c:spPr>
            <a:ln w="25400">
              <a:solidFill>
                <a:schemeClr val="tx1"/>
              </a:solidFill>
              <a:prstDash val="sysDash"/>
            </a:ln>
          </c:spPr>
          <c:marker>
            <c:symbol val="circle"/>
            <c:size val="10"/>
            <c:spPr>
              <a:solidFill>
                <a:srgbClr val="FDAE61"/>
              </a:solidFill>
              <a:ln w="25400">
                <a:solidFill>
                  <a:schemeClr val="tx1"/>
                </a:solidFill>
              </a:ln>
            </c:spPr>
          </c:marker>
          <c:xVal>
            <c:numRef>
              <c:f>'NUC Composite Params'!$V$14:$V$16</c:f>
              <c:numCache>
                <c:formatCode>0</c:formatCode>
                <c:ptCount val="3"/>
                <c:pt idx="0">
                  <c:v>61.25</c:v>
                </c:pt>
                <c:pt idx="1">
                  <c:v>187.5</c:v>
                </c:pt>
                <c:pt idx="2">
                  <c:v>280</c:v>
                </c:pt>
              </c:numCache>
              <c:extLst xmlns:c15="http://schemas.microsoft.com/office/drawing/2012/chart"/>
            </c:numRef>
          </c:xVal>
          <c:yVal>
            <c:numRef>
              <c:f>'NUC Composite Params'!$W$14:$W$16</c:f>
              <c:numCache>
                <c:formatCode>0.00</c:formatCode>
                <c:ptCount val="3"/>
                <c:pt idx="0">
                  <c:v>-1.81</c:v>
                </c:pt>
                <c:pt idx="1">
                  <c:v>-0.44</c:v>
                </c:pt>
                <c:pt idx="2">
                  <c:v>-3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1B07-4CD5-B8DD-6A664AD746A1}"/>
            </c:ext>
          </c:extLst>
        </c:ser>
        <c:ser>
          <c:idx val="7"/>
          <c:order val="1"/>
          <c:tx>
            <c:strRef>
              <c:f>'NUC Composite Params'!$U$28</c:f>
              <c:strCache>
                <c:ptCount val="1"/>
                <c:pt idx="0">
                  <c:v>L*H L%, pre-3</c:v>
                </c:pt>
              </c:strCache>
              <c:extLst xmlns:c15="http://schemas.microsoft.com/office/drawing/2012/chart"/>
            </c:strRef>
          </c:tx>
          <c:spPr>
            <a:ln w="25400">
              <a:solidFill>
                <a:schemeClr val="tx1"/>
              </a:solidFill>
              <a:prstDash val="sysDash"/>
            </a:ln>
          </c:spPr>
          <c:marker>
            <c:symbol val="square"/>
            <c:size val="10"/>
            <c:spPr>
              <a:solidFill>
                <a:srgbClr val="FDAE61"/>
              </a:solidFill>
              <a:ln w="25400">
                <a:solidFill>
                  <a:schemeClr val="tx1"/>
                </a:solidFill>
              </a:ln>
            </c:spPr>
          </c:marker>
          <c:xVal>
            <c:numRef>
              <c:f>'NUC Composite Params'!$V$29:$V$31</c:f>
              <c:numCache>
                <c:formatCode>0</c:formatCode>
                <c:ptCount val="3"/>
                <c:pt idx="0">
                  <c:v>47</c:v>
                </c:pt>
                <c:pt idx="1">
                  <c:v>183</c:v>
                </c:pt>
                <c:pt idx="2">
                  <c:v>235</c:v>
                </c:pt>
              </c:numCache>
              <c:extLst xmlns:c15="http://schemas.microsoft.com/office/drawing/2012/chart"/>
            </c:numRef>
          </c:xVal>
          <c:yVal>
            <c:numRef>
              <c:f>'NUC Composite Params'!$W$29:$W$31</c:f>
              <c:numCache>
                <c:formatCode>0.00</c:formatCode>
                <c:ptCount val="3"/>
                <c:pt idx="0">
                  <c:v>-1.45</c:v>
                </c:pt>
                <c:pt idx="1">
                  <c:v>0.93</c:v>
                </c:pt>
                <c:pt idx="2">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1B07-4CD5-B8DD-6A664AD746A1}"/>
            </c:ext>
          </c:extLst>
        </c:ser>
        <c:ser>
          <c:idx val="1"/>
          <c:order val="2"/>
          <c:tx>
            <c:strRef>
              <c:f>'NUC Composite Params'!$Q$13</c:f>
              <c:strCache>
                <c:ptCount val="1"/>
                <c:pt idx="0">
                  <c:v>L*H %, pre-0</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Params'!$R$14:$R$16</c:f>
              <c:numCache>
                <c:formatCode>0</c:formatCode>
                <c:ptCount val="3"/>
                <c:pt idx="0">
                  <c:v>85.62</c:v>
                </c:pt>
                <c:pt idx="1">
                  <c:v>246.32</c:v>
                </c:pt>
                <c:pt idx="2">
                  <c:v>289.36</c:v>
                </c:pt>
              </c:numCache>
            </c:numRef>
          </c:xVal>
          <c:yVal>
            <c:numRef>
              <c:f>'NUC Composite Params'!$S$14:$S$16</c:f>
              <c:numCache>
                <c:formatCode>0.00</c:formatCode>
                <c:ptCount val="3"/>
                <c:pt idx="0">
                  <c:v>-1.64</c:v>
                </c:pt>
                <c:pt idx="1">
                  <c:v>0.22</c:v>
                </c:pt>
                <c:pt idx="2">
                  <c:v>-0.09</c:v>
                </c:pt>
              </c:numCache>
            </c:numRef>
          </c:yVal>
          <c:smooth val="0"/>
          <c:extLst>
            <c:ext xmlns:c16="http://schemas.microsoft.com/office/drawing/2014/chart" uri="{C3380CC4-5D6E-409C-BE32-E72D297353CC}">
              <c16:uniqueId val="{00000002-1B07-4CD5-B8DD-6A664AD746A1}"/>
            </c:ext>
          </c:extLst>
        </c:ser>
        <c:ser>
          <c:idx val="2"/>
          <c:order val="3"/>
          <c:tx>
            <c:strRef>
              <c:f>'NUC Composite Params'!$Q$18</c:f>
              <c:strCache>
                <c:ptCount val="1"/>
                <c:pt idx="0">
                  <c:v>L*H %, pre-1</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Params'!$R$19:$R$21</c:f>
              <c:numCache>
                <c:formatCode>0</c:formatCode>
                <c:ptCount val="3"/>
                <c:pt idx="0">
                  <c:v>72.33</c:v>
                </c:pt>
                <c:pt idx="1">
                  <c:v>241.95</c:v>
                </c:pt>
                <c:pt idx="2">
                  <c:v>274.18</c:v>
                </c:pt>
              </c:numCache>
            </c:numRef>
          </c:xVal>
          <c:yVal>
            <c:numRef>
              <c:f>'NUC Composite Params'!$S$19:$S$21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3-1B07-4CD5-B8DD-6A664AD746A1}"/>
            </c:ext>
          </c:extLst>
        </c:ser>
        <c:ser>
          <c:idx val="3"/>
          <c:order val="4"/>
          <c:tx>
            <c:strRef>
              <c:f>'NUC Composite Params'!$Q$23</c:f>
              <c:strCache>
                <c:ptCount val="1"/>
                <c:pt idx="0">
                  <c:v>L*H %, pre-2</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Params'!$R$24:$R$26</c:f>
              <c:numCache>
                <c:formatCode>0</c:formatCode>
                <c:ptCount val="3"/>
                <c:pt idx="0">
                  <c:v>79.650000000000006</c:v>
                </c:pt>
                <c:pt idx="1">
                  <c:v>249.36</c:v>
                </c:pt>
                <c:pt idx="2">
                  <c:v>276.36</c:v>
                </c:pt>
              </c:numCache>
            </c:numRef>
          </c:xVal>
          <c:yVal>
            <c:numRef>
              <c:f>'NUC Composite Params'!$S$24:$S$26</c:f>
              <c:numCache>
                <c:formatCode>0.00</c:formatCode>
                <c:ptCount val="3"/>
                <c:pt idx="0">
                  <c:v>-1.45</c:v>
                </c:pt>
                <c:pt idx="1">
                  <c:v>1.08</c:v>
                </c:pt>
                <c:pt idx="2">
                  <c:v>0.91</c:v>
                </c:pt>
              </c:numCache>
            </c:numRef>
          </c:yVal>
          <c:smooth val="0"/>
          <c:extLst>
            <c:ext xmlns:c16="http://schemas.microsoft.com/office/drawing/2014/chart" uri="{C3380CC4-5D6E-409C-BE32-E72D297353CC}">
              <c16:uniqueId val="{00000004-1B07-4CD5-B8DD-6A664AD746A1}"/>
            </c:ext>
          </c:extLst>
        </c:ser>
        <c:ser>
          <c:idx val="0"/>
          <c:order val="5"/>
          <c:tx>
            <c:strRef>
              <c:f>'NUC Composite Params'!$Q$28</c:f>
              <c:strCache>
                <c:ptCount val="1"/>
                <c:pt idx="0">
                  <c:v>L*H %, pre-3</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Params'!$R$29:$R$31</c:f>
              <c:numCache>
                <c:formatCode>0</c:formatCode>
                <c:ptCount val="3"/>
                <c:pt idx="0">
                  <c:v>77.209999999999994</c:v>
                </c:pt>
                <c:pt idx="1">
                  <c:v>237.33</c:v>
                </c:pt>
                <c:pt idx="2">
                  <c:v>267.2</c:v>
                </c:pt>
              </c:numCache>
            </c:numRef>
          </c:xVal>
          <c:yVal>
            <c:numRef>
              <c:f>'NUC Composite Params'!$S$29:$S$31</c:f>
              <c:numCache>
                <c:formatCode>0.00</c:formatCode>
                <c:ptCount val="3"/>
                <c:pt idx="0">
                  <c:v>-1.35</c:v>
                </c:pt>
                <c:pt idx="1">
                  <c:v>1.66</c:v>
                </c:pt>
                <c:pt idx="2">
                  <c:v>1.3</c:v>
                </c:pt>
              </c:numCache>
            </c:numRef>
          </c:yVal>
          <c:smooth val="0"/>
          <c:extLst>
            <c:ext xmlns:c16="http://schemas.microsoft.com/office/drawing/2014/chart" uri="{C3380CC4-5D6E-409C-BE32-E72D297353CC}">
              <c16:uniqueId val="{00000005-1B07-4CD5-B8DD-6A664AD746A1}"/>
            </c:ext>
          </c:extLst>
        </c:ser>
        <c:dLbls>
          <c:showLegendKey val="0"/>
          <c:showVal val="0"/>
          <c:showCatName val="0"/>
          <c:showSerName val="0"/>
          <c:showPercent val="0"/>
          <c:showBubbleSize val="0"/>
        </c:dLbls>
        <c:axId val="1394828320"/>
        <c:axId val="1394824160"/>
        <c:extLst/>
      </c:scatterChart>
      <c:valAx>
        <c:axId val="1394828320"/>
        <c:scaling>
          <c:orientation val="minMax"/>
          <c:max val="3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(per-speaker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14249569328119693"/>
          <c:y val="0.74900515156661573"/>
          <c:w val="0.30733250242459703"/>
          <c:h val="0.22995861548047825"/>
        </c:manualLayout>
      </c:layout>
      <c:overlay val="1"/>
      <c:spPr>
        <a:solidFill>
          <a:schemeClr val="bg1"/>
        </a:solidFill>
        <a:ln>
          <a:solidFill>
            <a:schemeClr val="tx1"/>
          </a:solidFill>
        </a:ln>
      </c:spPr>
    </c:legend>
    <c:plotVisOnly val="1"/>
    <c:dispBlanksAs val="gap"/>
    <c:showDLblsOverMax val="0"/>
  </c:chart>
  <c:txPr>
    <a:bodyPr/>
    <a:lstStyle/>
    <a:p>
      <a:pPr>
        <a:defRPr sz="1200">
          <a:solidFill>
            <a:schemeClr val="tx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Params'!$P$6:$S$6</c:f>
              <c:numCache>
                <c:formatCode>0</c:formatCode>
                <c:ptCount val="4"/>
                <c:pt idx="0">
                  <c:v>281.66000000000003</c:v>
                </c:pt>
                <c:pt idx="1">
                  <c:v>207.54</c:v>
                </c:pt>
                <c:pt idx="2">
                  <c:v>245.45</c:v>
                </c:pt>
                <c:pt idx="3">
                  <c:v>254.69</c:v>
                </c:pt>
              </c:numCache>
            </c:numRef>
          </c:val>
          <c:smooth val="0"/>
          <c:extLst>
            <c:ext xmlns:c16="http://schemas.microsoft.com/office/drawing/2014/chart" uri="{C3380CC4-5D6E-409C-BE32-E72D297353CC}">
              <c16:uniqueId val="{00000000-0E51-429B-A79A-74169A31D1E5}"/>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Params'!$L$6:$O$6</c:f>
              <c:numCache>
                <c:formatCode>0</c:formatCode>
                <c:ptCount val="4"/>
                <c:pt idx="0">
                  <c:v>68.67</c:v>
                </c:pt>
                <c:pt idx="1">
                  <c:v>71.86</c:v>
                </c:pt>
                <c:pt idx="2">
                  <c:v>66.5</c:v>
                </c:pt>
                <c:pt idx="3">
                  <c:v>81.25</c:v>
                </c:pt>
              </c:numCache>
            </c:numRef>
          </c:val>
          <c:smooth val="0"/>
          <c:extLst>
            <c:ext xmlns:c16="http://schemas.microsoft.com/office/drawing/2014/chart" uri="{C3380CC4-5D6E-409C-BE32-E72D297353CC}">
              <c16:uniqueId val="{00000001-0E51-429B-A79A-74169A31D1E5}"/>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Params'!$P$5:$S$5</c:f>
              <c:numCache>
                <c:formatCode>0</c:formatCode>
                <c:ptCount val="4"/>
                <c:pt idx="0">
                  <c:v>237.75</c:v>
                </c:pt>
                <c:pt idx="1">
                  <c:v>162.88999999999999</c:v>
                </c:pt>
                <c:pt idx="2">
                  <c:v>169.5</c:v>
                </c:pt>
                <c:pt idx="3">
                  <c:v>176.75</c:v>
                </c:pt>
              </c:numCache>
            </c:numRef>
          </c:val>
          <c:smooth val="0"/>
          <c:extLst>
            <c:ext xmlns:c16="http://schemas.microsoft.com/office/drawing/2014/chart" uri="{C3380CC4-5D6E-409C-BE32-E72D297353CC}">
              <c16:uniqueId val="{00000002-0E51-429B-A79A-74169A31D1E5}"/>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Params'!$L$5:$O$5</c:f>
              <c:numCache>
                <c:formatCode>0</c:formatCode>
                <c:ptCount val="4"/>
                <c:pt idx="0">
                  <c:v>48</c:v>
                </c:pt>
                <c:pt idx="1">
                  <c:v>58.33</c:v>
                </c:pt>
                <c:pt idx="2">
                  <c:v>46.5</c:v>
                </c:pt>
                <c:pt idx="3">
                  <c:v>37</c:v>
                </c:pt>
              </c:numCache>
            </c:numRef>
          </c:val>
          <c:smooth val="0"/>
          <c:extLst>
            <c:ext xmlns:c16="http://schemas.microsoft.com/office/drawing/2014/chart" uri="{C3380CC4-5D6E-409C-BE32-E72D297353CC}">
              <c16:uniqueId val="{00000003-0E51-429B-A79A-74169A31D1E5}"/>
            </c:ext>
          </c:extLst>
        </c:ser>
        <c:ser>
          <c:idx val="1"/>
          <c:order val="4"/>
          <c:tx>
            <c:strRef>
              <c:f>'PN Time Params'!$K$4</c:f>
              <c:strCache>
                <c:ptCount val="1"/>
                <c:pt idx="0">
                  <c:v>H*</c:v>
                </c:pt>
              </c:strCache>
            </c:strRef>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Params'!$P$2:$S$2</c:f>
              <c:strCache>
                <c:ptCount val="4"/>
                <c:pt idx="0">
                  <c:v>ana-0</c:v>
                </c:pt>
                <c:pt idx="1">
                  <c:v>ana-1</c:v>
                </c:pt>
                <c:pt idx="2">
                  <c:v>ana-2</c:v>
                </c:pt>
                <c:pt idx="3">
                  <c:v>ana-3</c:v>
                </c:pt>
              </c:strCache>
            </c:strRef>
          </c:cat>
          <c:val>
            <c:numRef>
              <c:f>'PN Time Params'!$P$4:$S$4</c:f>
              <c:numCache>
                <c:formatCode>0</c:formatCode>
                <c:ptCount val="4"/>
                <c:pt idx="1">
                  <c:v>96.04</c:v>
                </c:pt>
              </c:numCache>
            </c:numRef>
          </c:val>
          <c:smooth val="0"/>
          <c:extLst>
            <c:ext xmlns:c16="http://schemas.microsoft.com/office/drawing/2014/chart" uri="{C3380CC4-5D6E-409C-BE32-E72D297353CC}">
              <c16:uniqueId val="{00000004-0E51-429B-A79A-74169A31D1E5}"/>
            </c:ext>
          </c:extLst>
        </c:ser>
        <c:ser>
          <c:idx val="3"/>
          <c:order val="5"/>
          <c:tx>
            <c:strRef>
              <c:f>'PN Time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Params'!$L$3:$O$3</c:f>
              <c:numCache>
                <c:formatCode>0</c:formatCode>
                <c:ptCount val="4"/>
              </c:numCache>
            </c:numRef>
          </c:val>
          <c:smooth val="0"/>
          <c:extLst>
            <c:ext xmlns:c16="http://schemas.microsoft.com/office/drawing/2014/chart" uri="{C3380CC4-5D6E-409C-BE32-E72D297353CC}">
              <c16:uniqueId val="{00000005-0E51-429B-A79A-74169A31D1E5}"/>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(ms)</c:v>
                </c:pt>
              </c:strCache>
            </c:strRef>
          </c:tx>
          <c:layout>
            <c:manualLayout>
              <c:xMode val="edge"/>
              <c:yMode val="edge"/>
              <c:x val="0.15118959932772061"/>
              <c:y val="0.1555452349115543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Params'!$F$6:$I$6</c:f>
              <c:numCache>
                <c:formatCode>0</c:formatCode>
                <c:ptCount val="4"/>
                <c:pt idx="0">
                  <c:v>187.39</c:v>
                </c:pt>
                <c:pt idx="1">
                  <c:v>264.98</c:v>
                </c:pt>
                <c:pt idx="2">
                  <c:v>280.06</c:v>
                </c:pt>
                <c:pt idx="3">
                  <c:v>281.66000000000003</c:v>
                </c:pt>
              </c:numCache>
            </c:numRef>
          </c:val>
          <c:smooth val="0"/>
          <c:extLst>
            <c:ext xmlns:c16="http://schemas.microsoft.com/office/drawing/2014/chart" uri="{C3380CC4-5D6E-409C-BE32-E72D297353CC}">
              <c16:uniqueId val="{00000000-64FC-41EE-8AE0-9C6795F68876}"/>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Params'!$B$6:$E$6</c:f>
              <c:numCache>
                <c:formatCode>0</c:formatCode>
                <c:ptCount val="4"/>
                <c:pt idx="0">
                  <c:v>76.260000000000005</c:v>
                </c:pt>
                <c:pt idx="1">
                  <c:v>94.27</c:v>
                </c:pt>
                <c:pt idx="2">
                  <c:v>83.3</c:v>
                </c:pt>
                <c:pt idx="3">
                  <c:v>68.67</c:v>
                </c:pt>
              </c:numCache>
            </c:numRef>
          </c:val>
          <c:smooth val="0"/>
          <c:extLst>
            <c:ext xmlns:c16="http://schemas.microsoft.com/office/drawing/2014/chart" uri="{C3380CC4-5D6E-409C-BE32-E72D297353CC}">
              <c16:uniqueId val="{00000001-64FC-41EE-8AE0-9C6795F68876}"/>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Params'!$F$5:$I$5</c:f>
              <c:numCache>
                <c:formatCode>0</c:formatCode>
                <c:ptCount val="4"/>
                <c:pt idx="0">
                  <c:v>184</c:v>
                </c:pt>
                <c:pt idx="1">
                  <c:v>221.67</c:v>
                </c:pt>
                <c:pt idx="2">
                  <c:v>169.6</c:v>
                </c:pt>
                <c:pt idx="3">
                  <c:v>237.75</c:v>
                </c:pt>
              </c:numCache>
            </c:numRef>
          </c:val>
          <c:smooth val="0"/>
          <c:extLst>
            <c:ext xmlns:c16="http://schemas.microsoft.com/office/drawing/2014/chart" uri="{C3380CC4-5D6E-409C-BE32-E72D297353CC}">
              <c16:uniqueId val="{00000002-64FC-41EE-8AE0-9C6795F68876}"/>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Params'!$B$5:$E$5</c:f>
              <c:numCache>
                <c:formatCode>0</c:formatCode>
                <c:ptCount val="4"/>
                <c:pt idx="0">
                  <c:v>92.5</c:v>
                </c:pt>
                <c:pt idx="1">
                  <c:v>88.67</c:v>
                </c:pt>
                <c:pt idx="2">
                  <c:v>34.200000000000003</c:v>
                </c:pt>
                <c:pt idx="3">
                  <c:v>48</c:v>
                </c:pt>
              </c:numCache>
            </c:numRef>
          </c:val>
          <c:smooth val="0"/>
          <c:extLst>
            <c:ext xmlns:c16="http://schemas.microsoft.com/office/drawing/2014/chart" uri="{C3380CC4-5D6E-409C-BE32-E72D297353CC}">
              <c16:uniqueId val="{00000003-64FC-41EE-8AE0-9C6795F68876}"/>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Params'!$F$2:$I$2</c:f>
              <c:strCache>
                <c:ptCount val="4"/>
                <c:pt idx="0">
                  <c:v>1-syl</c:v>
                </c:pt>
                <c:pt idx="1">
                  <c:v>2-syl</c:v>
                </c:pt>
                <c:pt idx="2">
                  <c:v>3-syl</c:v>
                </c:pt>
                <c:pt idx="3">
                  <c:v>4-syl</c:v>
                </c:pt>
              </c:strCache>
            </c:strRef>
          </c:cat>
          <c:val>
            <c:numRef>
              <c:f>'PN Time Params'!$F$4:$I$4</c:f>
              <c:numCache>
                <c:formatCode>0</c:formatCode>
                <c:ptCount val="4"/>
                <c:pt idx="0">
                  <c:v>121.8</c:v>
                </c:pt>
                <c:pt idx="1">
                  <c:v>123.93</c:v>
                </c:pt>
                <c:pt idx="2">
                  <c:v>133.35</c:v>
                </c:pt>
              </c:numCache>
            </c:numRef>
          </c:val>
          <c:smooth val="0"/>
          <c:extLst>
            <c:ext xmlns:c16="http://schemas.microsoft.com/office/drawing/2014/chart" uri="{C3380CC4-5D6E-409C-BE32-E72D297353CC}">
              <c16:uniqueId val="{00000004-64FC-41EE-8AE0-9C6795F68876}"/>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Params'!$B$3:$E$3</c:f>
              <c:numCache>
                <c:formatCode>0</c:formatCode>
                <c:ptCount val="4"/>
                <c:pt idx="0">
                  <c:v>65.62</c:v>
                </c:pt>
                <c:pt idx="1">
                  <c:v>84.5</c:v>
                </c:pt>
              </c:numCache>
            </c:numRef>
          </c:val>
          <c:smooth val="0"/>
          <c:extLst>
            <c:ext xmlns:c16="http://schemas.microsoft.com/office/drawing/2014/chart" uri="{C3380CC4-5D6E-409C-BE32-E72D297353CC}">
              <c16:uniqueId val="{00000005-64FC-41EE-8AE0-9C6795F6887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(ms)</c:v>
                </c:pt>
              </c:strCache>
            </c:strRef>
          </c:tx>
          <c:layout>
            <c:manualLayout>
              <c:xMode val="edge"/>
              <c:yMode val="edge"/>
              <c:x val="0.13193527166352412"/>
              <c:y val="0.1580381546269767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across foot</a:t>
            </a:r>
            <a:r>
              <a:rPr lang="en-US" sz="1100" baseline="0"/>
              <a:t> and anacrusis parameters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Params'!$F$6:$I$6,'PN Time Params'!$Q$6:$S$6)</c:f>
              <c:numCache>
                <c:formatCode>0</c:formatCode>
                <c:ptCount val="7"/>
                <c:pt idx="0">
                  <c:v>187.39</c:v>
                </c:pt>
                <c:pt idx="1">
                  <c:v>264.98</c:v>
                </c:pt>
                <c:pt idx="2">
                  <c:v>280.06</c:v>
                </c:pt>
                <c:pt idx="3">
                  <c:v>281.66000000000003</c:v>
                </c:pt>
                <c:pt idx="4">
                  <c:v>207.54</c:v>
                </c:pt>
                <c:pt idx="5">
                  <c:v>245.45</c:v>
                </c:pt>
                <c:pt idx="6">
                  <c:v>254.69</c:v>
                </c:pt>
              </c:numCache>
            </c:numRef>
          </c:val>
          <c:smooth val="0"/>
          <c:extLst>
            <c:ext xmlns:c16="http://schemas.microsoft.com/office/drawing/2014/chart" uri="{C3380CC4-5D6E-409C-BE32-E72D297353CC}">
              <c16:uniqueId val="{00000000-AE23-4260-9AE0-20A06A361F20}"/>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Params'!$B$6:$E$6,'PN Time Params'!$M$6:$O$6)</c:f>
              <c:numCache>
                <c:formatCode>0</c:formatCode>
                <c:ptCount val="7"/>
                <c:pt idx="0">
                  <c:v>76.260000000000005</c:v>
                </c:pt>
                <c:pt idx="1">
                  <c:v>94.27</c:v>
                </c:pt>
                <c:pt idx="2">
                  <c:v>83.3</c:v>
                </c:pt>
                <c:pt idx="3">
                  <c:v>68.67</c:v>
                </c:pt>
                <c:pt idx="4">
                  <c:v>71.86</c:v>
                </c:pt>
                <c:pt idx="5">
                  <c:v>66.5</c:v>
                </c:pt>
                <c:pt idx="6">
                  <c:v>81.25</c:v>
                </c:pt>
              </c:numCache>
            </c:numRef>
          </c:val>
          <c:smooth val="0"/>
          <c:extLst>
            <c:ext xmlns:c16="http://schemas.microsoft.com/office/drawing/2014/chart" uri="{C3380CC4-5D6E-409C-BE32-E72D297353CC}">
              <c16:uniqueId val="{00000001-AE23-4260-9AE0-20A06A361F20}"/>
            </c:ext>
          </c:extLst>
        </c:ser>
        <c:ser>
          <c:idx val="5"/>
          <c:order val="2"/>
          <c:tx>
            <c:v>H in &gt;H*</c:v>
          </c:tx>
          <c:spPr>
            <a:ln w="12700" cap="rnd">
              <a:solidFill>
                <a:schemeClr val="tx1"/>
              </a:solidFill>
              <a:round/>
            </a:ln>
            <a:effectLst/>
          </c:spPr>
          <c:marker>
            <c:symbol val="triangle"/>
            <c:size val="10"/>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Params'!$F$5:$I$5,'PN Time Params'!$Q$5:$S$5)</c:f>
              <c:numCache>
                <c:formatCode>0</c:formatCode>
                <c:ptCount val="7"/>
                <c:pt idx="0">
                  <c:v>184</c:v>
                </c:pt>
                <c:pt idx="1">
                  <c:v>221.67</c:v>
                </c:pt>
                <c:pt idx="2">
                  <c:v>169.6</c:v>
                </c:pt>
                <c:pt idx="3">
                  <c:v>237.75</c:v>
                </c:pt>
                <c:pt idx="4">
                  <c:v>162.88999999999999</c:v>
                </c:pt>
                <c:pt idx="5">
                  <c:v>169.5</c:v>
                </c:pt>
                <c:pt idx="6">
                  <c:v>176.75</c:v>
                </c:pt>
              </c:numCache>
            </c:numRef>
          </c:val>
          <c:smooth val="0"/>
          <c:extLst>
            <c:ext xmlns:c16="http://schemas.microsoft.com/office/drawing/2014/chart" uri="{C3380CC4-5D6E-409C-BE32-E72D297353CC}">
              <c16:uniqueId val="{00000002-AE23-4260-9AE0-20A06A361F20}"/>
            </c:ext>
          </c:extLst>
        </c:ser>
        <c:ser>
          <c:idx val="4"/>
          <c:order val="3"/>
          <c:tx>
            <c:v>L in &gt;H*</c:v>
          </c:tx>
          <c:spPr>
            <a:ln w="12700" cap="rnd">
              <a:solidFill>
                <a:schemeClr val="tx1"/>
              </a:solidFill>
              <a:round/>
            </a:ln>
            <a:effectLst/>
          </c:spPr>
          <c:marker>
            <c:symbol val="square"/>
            <c:size val="8"/>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Params'!$B$5:$E$5,'PN Time Params'!$M$5:$O$5)</c:f>
              <c:numCache>
                <c:formatCode>0</c:formatCode>
                <c:ptCount val="7"/>
                <c:pt idx="0">
                  <c:v>92.5</c:v>
                </c:pt>
                <c:pt idx="1">
                  <c:v>88.67</c:v>
                </c:pt>
                <c:pt idx="2">
                  <c:v>34.200000000000003</c:v>
                </c:pt>
                <c:pt idx="3">
                  <c:v>48</c:v>
                </c:pt>
                <c:pt idx="4">
                  <c:v>58.33</c:v>
                </c:pt>
                <c:pt idx="5">
                  <c:v>46.5</c:v>
                </c:pt>
                <c:pt idx="6">
                  <c:v>37</c:v>
                </c:pt>
              </c:numCache>
            </c:numRef>
          </c:val>
          <c:smooth val="0"/>
          <c:extLst>
            <c:ext xmlns:c16="http://schemas.microsoft.com/office/drawing/2014/chart" uri="{C3380CC4-5D6E-409C-BE32-E72D297353CC}">
              <c16:uniqueId val="{00000003-AE23-4260-9AE0-20A06A361F20}"/>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Params'!$F$4:$I$4,'PN Time Params'!$Q$4:$S$4)</c:f>
              <c:numCache>
                <c:formatCode>0</c:formatCode>
                <c:ptCount val="7"/>
                <c:pt idx="0">
                  <c:v>121.8</c:v>
                </c:pt>
                <c:pt idx="1">
                  <c:v>123.93</c:v>
                </c:pt>
                <c:pt idx="2">
                  <c:v>133.35</c:v>
                </c:pt>
                <c:pt idx="4">
                  <c:v>96.04</c:v>
                </c:pt>
              </c:numCache>
            </c:numRef>
          </c:val>
          <c:smooth val="0"/>
          <c:extLst>
            <c:ext xmlns:c16="http://schemas.microsoft.com/office/drawing/2014/chart" uri="{C3380CC4-5D6E-409C-BE32-E72D297353CC}">
              <c16:uniqueId val="{00000004-AE23-4260-9AE0-20A06A361F20}"/>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Params'!$B$3:$E$3,'PN Time Params'!$M$3:$O$3)</c:f>
              <c:numCache>
                <c:formatCode>0</c:formatCode>
                <c:ptCount val="7"/>
                <c:pt idx="0">
                  <c:v>65.62</c:v>
                </c:pt>
                <c:pt idx="1">
                  <c:v>84.5</c:v>
                </c:pt>
              </c:numCache>
            </c:numRef>
          </c:val>
          <c:smooth val="0"/>
          <c:extLst>
            <c:ext xmlns:c16="http://schemas.microsoft.com/office/drawing/2014/chart" uri="{C3380CC4-5D6E-409C-BE32-E72D297353CC}">
              <c16:uniqueId val="{00000005-AE23-4260-9AE0-20A06A361F2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(ms)</c:v>
                </c:pt>
              </c:strCache>
            </c:strRef>
          </c:tx>
          <c:layout>
            <c:manualLayout>
              <c:xMode val="edge"/>
              <c:yMode val="edge"/>
              <c:x val="9.9504046759067002E-2"/>
              <c:y val="0.146283940022314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4E57-49E2-9869-F8641CB96D4D}"/>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Params'!$B$38:$B$39</c:f>
              <c:numCache>
                <c:formatCode>0</c:formatCode>
                <c:ptCount val="2"/>
                <c:pt idx="0">
                  <c:v>82.5</c:v>
                </c:pt>
                <c:pt idx="1">
                  <c:v>118.88</c:v>
                </c:pt>
              </c:numCache>
            </c:numRef>
          </c:val>
          <c:extLst>
            <c:ext xmlns:c16="http://schemas.microsoft.com/office/drawing/2014/chart" uri="{C3380CC4-5D6E-409C-BE32-E72D297353CC}">
              <c16:uniqueId val="{00000000-5546-456C-B144-8169E31B9133}"/>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F-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Params'!$C$38:$C$39</c:f>
              <c:numCache>
                <c:formatCode>0</c:formatCode>
                <c:ptCount val="2"/>
                <c:pt idx="0">
                  <c:v>120.33</c:v>
                </c:pt>
                <c:pt idx="1">
                  <c:v>174.94</c:v>
                </c:pt>
              </c:numCache>
            </c:numRef>
          </c:val>
          <c:extLst>
            <c:ext xmlns:c16="http://schemas.microsoft.com/office/drawing/2014/chart" uri="{C3380CC4-5D6E-409C-BE32-E72D297353CC}">
              <c16:uniqueId val="{00000001-5546-456C-B144-8169E31B9133}"/>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7-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C-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Params'!$D$38:$D$39</c:f>
              <c:numCache>
                <c:formatCode>0</c:formatCode>
                <c:ptCount val="2"/>
                <c:pt idx="0">
                  <c:v>150.19999999999999</c:v>
                </c:pt>
                <c:pt idx="1">
                  <c:v>195.76</c:v>
                </c:pt>
              </c:numCache>
            </c:numRef>
          </c:val>
          <c:extLst>
            <c:ext xmlns:c16="http://schemas.microsoft.com/office/drawing/2014/chart" uri="{C3380CC4-5D6E-409C-BE32-E72D297353CC}">
              <c16:uniqueId val="{00000002-5546-456C-B144-8169E31B9133}"/>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0D2D-468C-8822-FE93B8EBD8A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Params'!$E$38:$E$39</c:f>
              <c:numCache>
                <c:formatCode>0</c:formatCode>
                <c:ptCount val="2"/>
                <c:pt idx="0">
                  <c:v>164.75</c:v>
                </c:pt>
                <c:pt idx="1">
                  <c:v>208.37</c:v>
                </c:pt>
              </c:numCache>
            </c:numRef>
          </c:val>
          <c:extLst>
            <c:ext xmlns:c16="http://schemas.microsoft.com/office/drawing/2014/chart" uri="{C3380CC4-5D6E-409C-BE32-E72D297353CC}">
              <c16:uniqueId val="{00000003-5546-456C-B144-8169E31B9133}"/>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Time Params'!$E$64</c:f>
              <c:strCache>
                <c:ptCount val="1"/>
                <c:pt idx="0">
                  <c:v>grand mean duration (ms)</c:v>
                </c:pt>
              </c:strCache>
            </c:strRef>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Params'!$L$37</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Params'!$L$38:$L$39</c:f>
              <c:numCache>
                <c:formatCode>0</c:formatCode>
                <c:ptCount val="2"/>
                <c:pt idx="0">
                  <c:v>164.75</c:v>
                </c:pt>
                <c:pt idx="1">
                  <c:v>208.37</c:v>
                </c:pt>
              </c:numCache>
            </c:numRef>
          </c:val>
          <c:extLst>
            <c:ext xmlns:c16="http://schemas.microsoft.com/office/drawing/2014/chart" uri="{C3380CC4-5D6E-409C-BE32-E72D297353CC}">
              <c16:uniqueId val="{00000002-6F9C-4A6B-820D-96DB126B06C7}"/>
            </c:ext>
          </c:extLst>
        </c:ser>
        <c:ser>
          <c:idx val="1"/>
          <c:order val="1"/>
          <c:tx>
            <c:strRef>
              <c:f>'PN Time Params'!$M$37</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Params'!$M$38:$M$39</c:f>
              <c:numCache>
                <c:formatCode>0</c:formatCode>
                <c:ptCount val="2"/>
                <c:pt idx="0">
                  <c:v>164.75</c:v>
                </c:pt>
                <c:pt idx="1">
                  <c:v>208.37</c:v>
                </c:pt>
              </c:numCache>
            </c:numRef>
          </c:val>
          <c:extLst>
            <c:ext xmlns:c16="http://schemas.microsoft.com/office/drawing/2014/chart" uri="{C3380CC4-5D6E-409C-BE32-E72D297353CC}">
              <c16:uniqueId val="{00000007-6F9C-4A6B-820D-96DB126B06C7}"/>
            </c:ext>
          </c:extLst>
        </c:ser>
        <c:ser>
          <c:idx val="2"/>
          <c:order val="2"/>
          <c:tx>
            <c:strRef>
              <c:f>'PN Time Params'!$N$37</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Params'!$N$38:$N$39</c:f>
              <c:numCache>
                <c:formatCode>0</c:formatCode>
                <c:ptCount val="2"/>
                <c:pt idx="0">
                  <c:v>98.11</c:v>
                </c:pt>
                <c:pt idx="1">
                  <c:v>147.63999999999999</c:v>
                </c:pt>
              </c:numCache>
            </c:numRef>
          </c:val>
          <c:extLst>
            <c:ext xmlns:c16="http://schemas.microsoft.com/office/drawing/2014/chart" uri="{C3380CC4-5D6E-409C-BE32-E72D297353CC}">
              <c16:uniqueId val="{0000000C-6F9C-4A6B-820D-96DB126B06C7}"/>
            </c:ext>
          </c:extLst>
        </c:ser>
        <c:ser>
          <c:idx val="3"/>
          <c:order val="3"/>
          <c:tx>
            <c:strRef>
              <c:f>'PN Time Params'!$O$37</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Params'!$O$38:$O$39</c:f>
              <c:numCache>
                <c:formatCode>0</c:formatCode>
                <c:ptCount val="2"/>
                <c:pt idx="0">
                  <c:v>107.75</c:v>
                </c:pt>
                <c:pt idx="1">
                  <c:v>178.3</c:v>
                </c:pt>
              </c:numCache>
            </c:numRef>
          </c:val>
          <c:extLst>
            <c:ext xmlns:c16="http://schemas.microsoft.com/office/drawing/2014/chart" uri="{C3380CC4-5D6E-409C-BE32-E72D297353CC}">
              <c16:uniqueId val="{00000011-6F9C-4A6B-820D-96DB126B06C7}"/>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Time Params'!$E$64</c:f>
              <c:strCache>
                <c:ptCount val="1"/>
                <c:pt idx="0">
                  <c:v>grand mean duration (ms)</c:v>
                </c:pt>
              </c:strCache>
            </c:strRef>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Params'!$P$6:$S$6</c:f>
              <c:numCache>
                <c:formatCode>0.00</c:formatCode>
                <c:ptCount val="4"/>
                <c:pt idx="0">
                  <c:v>1.62</c:v>
                </c:pt>
                <c:pt idx="1">
                  <c:v>1.32</c:v>
                </c:pt>
                <c:pt idx="2">
                  <c:v>1.29</c:v>
                </c:pt>
                <c:pt idx="3">
                  <c:v>1.06</c:v>
                </c:pt>
              </c:numCache>
            </c:numRef>
          </c:val>
          <c:smooth val="0"/>
          <c:extLst>
            <c:ext xmlns:c16="http://schemas.microsoft.com/office/drawing/2014/chart" uri="{C3380CC4-5D6E-409C-BE32-E72D297353CC}">
              <c16:uniqueId val="{00000000-C137-4C8E-8CAF-202728C6945E}"/>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Params'!$L$6:$O$6</c:f>
              <c:numCache>
                <c:formatCode>0.00</c:formatCode>
                <c:ptCount val="4"/>
                <c:pt idx="0">
                  <c:v>-0.28000000000000003</c:v>
                </c:pt>
                <c:pt idx="1">
                  <c:v>-0.11</c:v>
                </c:pt>
                <c:pt idx="2">
                  <c:v>-0.59</c:v>
                </c:pt>
                <c:pt idx="3">
                  <c:v>-0.6</c:v>
                </c:pt>
              </c:numCache>
            </c:numRef>
          </c:val>
          <c:smooth val="0"/>
          <c:extLst>
            <c:ext xmlns:c16="http://schemas.microsoft.com/office/drawing/2014/chart" uri="{C3380CC4-5D6E-409C-BE32-E72D297353CC}">
              <c16:uniqueId val="{00000001-C137-4C8E-8CAF-202728C6945E}"/>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Params'!$P$5:$S$5</c:f>
              <c:numCache>
                <c:formatCode>0.00</c:formatCode>
                <c:ptCount val="4"/>
                <c:pt idx="0">
                  <c:v>1.5</c:v>
                </c:pt>
                <c:pt idx="1">
                  <c:v>1.23</c:v>
                </c:pt>
                <c:pt idx="2">
                  <c:v>1.1599999999999999</c:v>
                </c:pt>
                <c:pt idx="3">
                  <c:v>0.54</c:v>
                </c:pt>
              </c:numCache>
            </c:numRef>
          </c:val>
          <c:smooth val="0"/>
          <c:extLst>
            <c:ext xmlns:c16="http://schemas.microsoft.com/office/drawing/2014/chart" uri="{C3380CC4-5D6E-409C-BE32-E72D297353CC}">
              <c16:uniqueId val="{00000002-C137-4C8E-8CAF-202728C6945E}"/>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Params'!$L$5:$O$5</c:f>
              <c:numCache>
                <c:formatCode>0.00</c:formatCode>
                <c:ptCount val="4"/>
                <c:pt idx="0">
                  <c:v>0.77</c:v>
                </c:pt>
                <c:pt idx="1">
                  <c:v>0.69</c:v>
                </c:pt>
                <c:pt idx="2">
                  <c:v>0.37</c:v>
                </c:pt>
                <c:pt idx="3">
                  <c:v>-0.25</c:v>
                </c:pt>
              </c:numCache>
            </c:numRef>
          </c:val>
          <c:smooth val="0"/>
          <c:extLst>
            <c:ext xmlns:c16="http://schemas.microsoft.com/office/drawing/2014/chart" uri="{C3380CC4-5D6E-409C-BE32-E72D297353CC}">
              <c16:uniqueId val="{00000003-C137-4C8E-8CAF-202728C6945E}"/>
            </c:ext>
          </c:extLst>
        </c:ser>
        <c:ser>
          <c:idx val="1"/>
          <c:order val="4"/>
          <c:tx>
            <c:strRef>
              <c:f>'PN F0 Params'!$K$4</c:f>
              <c:strCache>
                <c:ptCount val="1"/>
                <c:pt idx="0">
                  <c:v>H*</c:v>
                </c:pt>
              </c:strCache>
            </c:strRef>
          </c:tx>
          <c:spPr>
            <a:ln w="12700" cap="rnd">
              <a:solidFill>
                <a:schemeClr val="tx1"/>
              </a:solidFill>
              <a:prstDash val="lgDash"/>
              <a:round/>
            </a:ln>
            <a:effectLst/>
          </c:spPr>
          <c:marker>
            <c:symbol val="triangle"/>
            <c:size val="10"/>
            <c:spPr>
              <a:solidFill>
                <a:srgbClr val="FFFFBF"/>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Params'!$P$4:$S$4</c:f>
              <c:numCache>
                <c:formatCode>0.00</c:formatCode>
                <c:ptCount val="4"/>
                <c:pt idx="1">
                  <c:v>1.58</c:v>
                </c:pt>
              </c:numCache>
            </c:numRef>
          </c:val>
          <c:smooth val="0"/>
          <c:extLst>
            <c:ext xmlns:c16="http://schemas.microsoft.com/office/drawing/2014/chart" uri="{C3380CC4-5D6E-409C-BE32-E72D297353CC}">
              <c16:uniqueId val="{00000004-C137-4C8E-8CAF-202728C6945E}"/>
            </c:ext>
          </c:extLst>
        </c:ser>
        <c:ser>
          <c:idx val="3"/>
          <c:order val="5"/>
          <c:tx>
            <c:strRef>
              <c:f>'PN F0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Params'!$L$3:$O$3</c:f>
              <c:numCache>
                <c:formatCode>0.00</c:formatCode>
                <c:ptCount val="4"/>
              </c:numCache>
            </c:numRef>
          </c:val>
          <c:smooth val="0"/>
          <c:extLst>
            <c:ext xmlns:c16="http://schemas.microsoft.com/office/drawing/2014/chart" uri="{C3380CC4-5D6E-409C-BE32-E72D297353CC}">
              <c16:uniqueId val="{00000005-C137-4C8E-8CAF-202728C6945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Params'!$F$6:$I$6</c:f>
              <c:numCache>
                <c:formatCode>0.00</c:formatCode>
                <c:ptCount val="4"/>
                <c:pt idx="0">
                  <c:v>0.88</c:v>
                </c:pt>
                <c:pt idx="1">
                  <c:v>0.89</c:v>
                </c:pt>
                <c:pt idx="2">
                  <c:v>1.04</c:v>
                </c:pt>
                <c:pt idx="3">
                  <c:v>1.62</c:v>
                </c:pt>
              </c:numCache>
            </c:numRef>
          </c:val>
          <c:smooth val="0"/>
          <c:extLst>
            <c:ext xmlns:c16="http://schemas.microsoft.com/office/drawing/2014/chart" uri="{C3380CC4-5D6E-409C-BE32-E72D297353CC}">
              <c16:uniqueId val="{00000000-6669-45F2-BDC0-21771475FFE7}"/>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Params'!$B$6:$E$6</c:f>
              <c:numCache>
                <c:formatCode>0.00</c:formatCode>
                <c:ptCount val="4"/>
                <c:pt idx="0">
                  <c:v>-0.11</c:v>
                </c:pt>
                <c:pt idx="1">
                  <c:v>-0.43</c:v>
                </c:pt>
                <c:pt idx="2">
                  <c:v>-0.33</c:v>
                </c:pt>
                <c:pt idx="3">
                  <c:v>-0.28000000000000003</c:v>
                </c:pt>
              </c:numCache>
            </c:numRef>
          </c:val>
          <c:smooth val="0"/>
          <c:extLst>
            <c:ext xmlns:c16="http://schemas.microsoft.com/office/drawing/2014/chart" uri="{C3380CC4-5D6E-409C-BE32-E72D297353CC}">
              <c16:uniqueId val="{00000001-6669-45F2-BDC0-21771475FFE7}"/>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Params'!$F$5:$I$5</c:f>
              <c:numCache>
                <c:formatCode>0.00</c:formatCode>
                <c:ptCount val="4"/>
                <c:pt idx="0">
                  <c:v>0.59</c:v>
                </c:pt>
                <c:pt idx="1">
                  <c:v>1.24</c:v>
                </c:pt>
                <c:pt idx="2">
                  <c:v>1.52</c:v>
                </c:pt>
                <c:pt idx="3">
                  <c:v>1.5</c:v>
                </c:pt>
              </c:numCache>
            </c:numRef>
          </c:val>
          <c:smooth val="0"/>
          <c:extLst>
            <c:ext xmlns:c16="http://schemas.microsoft.com/office/drawing/2014/chart" uri="{C3380CC4-5D6E-409C-BE32-E72D297353CC}">
              <c16:uniqueId val="{00000002-6669-45F2-BDC0-21771475FFE7}"/>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Params'!$B$5:$E$5</c:f>
              <c:numCache>
                <c:formatCode>0.00</c:formatCode>
                <c:ptCount val="4"/>
                <c:pt idx="0">
                  <c:v>0.01</c:v>
                </c:pt>
                <c:pt idx="1">
                  <c:v>0.65</c:v>
                </c:pt>
                <c:pt idx="2">
                  <c:v>0.8</c:v>
                </c:pt>
                <c:pt idx="3">
                  <c:v>0.77</c:v>
                </c:pt>
              </c:numCache>
            </c:numRef>
          </c:val>
          <c:smooth val="0"/>
          <c:extLst>
            <c:ext xmlns:c16="http://schemas.microsoft.com/office/drawing/2014/chart" uri="{C3380CC4-5D6E-409C-BE32-E72D297353CC}">
              <c16:uniqueId val="{00000003-6669-45F2-BDC0-21771475FFE7}"/>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Params'!$F$4:$I$4</c:f>
              <c:numCache>
                <c:formatCode>0.00</c:formatCode>
                <c:ptCount val="4"/>
                <c:pt idx="0">
                  <c:v>0.51</c:v>
                </c:pt>
                <c:pt idx="1">
                  <c:v>1.03</c:v>
                </c:pt>
                <c:pt idx="2">
                  <c:v>1.29</c:v>
                </c:pt>
              </c:numCache>
            </c:numRef>
          </c:val>
          <c:smooth val="0"/>
          <c:extLst>
            <c:ext xmlns:c16="http://schemas.microsoft.com/office/drawing/2014/chart" uri="{C3380CC4-5D6E-409C-BE32-E72D297353CC}">
              <c16:uniqueId val="{00000004-6669-45F2-BDC0-21771475FFE7}"/>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Params'!$B$3:$E$3</c:f>
              <c:numCache>
                <c:formatCode>0.00</c:formatCode>
                <c:ptCount val="4"/>
                <c:pt idx="0">
                  <c:v>-0.49</c:v>
                </c:pt>
                <c:pt idx="1">
                  <c:v>-0.57999999999999996</c:v>
                </c:pt>
              </c:numCache>
            </c:numRef>
          </c:val>
          <c:smooth val="0"/>
          <c:extLst>
            <c:ext xmlns:c16="http://schemas.microsoft.com/office/drawing/2014/chart" uri="{C3380CC4-5D6E-409C-BE32-E72D297353CC}">
              <c16:uniqueId val="{00000005-6669-45F2-BDC0-21771475FFE7}"/>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across foot and anacrusis conditions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Params'!$F$6:$I$6,'PN F0 Params'!$Q$6:$S$6)</c:f>
              <c:numCache>
                <c:formatCode>0.00</c:formatCode>
                <c:ptCount val="7"/>
                <c:pt idx="0">
                  <c:v>0.88</c:v>
                </c:pt>
                <c:pt idx="1">
                  <c:v>0.89</c:v>
                </c:pt>
                <c:pt idx="2">
                  <c:v>1.04</c:v>
                </c:pt>
                <c:pt idx="3">
                  <c:v>1.62</c:v>
                </c:pt>
                <c:pt idx="4">
                  <c:v>1.32</c:v>
                </c:pt>
                <c:pt idx="5">
                  <c:v>1.29</c:v>
                </c:pt>
                <c:pt idx="6">
                  <c:v>1.06</c:v>
                </c:pt>
              </c:numCache>
            </c:numRef>
          </c:val>
          <c:smooth val="0"/>
          <c:extLst>
            <c:ext xmlns:c16="http://schemas.microsoft.com/office/drawing/2014/chart" uri="{C3380CC4-5D6E-409C-BE32-E72D297353CC}">
              <c16:uniqueId val="{00000000-57C7-49B3-B6BA-750373439E0F}"/>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Params'!$B$6:$E$6,'PN F0 Params'!$M$6:$O$6)</c:f>
              <c:numCache>
                <c:formatCode>0.00</c:formatCode>
                <c:ptCount val="7"/>
                <c:pt idx="0">
                  <c:v>-0.11</c:v>
                </c:pt>
                <c:pt idx="1">
                  <c:v>-0.43</c:v>
                </c:pt>
                <c:pt idx="2">
                  <c:v>-0.33</c:v>
                </c:pt>
                <c:pt idx="3">
                  <c:v>-0.28000000000000003</c:v>
                </c:pt>
                <c:pt idx="4">
                  <c:v>-0.11</c:v>
                </c:pt>
                <c:pt idx="5">
                  <c:v>-0.59</c:v>
                </c:pt>
                <c:pt idx="6">
                  <c:v>-0.6</c:v>
                </c:pt>
              </c:numCache>
            </c:numRef>
          </c:val>
          <c:smooth val="0"/>
          <c:extLst>
            <c:ext xmlns:c16="http://schemas.microsoft.com/office/drawing/2014/chart" uri="{C3380CC4-5D6E-409C-BE32-E72D297353CC}">
              <c16:uniqueId val="{00000001-57C7-49B3-B6BA-750373439E0F}"/>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Params'!$F$5:$I$5,'PN F0 Params'!$Q$5:$S$5)</c:f>
              <c:numCache>
                <c:formatCode>0.00</c:formatCode>
                <c:ptCount val="7"/>
                <c:pt idx="0">
                  <c:v>0.59</c:v>
                </c:pt>
                <c:pt idx="1">
                  <c:v>1.24</c:v>
                </c:pt>
                <c:pt idx="2">
                  <c:v>1.52</c:v>
                </c:pt>
                <c:pt idx="3">
                  <c:v>1.5</c:v>
                </c:pt>
                <c:pt idx="4">
                  <c:v>1.23</c:v>
                </c:pt>
                <c:pt idx="5">
                  <c:v>1.1599999999999999</c:v>
                </c:pt>
                <c:pt idx="6">
                  <c:v>0.54</c:v>
                </c:pt>
              </c:numCache>
            </c:numRef>
          </c:val>
          <c:smooth val="0"/>
          <c:extLst>
            <c:ext xmlns:c16="http://schemas.microsoft.com/office/drawing/2014/chart" uri="{C3380CC4-5D6E-409C-BE32-E72D297353CC}">
              <c16:uniqueId val="{00000002-57C7-49B3-B6BA-750373439E0F}"/>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Params'!$B$5:$E$5,'PN F0 Params'!$M$5:$O$5)</c:f>
              <c:numCache>
                <c:formatCode>0.00</c:formatCode>
                <c:ptCount val="7"/>
                <c:pt idx="0">
                  <c:v>0.01</c:v>
                </c:pt>
                <c:pt idx="1">
                  <c:v>0.65</c:v>
                </c:pt>
                <c:pt idx="2">
                  <c:v>0.8</c:v>
                </c:pt>
                <c:pt idx="3">
                  <c:v>0.77</c:v>
                </c:pt>
                <c:pt idx="4">
                  <c:v>0.69</c:v>
                </c:pt>
                <c:pt idx="5">
                  <c:v>0.37</c:v>
                </c:pt>
                <c:pt idx="6">
                  <c:v>-0.25</c:v>
                </c:pt>
              </c:numCache>
            </c:numRef>
          </c:val>
          <c:smooth val="0"/>
          <c:extLst>
            <c:ext xmlns:c16="http://schemas.microsoft.com/office/drawing/2014/chart" uri="{C3380CC4-5D6E-409C-BE32-E72D297353CC}">
              <c16:uniqueId val="{00000003-57C7-49B3-B6BA-750373439E0F}"/>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Params'!$F$4:$I$4,'PN F0 Params'!$Q$4:$S$4)</c:f>
              <c:numCache>
                <c:formatCode>0.00</c:formatCode>
                <c:ptCount val="7"/>
                <c:pt idx="0">
                  <c:v>0.51</c:v>
                </c:pt>
                <c:pt idx="1">
                  <c:v>1.03</c:v>
                </c:pt>
                <c:pt idx="2">
                  <c:v>1.29</c:v>
                </c:pt>
                <c:pt idx="4">
                  <c:v>1.58</c:v>
                </c:pt>
              </c:numCache>
            </c:numRef>
          </c:val>
          <c:smooth val="0"/>
          <c:extLst>
            <c:ext xmlns:c16="http://schemas.microsoft.com/office/drawing/2014/chart" uri="{C3380CC4-5D6E-409C-BE32-E72D297353CC}">
              <c16:uniqueId val="{00000004-57C7-49B3-B6BA-750373439E0F}"/>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Params'!$B$3:$E$3,'PN F0 Params'!$M$3:$O$3)</c:f>
              <c:numCache>
                <c:formatCode>0.00</c:formatCode>
                <c:ptCount val="7"/>
                <c:pt idx="0">
                  <c:v>-0.49</c:v>
                </c:pt>
                <c:pt idx="1">
                  <c:v>-0.57999999999999996</c:v>
                </c:pt>
              </c:numCache>
            </c:numRef>
          </c:val>
          <c:smooth val="0"/>
          <c:extLst>
            <c:ext xmlns:c16="http://schemas.microsoft.com/office/drawing/2014/chart" uri="{C3380CC4-5D6E-409C-BE32-E72D297353CC}">
              <c16:uniqueId val="{00000005-57C7-49B3-B6BA-750373439E0F}"/>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0A77-48C9-AED7-ACD2264B6C13}"/>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2-DD74-4CD1-A0B4-AE306726D242}"/>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7-DD74-4CD1-A0B4-AE306726D242}"/>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C-DD74-4CD1-A0B4-AE306726D242}"/>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1-DD74-4CD1-A0B4-AE306726D24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'NUC Time FOOT'!$B$35</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F-74C7-435D-AF5D-61BB76240236}"/>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FOOT'!$B$36:$B$37</c:f>
              <c:numCache>
                <c:formatCode>0</c:formatCode>
                <c:ptCount val="2"/>
                <c:pt idx="0">
                  <c:v>156.84</c:v>
                </c:pt>
                <c:pt idx="1">
                  <c:v>172</c:v>
                </c:pt>
              </c:numCache>
            </c:numRef>
          </c:val>
          <c:extLst>
            <c:ext xmlns:c16="http://schemas.microsoft.com/office/drawing/2014/chart" uri="{C3380CC4-5D6E-409C-BE32-E72D297353CC}">
              <c16:uniqueId val="{00000002-FDA4-4AC7-AACF-F20BBF451351}"/>
            </c:ext>
          </c:extLst>
        </c:ser>
        <c:ser>
          <c:idx val="1"/>
          <c:order val="1"/>
          <c:tx>
            <c:strRef>
              <c:f>'NUC Time FOOT'!$C$35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6-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FOOT'!$C$36:$C$37</c:f>
              <c:numCache>
                <c:formatCode>0</c:formatCode>
                <c:ptCount val="2"/>
                <c:pt idx="0">
                  <c:v>166.44</c:v>
                </c:pt>
              </c:numCache>
            </c:numRef>
          </c:val>
          <c:extLst>
            <c:ext xmlns:c16="http://schemas.microsoft.com/office/drawing/2014/chart" uri="{C3380CC4-5D6E-409C-BE32-E72D297353CC}">
              <c16:uniqueId val="{00000007-FDA4-4AC7-AACF-F20BBF451351}"/>
            </c:ext>
          </c:extLst>
        </c:ser>
        <c:ser>
          <c:idx val="2"/>
          <c:order val="2"/>
          <c:tx>
            <c:strRef>
              <c:f>'NUC Time FOOT'!$D$35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9-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B-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FOOT'!$D$36:$D$37</c:f>
              <c:numCache>
                <c:formatCode>0</c:formatCode>
                <c:ptCount val="2"/>
                <c:pt idx="0">
                  <c:v>221.72</c:v>
                </c:pt>
                <c:pt idx="1">
                  <c:v>178.8</c:v>
                </c:pt>
              </c:numCache>
            </c:numRef>
          </c:val>
          <c:extLst>
            <c:ext xmlns:c16="http://schemas.microsoft.com/office/drawing/2014/chart" uri="{C3380CC4-5D6E-409C-BE32-E72D297353CC}">
              <c16:uniqueId val="{0000000C-FDA4-4AC7-AACF-F20BBF451351}"/>
            </c:ext>
          </c:extLst>
        </c:ser>
        <c:ser>
          <c:idx val="3"/>
          <c:order val="3"/>
          <c:tx>
            <c:strRef>
              <c:f>'NUC Time FOOT'!$E$35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10-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FOOT'!$E$36:$E$37</c:f>
              <c:numCache>
                <c:formatCode>0</c:formatCode>
                <c:ptCount val="2"/>
                <c:pt idx="0">
                  <c:v>370.27</c:v>
                </c:pt>
                <c:pt idx="1">
                  <c:v>290</c:v>
                </c:pt>
              </c:numCache>
            </c:numRef>
          </c:val>
          <c:extLst>
            <c:ext xmlns:c16="http://schemas.microsoft.com/office/drawing/2014/chart" uri="{C3380CC4-5D6E-409C-BE32-E72D297353CC}">
              <c16:uniqueId val="{00000011-FDA4-4AC7-AACF-F20BBF451351}"/>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Params'!$L$38:$L$39</c:f>
              <c:numCache>
                <c:formatCode>0.00</c:formatCode>
                <c:ptCount val="2"/>
                <c:pt idx="0">
                  <c:v>0.74</c:v>
                </c:pt>
                <c:pt idx="1">
                  <c:v>1.9</c:v>
                </c:pt>
              </c:numCache>
            </c:numRef>
          </c:val>
          <c:extLst>
            <c:ext xmlns:c16="http://schemas.microsoft.com/office/drawing/2014/chart" uri="{C3380CC4-5D6E-409C-BE32-E72D297353CC}">
              <c16:uniqueId val="{00000002-EE42-45CB-B633-8AD9C9BD300F}"/>
            </c:ext>
          </c:extLst>
        </c:ser>
        <c:ser>
          <c:idx val="1"/>
          <c:order val="1"/>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07-EE42-45CB-B633-8AD9C9BD300F}"/>
            </c:ext>
          </c:extLst>
        </c:ser>
        <c:ser>
          <c:idx val="2"/>
          <c:order val="2"/>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0C-EE42-45CB-B633-8AD9C9BD300F}"/>
            </c:ext>
          </c:extLst>
        </c:ser>
        <c:ser>
          <c:idx val="3"/>
          <c:order val="3"/>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11-EE42-45CB-B633-8AD9C9BD300F}"/>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3-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4-B619-43BE-A8F6-4A4AC9B59ECA}"/>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8-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9-B619-43BE-A8F6-4A4AC9B59ECA}"/>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E-B619-43BE-A8F6-4A4AC9B59ECA}"/>
            </c:ext>
          </c:extLst>
        </c:ser>
        <c:ser>
          <c:idx val="3"/>
          <c:order val="3"/>
          <c:tx>
            <c:strRef>
              <c:f>'PN Time Params'!$AA$2</c:f>
              <c:strCache>
                <c:ptCount val="1"/>
                <c:pt idx="0">
                  <c:v>4-syl / ana-0</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2-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3-B619-43BE-A8F6-4A4AC9B59ECA}"/>
            </c:ext>
          </c:extLst>
        </c:ser>
        <c:ser>
          <c:idx val="5"/>
          <c:order val="5"/>
          <c:tx>
            <c:strRef>
              <c:f>'PN Time Params'!$M$2</c:f>
              <c:strCache>
                <c:ptCount val="1"/>
                <c:pt idx="0">
                  <c:v>ana-1</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5-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7-B619-43BE-A8F6-4A4AC9B59ECA}"/>
              </c:ext>
            </c:extLst>
          </c:dPt>
          <c:dLbls>
            <c:dLbl>
              <c:idx val="0"/>
              <c:spPr>
                <a:solidFill>
                  <a:srgbClr val="ABDDA4"/>
                </a:solid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extLst>
                <c:ext xmlns:c16="http://schemas.microsoft.com/office/drawing/2014/chart" uri="{C3380CC4-5D6E-409C-BE32-E72D297353CC}">
                  <c16:uniqueId val="{00000015-B619-43BE-A8F6-4A4AC9B59ECA}"/>
                </c:ext>
              </c:extLst>
            </c:dLbl>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18-B619-43BE-A8F6-4A4AC9B59ECA}"/>
            </c:ext>
          </c:extLst>
        </c:ser>
        <c:ser>
          <c:idx val="6"/>
          <c:order val="6"/>
          <c:tx>
            <c:strRef>
              <c:f>'PN Time Params'!$N$2</c:f>
              <c:strCache>
                <c:ptCount val="1"/>
                <c:pt idx="0">
                  <c:v>ana-2</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A-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C-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1D-B619-43BE-A8F6-4A4AC9B59ECA}"/>
            </c:ext>
          </c:extLst>
        </c:ser>
        <c:ser>
          <c:idx val="7"/>
          <c:order val="7"/>
          <c:tx>
            <c:strRef>
              <c:f>'PN Time Params'!$O$2</c:f>
              <c:strCache>
                <c:ptCount val="1"/>
                <c:pt idx="0">
                  <c:v>ana-3</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F-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1-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22-B619-43BE-A8F6-4A4AC9B59ECA}"/>
            </c:ext>
          </c:extLst>
        </c:ser>
        <c:dLbls>
          <c:showLegendKey val="0"/>
          <c:showVal val="0"/>
          <c:showCatName val="0"/>
          <c:showSerName val="0"/>
          <c:showPercent val="0"/>
          <c:showBubbleSize val="0"/>
        </c:dLbls>
        <c:gapWidth val="182"/>
        <c:axId val="605752399"/>
        <c:axId val="605746575"/>
        <c:extLst>
          <c:ext xmlns:c15="http://schemas.microsoft.com/office/drawing/2012/chart" uri="{02D57815-91ED-43cb-92C2-25804820EDAC}">
            <c15:filteredBarSeries>
              <c15:ser>
                <c:idx val="4"/>
                <c:order val="4"/>
                <c:tx>
                  <c:strRef>
                    <c:extLst>
                      <c:ext uri="{02D57815-91ED-43cb-92C2-25804820EDAC}">
                        <c15:formulaRef>
                          <c15:sqref>'PN Time Params'!$L$2</c15:sqref>
                        </c15:formulaRef>
                      </c:ext>
                    </c:extLst>
                    <c:strCache>
                      <c:ptCount val="1"/>
                      <c:pt idx="0">
                        <c:v>ana-0</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4-B619-43BE-A8F6-4A4AC9B59ECA}"/>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6-B619-43BE-A8F6-4A4AC9B59ECA}"/>
                    </c:ext>
                  </c:extLst>
                </c:dPt>
                <c:cat>
                  <c:strRef>
                    <c:extLst>
                      <c:ext uri="{02D57815-91ED-43cb-92C2-25804820EDAC}">
                        <c15:formulaRef>
                          <c15:sqref>'PN Time Params'!$A$38:$A$39</c15:sqref>
                        </c15:formulaRef>
                      </c:ext>
                    </c:extLst>
                    <c:strCache>
                      <c:ptCount val="2"/>
                      <c:pt idx="0">
                        <c:v>&gt;H*</c:v>
                      </c:pt>
                      <c:pt idx="1">
                        <c:v>L*H</c:v>
                      </c:pt>
                    </c:strCache>
                  </c:strRef>
                </c:cat>
                <c:val>
                  <c:numRef>
                    <c:extLst>
                      <c:ext uri="{02D57815-91ED-43cb-92C2-25804820EDAC}">
                        <c15:formulaRef>
                          <c15:sqref>'PN F0 Params'!$L$38:$L$39</c15:sqref>
                        </c15:formulaRef>
                      </c:ext>
                    </c:extLst>
                    <c:numCache>
                      <c:formatCode>0.00</c:formatCode>
                      <c:ptCount val="2"/>
                      <c:pt idx="0">
                        <c:v>0.74</c:v>
                      </c:pt>
                      <c:pt idx="1">
                        <c:v>1.9</c:v>
                      </c:pt>
                    </c:numCache>
                  </c:numRef>
                </c:val>
                <c:extLst>
                  <c:ext xmlns:c16="http://schemas.microsoft.com/office/drawing/2014/chart" uri="{C3380CC4-5D6E-409C-BE32-E72D297353CC}">
                    <c16:uniqueId val="{00000027-B619-43BE-A8F6-4A4AC9B59ECA}"/>
                  </c:ext>
                </c:extLst>
              </c15:ser>
            </c15:filteredBarSeries>
          </c:ext>
        </c:extLst>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B55-4178-A575-54FB4D08466B}"/>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D6CA-4784-A076-8C0D3124528F}"/>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02-EB55-4178-A575-54FB4D08466B}"/>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B55-4178-A575-54FB4D08466B}"/>
              </c:ext>
            </c:extLst>
          </c:dPt>
          <c:dPt>
            <c:idx val="1"/>
            <c:invertIfNegative val="0"/>
            <c:bubble3D val="0"/>
            <c:extLst>
              <c:ext xmlns:c16="http://schemas.microsoft.com/office/drawing/2014/chart" uri="{C3380CC4-5D6E-409C-BE32-E72D297353CC}">
                <c16:uniqueId val="{00000006-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07-EB55-4178-A575-54FB4D08466B}"/>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B55-4178-A575-54FB4D08466B}"/>
              </c:ext>
            </c:extLst>
          </c:dPt>
          <c:dPt>
            <c:idx val="1"/>
            <c:invertIfNegative val="0"/>
            <c:bubble3D val="0"/>
            <c:extLst>
              <c:ext xmlns:c16="http://schemas.microsoft.com/office/drawing/2014/chart" uri="{C3380CC4-5D6E-409C-BE32-E72D297353CC}">
                <c16:uniqueId val="{0000000B-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0C-EB55-4178-A575-54FB4D08466B}"/>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B55-4178-A575-54FB4D08466B}"/>
              </c:ext>
            </c:extLst>
          </c:dPt>
          <c:dPt>
            <c:idx val="1"/>
            <c:invertIfNegative val="0"/>
            <c:bubble3D val="0"/>
            <c:extLst>
              <c:ext xmlns:c16="http://schemas.microsoft.com/office/drawing/2014/chart" uri="{C3380CC4-5D6E-409C-BE32-E72D297353CC}">
                <c16:uniqueId val="{00000010-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11-EB55-4178-A575-54FB4D08466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'PN Time Params'!$L$2</c:f>
              <c:strCache>
                <c:ptCount val="1"/>
                <c:pt idx="0">
                  <c:v>ana-0</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7CC5-40C6-8193-6337E2EEDC40}"/>
              </c:ext>
            </c:extLst>
          </c:dPt>
          <c:dPt>
            <c:idx val="1"/>
            <c:invertIfNegative val="0"/>
            <c:bubble3D val="0"/>
            <c:extLst>
              <c:ext xmlns:c16="http://schemas.microsoft.com/office/drawing/2014/chart" uri="{C3380CC4-5D6E-409C-BE32-E72D297353CC}">
                <c16:uniqueId val="{00000003-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Params'!$L$63:$L$64</c:f>
              <c:numCache>
                <c:formatCode>0.00</c:formatCode>
                <c:ptCount val="2"/>
                <c:pt idx="0">
                  <c:v>16.18</c:v>
                </c:pt>
                <c:pt idx="1">
                  <c:v>22.77</c:v>
                </c:pt>
              </c:numCache>
            </c:numRef>
          </c:val>
          <c:extLst>
            <c:ext xmlns:c16="http://schemas.microsoft.com/office/drawing/2014/chart" uri="{C3380CC4-5D6E-409C-BE32-E72D297353CC}">
              <c16:uniqueId val="{00000004-7CC5-40C6-8193-6337E2EEDC40}"/>
            </c:ext>
          </c:extLst>
        </c:ser>
        <c:ser>
          <c:idx val="1"/>
          <c:order val="1"/>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7CC5-40C6-8193-6337E2EEDC40}"/>
              </c:ext>
            </c:extLst>
          </c:dPt>
          <c:dPt>
            <c:idx val="1"/>
            <c:invertIfNegative val="0"/>
            <c:bubble3D val="0"/>
            <c:extLst>
              <c:ext xmlns:c16="http://schemas.microsoft.com/office/drawing/2014/chart" uri="{C3380CC4-5D6E-409C-BE32-E72D297353CC}">
                <c16:uniqueId val="{00000008-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09-7CC5-40C6-8193-6337E2EEDC40}"/>
            </c:ext>
          </c:extLst>
        </c:ser>
        <c:ser>
          <c:idx val="2"/>
          <c:order val="2"/>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7CC5-40C6-8193-6337E2EEDC40}"/>
              </c:ext>
            </c:extLst>
          </c:dPt>
          <c:dPt>
            <c:idx val="1"/>
            <c:invertIfNegative val="0"/>
            <c:bubble3D val="0"/>
            <c:extLst>
              <c:ext xmlns:c16="http://schemas.microsoft.com/office/drawing/2014/chart" uri="{C3380CC4-5D6E-409C-BE32-E72D297353CC}">
                <c16:uniqueId val="{0000000D-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0E-7CC5-40C6-8193-6337E2EEDC40}"/>
            </c:ext>
          </c:extLst>
        </c:ser>
        <c:ser>
          <c:idx val="3"/>
          <c:order val="3"/>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7CC5-40C6-8193-6337E2EEDC40}"/>
              </c:ext>
            </c:extLst>
          </c:dPt>
          <c:dPt>
            <c:idx val="1"/>
            <c:invertIfNegative val="0"/>
            <c:bubble3D val="0"/>
            <c:extLst>
              <c:ext xmlns:c16="http://schemas.microsoft.com/office/drawing/2014/chart" uri="{C3380CC4-5D6E-409C-BE32-E72D297353CC}">
                <c16:uniqueId val="{00000012-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13-7CC5-40C6-8193-6337E2EEDC4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'PN Composite Params'!$K$17</c:f>
              <c:strCache>
                <c:ptCount val="1"/>
                <c:pt idx="0">
                  <c:v>L*H, ana-0</c:v>
                </c:pt>
              </c:strCache>
            </c:strRef>
          </c:tx>
          <c:spPr>
            <a:ln w="25400">
              <a:solidFill>
                <a:schemeClr val="tx1"/>
              </a:solidFill>
            </a:ln>
          </c:spPr>
          <c:marker>
            <c:symbol val="circle"/>
            <c:size val="10"/>
            <c:spPr>
              <a:solidFill>
                <a:srgbClr val="2B83BA"/>
              </a:solidFill>
              <a:ln w="25400">
                <a:solidFill>
                  <a:schemeClr val="tx1"/>
                </a:solidFill>
              </a:ln>
            </c:spPr>
          </c:marker>
          <c:xVal>
            <c:numRef>
              <c:f>'PN Composite Params'!$L$18:$L$19</c:f>
              <c:numCache>
                <c:formatCode>0</c:formatCode>
                <c:ptCount val="2"/>
                <c:pt idx="0">
                  <c:v>68.67</c:v>
                </c:pt>
                <c:pt idx="1">
                  <c:v>281.66000000000003</c:v>
                </c:pt>
              </c:numCache>
            </c:numRef>
          </c:xVal>
          <c:yVal>
            <c:numRef>
              <c:f>'PN Composite Params'!$M$18:$M$19</c:f>
              <c:numCache>
                <c:formatCode>0.00</c:formatCode>
                <c:ptCount val="2"/>
                <c:pt idx="0">
                  <c:v>-0.28000000000000003</c:v>
                </c:pt>
                <c:pt idx="1">
                  <c:v>1.62</c:v>
                </c:pt>
              </c:numCache>
            </c:numRef>
          </c:yVal>
          <c:smooth val="0"/>
          <c:extLst>
            <c:ext xmlns:c16="http://schemas.microsoft.com/office/drawing/2014/chart" uri="{C3380CC4-5D6E-409C-BE32-E72D297353CC}">
              <c16:uniqueId val="{00000004-BE4F-4615-B20E-F27FCC73F441}"/>
            </c:ext>
          </c:extLst>
        </c:ser>
        <c:ser>
          <c:idx val="4"/>
          <c:order val="1"/>
          <c:tx>
            <c:strRef>
              <c:f>'PN Composite Params'!$O$17</c:f>
              <c:strCache>
                <c:ptCount val="1"/>
                <c:pt idx="0">
                  <c:v>&gt;H*, ana-0</c:v>
                </c:pt>
              </c:strCache>
            </c:strRef>
          </c:tx>
          <c:spPr>
            <a:ln w="25400">
              <a:solidFill>
                <a:schemeClr val="tx1"/>
              </a:solidFill>
              <a:prstDash val="sysDash"/>
            </a:ln>
          </c:spPr>
          <c:marker>
            <c:symbol val="circle"/>
            <c:size val="10"/>
            <c:spPr>
              <a:solidFill>
                <a:srgbClr val="ABDDA4"/>
              </a:solidFill>
              <a:ln w="12700">
                <a:solidFill>
                  <a:schemeClr val="tx1"/>
                </a:solidFill>
              </a:ln>
            </c:spPr>
          </c:marker>
          <c:xVal>
            <c:numRef>
              <c:f>'PN Composite Params'!$P$18:$P$19</c:f>
              <c:numCache>
                <c:formatCode>0</c:formatCode>
                <c:ptCount val="2"/>
                <c:pt idx="0">
                  <c:v>48</c:v>
                </c:pt>
                <c:pt idx="1">
                  <c:v>237.75</c:v>
                </c:pt>
              </c:numCache>
            </c:numRef>
          </c:xVal>
          <c:yVal>
            <c:numRef>
              <c:f>'PN Composite Params'!$Q$18:$Q$19</c:f>
              <c:numCache>
                <c:formatCode>0.00</c:formatCode>
                <c:ptCount val="2"/>
                <c:pt idx="0">
                  <c:v>0.77</c:v>
                </c:pt>
                <c:pt idx="1">
                  <c:v>1.5</c:v>
                </c:pt>
              </c:numCache>
            </c:numRef>
          </c:yVal>
          <c:smooth val="0"/>
          <c:extLst>
            <c:ext xmlns:c16="http://schemas.microsoft.com/office/drawing/2014/chart" uri="{C3380CC4-5D6E-409C-BE32-E72D297353CC}">
              <c16:uniqueId val="{00000000-BE4F-4615-B20E-F27FCC73F441}"/>
            </c:ext>
          </c:extLst>
        </c:ser>
        <c:ser>
          <c:idx val="2"/>
          <c:order val="2"/>
          <c:tx>
            <c:strRef>
              <c:f>'PN Composite Params'!$K$21</c:f>
              <c:strCache>
                <c:ptCount val="1"/>
                <c:pt idx="0">
                  <c:v>L*H, ana-1</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Params'!$L$22:$L$23</c:f>
              <c:numCache>
                <c:formatCode>0</c:formatCode>
                <c:ptCount val="2"/>
                <c:pt idx="0">
                  <c:v>71.86</c:v>
                </c:pt>
                <c:pt idx="1">
                  <c:v>207.54</c:v>
                </c:pt>
              </c:numCache>
            </c:numRef>
          </c:xVal>
          <c:yVal>
            <c:numRef>
              <c:f>'PN Composite Params'!$M$22:$M$23</c:f>
              <c:numCache>
                <c:formatCode>0.00</c:formatCode>
                <c:ptCount val="2"/>
                <c:pt idx="0">
                  <c:v>-0.11</c:v>
                </c:pt>
                <c:pt idx="1">
                  <c:v>1.32</c:v>
                </c:pt>
              </c:numCache>
            </c:numRef>
          </c:yVal>
          <c:smooth val="0"/>
          <c:extLst>
            <c:ext xmlns:c16="http://schemas.microsoft.com/office/drawing/2014/chart" uri="{C3380CC4-5D6E-409C-BE32-E72D297353CC}">
              <c16:uniqueId val="{00000005-BE4F-4615-B20E-F27FCC73F441}"/>
            </c:ext>
          </c:extLst>
        </c:ser>
        <c:ser>
          <c:idx val="5"/>
          <c:order val="3"/>
          <c:tx>
            <c:strRef>
              <c:f>'PN Composite Params'!$O$21</c:f>
              <c:strCache>
                <c:ptCount val="1"/>
                <c:pt idx="0">
                  <c:v>&gt;H*, ana-1</c:v>
                </c:pt>
              </c:strCache>
            </c:strRef>
          </c:tx>
          <c:spPr>
            <a:ln w="25400">
              <a:solidFill>
                <a:schemeClr val="tx1"/>
              </a:solidFill>
              <a:prstDash val="sysDash"/>
            </a:ln>
          </c:spPr>
          <c:marker>
            <c:symbol val="diamond"/>
            <c:size val="14"/>
            <c:spPr>
              <a:solidFill>
                <a:srgbClr val="ABDDA4"/>
              </a:solidFill>
              <a:ln w="12700">
                <a:solidFill>
                  <a:schemeClr val="tx1"/>
                </a:solidFill>
              </a:ln>
            </c:spPr>
          </c:marker>
          <c:xVal>
            <c:numRef>
              <c:f>'PN Composite Params'!$P$22:$P$23</c:f>
              <c:numCache>
                <c:formatCode>0</c:formatCode>
                <c:ptCount val="2"/>
                <c:pt idx="0">
                  <c:v>58.33</c:v>
                </c:pt>
                <c:pt idx="1">
                  <c:v>162.88999999999999</c:v>
                </c:pt>
              </c:numCache>
            </c:numRef>
          </c:xVal>
          <c:yVal>
            <c:numRef>
              <c:f>'PN Composite Params'!$Q$22:$Q$23</c:f>
              <c:numCache>
                <c:formatCode>0.00</c:formatCode>
                <c:ptCount val="2"/>
                <c:pt idx="0">
                  <c:v>0.69</c:v>
                </c:pt>
                <c:pt idx="1">
                  <c:v>1.23</c:v>
                </c:pt>
              </c:numCache>
            </c:numRef>
          </c:yVal>
          <c:smooth val="0"/>
          <c:extLst>
            <c:ext xmlns:c16="http://schemas.microsoft.com/office/drawing/2014/chart" uri="{C3380CC4-5D6E-409C-BE32-E72D297353CC}">
              <c16:uniqueId val="{00000001-BE4F-4615-B20E-F27FCC73F441}"/>
            </c:ext>
          </c:extLst>
        </c:ser>
        <c:ser>
          <c:idx val="3"/>
          <c:order val="4"/>
          <c:tx>
            <c:strRef>
              <c:f>'PN Composite Params'!$K$25</c:f>
              <c:strCache>
                <c:ptCount val="1"/>
                <c:pt idx="0">
                  <c:v>L*H, ana-2</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Params'!$L$26:$L$27</c:f>
              <c:numCache>
                <c:formatCode>0</c:formatCode>
                <c:ptCount val="2"/>
                <c:pt idx="0">
                  <c:v>66.5</c:v>
                </c:pt>
                <c:pt idx="1">
                  <c:v>245.45</c:v>
                </c:pt>
              </c:numCache>
            </c:numRef>
          </c:xVal>
          <c:yVal>
            <c:numRef>
              <c:f>'PN Composite Params'!$M$26:$M$27</c:f>
              <c:numCache>
                <c:formatCode>0.00</c:formatCode>
                <c:ptCount val="2"/>
                <c:pt idx="0">
                  <c:v>-0.59</c:v>
                </c:pt>
                <c:pt idx="1">
                  <c:v>1.29</c:v>
                </c:pt>
              </c:numCache>
            </c:numRef>
          </c:yVal>
          <c:smooth val="0"/>
          <c:extLst>
            <c:ext xmlns:c16="http://schemas.microsoft.com/office/drawing/2014/chart" uri="{C3380CC4-5D6E-409C-BE32-E72D297353CC}">
              <c16:uniqueId val="{00000006-BE4F-4615-B20E-F27FCC73F441}"/>
            </c:ext>
          </c:extLst>
        </c:ser>
        <c:ser>
          <c:idx val="6"/>
          <c:order val="5"/>
          <c:tx>
            <c:strRef>
              <c:f>'PN Composite Params'!$O$25</c:f>
              <c:strCache>
                <c:ptCount val="1"/>
                <c:pt idx="0">
                  <c:v>&gt;H*, ana-2</c:v>
                </c:pt>
              </c:strCache>
            </c:strRef>
          </c:tx>
          <c:spPr>
            <a:ln w="25400">
              <a:solidFill>
                <a:schemeClr val="tx1"/>
              </a:solidFill>
              <a:prstDash val="sysDash"/>
            </a:ln>
          </c:spPr>
          <c:marker>
            <c:symbol val="triangle"/>
            <c:size val="12"/>
            <c:spPr>
              <a:solidFill>
                <a:srgbClr val="ABDDA4"/>
              </a:solidFill>
              <a:ln w="12700">
                <a:solidFill>
                  <a:schemeClr val="tx1"/>
                </a:solidFill>
              </a:ln>
            </c:spPr>
          </c:marker>
          <c:xVal>
            <c:numRef>
              <c:f>'PN Composite Params'!$P$26:$P$27</c:f>
              <c:numCache>
                <c:formatCode>0</c:formatCode>
                <c:ptCount val="2"/>
                <c:pt idx="0">
                  <c:v>46.5</c:v>
                </c:pt>
                <c:pt idx="1">
                  <c:v>169.5</c:v>
                </c:pt>
              </c:numCache>
            </c:numRef>
          </c:xVal>
          <c:yVal>
            <c:numRef>
              <c:f>'PN Composite Params'!$Q$26:$Q$27</c:f>
              <c:numCache>
                <c:formatCode>0.00</c:formatCode>
                <c:ptCount val="2"/>
                <c:pt idx="0">
                  <c:v>0.37</c:v>
                </c:pt>
                <c:pt idx="1">
                  <c:v>1.1599999999999999</c:v>
                </c:pt>
              </c:numCache>
            </c:numRef>
          </c:yVal>
          <c:smooth val="0"/>
          <c:extLst>
            <c:ext xmlns:c16="http://schemas.microsoft.com/office/drawing/2014/chart" uri="{C3380CC4-5D6E-409C-BE32-E72D297353CC}">
              <c16:uniqueId val="{00000002-BE4F-4615-B20E-F27FCC73F441}"/>
            </c:ext>
          </c:extLst>
        </c:ser>
        <c:ser>
          <c:idx val="0"/>
          <c:order val="6"/>
          <c:tx>
            <c:strRef>
              <c:f>'PN Composite Params'!$K$29</c:f>
              <c:strCache>
                <c:ptCount val="1"/>
                <c:pt idx="0">
                  <c:v>L*H, ana-3</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Params'!$L$30:$L$31</c:f>
              <c:numCache>
                <c:formatCode>0</c:formatCode>
                <c:ptCount val="2"/>
                <c:pt idx="0">
                  <c:v>81.25</c:v>
                </c:pt>
                <c:pt idx="1">
                  <c:v>254.69</c:v>
                </c:pt>
              </c:numCache>
            </c:numRef>
          </c:xVal>
          <c:yVal>
            <c:numRef>
              <c:f>'PN Composite Params'!$M$30:$M$31</c:f>
              <c:numCache>
                <c:formatCode>0.00</c:formatCode>
                <c:ptCount val="2"/>
                <c:pt idx="0">
                  <c:v>-0.6</c:v>
                </c:pt>
                <c:pt idx="1">
                  <c:v>1.06</c:v>
                </c:pt>
              </c:numCache>
            </c:numRef>
          </c:yVal>
          <c:smooth val="0"/>
          <c:extLst>
            <c:ext xmlns:c16="http://schemas.microsoft.com/office/drawing/2014/chart" uri="{C3380CC4-5D6E-409C-BE32-E72D297353CC}">
              <c16:uniqueId val="{00000007-BE4F-4615-B20E-F27FCC73F441}"/>
            </c:ext>
          </c:extLst>
        </c:ser>
        <c:ser>
          <c:idx val="7"/>
          <c:order val="7"/>
          <c:tx>
            <c:strRef>
              <c:f>'PN Composite Params'!$O$29</c:f>
              <c:strCache>
                <c:ptCount val="1"/>
                <c:pt idx="0">
                  <c:v>&gt;H*, ana-3</c:v>
                </c:pt>
              </c:strCache>
            </c:strRef>
          </c:tx>
          <c:spPr>
            <a:ln w="25400">
              <a:solidFill>
                <a:schemeClr val="tx1"/>
              </a:solidFill>
              <a:prstDash val="sysDash"/>
            </a:ln>
          </c:spPr>
          <c:marker>
            <c:symbol val="square"/>
            <c:size val="10"/>
            <c:spPr>
              <a:solidFill>
                <a:srgbClr val="ABDDA4"/>
              </a:solidFill>
              <a:ln w="12700">
                <a:solidFill>
                  <a:schemeClr val="tx1"/>
                </a:solidFill>
              </a:ln>
            </c:spPr>
          </c:marker>
          <c:xVal>
            <c:numRef>
              <c:f>'PN Composite Params'!$P$30:$P$31</c:f>
              <c:numCache>
                <c:formatCode>0</c:formatCode>
                <c:ptCount val="2"/>
                <c:pt idx="0">
                  <c:v>37</c:v>
                </c:pt>
                <c:pt idx="1">
                  <c:v>176.75</c:v>
                </c:pt>
              </c:numCache>
            </c:numRef>
          </c:xVal>
          <c:yVal>
            <c:numRef>
              <c:f>'PN Composite Params'!$Q$30:$Q$31</c:f>
              <c:numCache>
                <c:formatCode>0.00</c:formatCode>
                <c:ptCount val="2"/>
                <c:pt idx="0">
                  <c:v>-0.25</c:v>
                </c:pt>
                <c:pt idx="1">
                  <c:v>0.54</c:v>
                </c:pt>
              </c:numCache>
            </c:numRef>
          </c:yVal>
          <c:smooth val="0"/>
          <c:extLst>
            <c:ext xmlns:c16="http://schemas.microsoft.com/office/drawing/2014/chart" uri="{C3380CC4-5D6E-409C-BE32-E72D297353CC}">
              <c16:uniqueId val="{00000003-BE4F-4615-B20E-F27FCC73F441}"/>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47858811227337494"/>
          <c:y val="0.77872106313033129"/>
          <c:w val="0.51382973131415344"/>
          <c:h val="0.21199326926983589"/>
        </c:manualLayout>
      </c:layout>
      <c:overlay val="1"/>
      <c:spPr>
        <a:solidFill>
          <a:schemeClr val="bg1"/>
        </a:solidFill>
        <a:ln>
          <a:solidFill>
            <a:schemeClr val="tx1"/>
          </a:solidFill>
        </a:ln>
      </c:spPr>
    </c:legend>
    <c:plotVisOnly val="1"/>
    <c:dispBlanksAs val="gap"/>
    <c:showDLblsOverMax val="0"/>
  </c:chart>
  <c:txPr>
    <a:bodyPr/>
    <a:lstStyle/>
    <a:p>
      <a:pPr>
        <a:defRPr sz="14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'PN Composite Params'!$A$17</c:f>
              <c:strCache>
                <c:ptCount val="1"/>
                <c:pt idx="0">
                  <c:v>L*H, 1-syl</c:v>
                </c:pt>
              </c:strCache>
            </c:strRef>
          </c:tx>
          <c:spPr>
            <a:ln w="25400">
              <a:solidFill>
                <a:schemeClr val="tx1"/>
              </a:solidFill>
            </a:ln>
          </c:spPr>
          <c:marker>
            <c:symbol val="circle"/>
            <c:size val="10"/>
            <c:spPr>
              <a:solidFill>
                <a:srgbClr val="2B83BA"/>
              </a:solidFill>
              <a:ln w="25400">
                <a:solidFill>
                  <a:schemeClr val="tx1"/>
                </a:solidFill>
              </a:ln>
            </c:spPr>
          </c:marker>
          <c:xVal>
            <c:numRef>
              <c:f>'PN Composite Params'!$B$18:$B$19</c:f>
              <c:numCache>
                <c:formatCode>0</c:formatCode>
                <c:ptCount val="2"/>
                <c:pt idx="0">
                  <c:v>76.260000000000005</c:v>
                </c:pt>
                <c:pt idx="1">
                  <c:v>187.39</c:v>
                </c:pt>
              </c:numCache>
            </c:numRef>
          </c:xVal>
          <c:yVal>
            <c:numRef>
              <c:f>'PN Composite Params'!$C$18:$C$19</c:f>
              <c:numCache>
                <c:formatCode>0.00</c:formatCode>
                <c:ptCount val="2"/>
                <c:pt idx="0">
                  <c:v>-0.11</c:v>
                </c:pt>
                <c:pt idx="1">
                  <c:v>0.88</c:v>
                </c:pt>
              </c:numCache>
            </c:numRef>
          </c:yVal>
          <c:smooth val="0"/>
          <c:extLst>
            <c:ext xmlns:c16="http://schemas.microsoft.com/office/drawing/2014/chart" uri="{C3380CC4-5D6E-409C-BE32-E72D297353CC}">
              <c16:uniqueId val="{00000004-4CA2-486E-A6D0-0BDC78879872}"/>
            </c:ext>
          </c:extLst>
        </c:ser>
        <c:ser>
          <c:idx val="4"/>
          <c:order val="1"/>
          <c:tx>
            <c:strRef>
              <c:f>'PN Composite Params'!$E$17</c:f>
              <c:strCache>
                <c:ptCount val="1"/>
                <c:pt idx="0">
                  <c:v>&gt;H*, 1-syl</c:v>
                </c:pt>
              </c:strCache>
            </c:strRef>
          </c:tx>
          <c:spPr>
            <a:ln w="25400">
              <a:solidFill>
                <a:schemeClr val="tx1"/>
              </a:solidFill>
              <a:prstDash val="sysDash"/>
            </a:ln>
          </c:spPr>
          <c:marker>
            <c:symbol val="circle"/>
            <c:size val="10"/>
            <c:spPr>
              <a:solidFill>
                <a:srgbClr val="ABDDA4"/>
              </a:solidFill>
              <a:ln w="12700">
                <a:solidFill>
                  <a:schemeClr val="tx1"/>
                </a:solidFill>
              </a:ln>
            </c:spPr>
          </c:marker>
          <c:xVal>
            <c:numRef>
              <c:f>'PN Composite Params'!$F$18:$F$19</c:f>
              <c:numCache>
                <c:formatCode>0</c:formatCode>
                <c:ptCount val="2"/>
                <c:pt idx="0">
                  <c:v>92.5</c:v>
                </c:pt>
                <c:pt idx="1">
                  <c:v>184</c:v>
                </c:pt>
              </c:numCache>
            </c:numRef>
          </c:xVal>
          <c:yVal>
            <c:numRef>
              <c:f>'PN Composite Params'!$G$18:$G$19</c:f>
              <c:numCache>
                <c:formatCode>0.00</c:formatCode>
                <c:ptCount val="2"/>
                <c:pt idx="0">
                  <c:v>0.01</c:v>
                </c:pt>
                <c:pt idx="1">
                  <c:v>0.59</c:v>
                </c:pt>
              </c:numCache>
            </c:numRef>
          </c:yVal>
          <c:smooth val="0"/>
          <c:extLst>
            <c:ext xmlns:c16="http://schemas.microsoft.com/office/drawing/2014/chart" uri="{C3380CC4-5D6E-409C-BE32-E72D297353CC}">
              <c16:uniqueId val="{00000000-4CA2-486E-A6D0-0BDC78879872}"/>
            </c:ext>
          </c:extLst>
        </c:ser>
        <c:ser>
          <c:idx val="2"/>
          <c:order val="2"/>
          <c:tx>
            <c:strRef>
              <c:f>'PN Composite Params'!$A$21</c:f>
              <c:strCache>
                <c:ptCount val="1"/>
                <c:pt idx="0">
                  <c:v>L*H, 2-syl</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Params'!$B$22:$B$23</c:f>
              <c:numCache>
                <c:formatCode>0</c:formatCode>
                <c:ptCount val="2"/>
                <c:pt idx="0">
                  <c:v>94.27</c:v>
                </c:pt>
                <c:pt idx="1">
                  <c:v>264.98</c:v>
                </c:pt>
              </c:numCache>
            </c:numRef>
          </c:xVal>
          <c:yVal>
            <c:numRef>
              <c:f>'PN Composite Params'!$C$22:$C$23</c:f>
              <c:numCache>
                <c:formatCode>0.00</c:formatCode>
                <c:ptCount val="2"/>
                <c:pt idx="0">
                  <c:v>-0.43</c:v>
                </c:pt>
                <c:pt idx="1">
                  <c:v>0.89</c:v>
                </c:pt>
              </c:numCache>
            </c:numRef>
          </c:yVal>
          <c:smooth val="0"/>
          <c:extLst>
            <c:ext xmlns:c16="http://schemas.microsoft.com/office/drawing/2014/chart" uri="{C3380CC4-5D6E-409C-BE32-E72D297353CC}">
              <c16:uniqueId val="{00000005-4CA2-486E-A6D0-0BDC78879872}"/>
            </c:ext>
          </c:extLst>
        </c:ser>
        <c:ser>
          <c:idx val="5"/>
          <c:order val="3"/>
          <c:tx>
            <c:strRef>
              <c:f>'PN Composite Params'!$E$21</c:f>
              <c:strCache>
                <c:ptCount val="1"/>
                <c:pt idx="0">
                  <c:v>&gt;H*, 2-syl</c:v>
                </c:pt>
              </c:strCache>
            </c:strRef>
          </c:tx>
          <c:spPr>
            <a:ln w="25400" cap="rnd">
              <a:solidFill>
                <a:schemeClr val="tx1"/>
              </a:solidFill>
              <a:prstDash val="sysDash"/>
              <a:round/>
            </a:ln>
            <a:effectLst/>
          </c:spPr>
          <c:marker>
            <c:symbol val="diamond"/>
            <c:size val="14"/>
            <c:spPr>
              <a:solidFill>
                <a:srgbClr val="ABDDA4"/>
              </a:solidFill>
              <a:ln w="12700">
                <a:solidFill>
                  <a:schemeClr val="tx1"/>
                </a:solidFill>
              </a:ln>
            </c:spPr>
          </c:marker>
          <c:xVal>
            <c:numRef>
              <c:f>'PN Composite Params'!$F$22:$F$23</c:f>
              <c:numCache>
                <c:formatCode>0</c:formatCode>
                <c:ptCount val="2"/>
                <c:pt idx="0">
                  <c:v>88.67</c:v>
                </c:pt>
                <c:pt idx="1">
                  <c:v>221.67</c:v>
                </c:pt>
              </c:numCache>
            </c:numRef>
          </c:xVal>
          <c:yVal>
            <c:numRef>
              <c:f>'PN Composite Params'!$G$22:$G$23</c:f>
              <c:numCache>
                <c:formatCode>0.00</c:formatCode>
                <c:ptCount val="2"/>
                <c:pt idx="0">
                  <c:v>0.65</c:v>
                </c:pt>
                <c:pt idx="1">
                  <c:v>1.24</c:v>
                </c:pt>
              </c:numCache>
            </c:numRef>
          </c:yVal>
          <c:smooth val="0"/>
          <c:extLst>
            <c:ext xmlns:c16="http://schemas.microsoft.com/office/drawing/2014/chart" uri="{C3380CC4-5D6E-409C-BE32-E72D297353CC}">
              <c16:uniqueId val="{00000001-4CA2-486E-A6D0-0BDC78879872}"/>
            </c:ext>
          </c:extLst>
        </c:ser>
        <c:ser>
          <c:idx val="3"/>
          <c:order val="4"/>
          <c:tx>
            <c:strRef>
              <c:f>'PN Composite Params'!$A$25</c:f>
              <c:strCache>
                <c:ptCount val="1"/>
                <c:pt idx="0">
                  <c:v>L*H, 3-syl</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Params'!$B$26:$B$27</c:f>
              <c:numCache>
                <c:formatCode>0</c:formatCode>
                <c:ptCount val="2"/>
                <c:pt idx="0">
                  <c:v>83.3</c:v>
                </c:pt>
                <c:pt idx="1">
                  <c:v>280.06</c:v>
                </c:pt>
              </c:numCache>
            </c:numRef>
          </c:xVal>
          <c:yVal>
            <c:numRef>
              <c:f>'PN Composite Params'!$C$26:$C$27</c:f>
              <c:numCache>
                <c:formatCode>0.00</c:formatCode>
                <c:ptCount val="2"/>
                <c:pt idx="0">
                  <c:v>-0.33</c:v>
                </c:pt>
                <c:pt idx="1">
                  <c:v>1.04</c:v>
                </c:pt>
              </c:numCache>
            </c:numRef>
          </c:yVal>
          <c:smooth val="0"/>
          <c:extLst>
            <c:ext xmlns:c16="http://schemas.microsoft.com/office/drawing/2014/chart" uri="{C3380CC4-5D6E-409C-BE32-E72D297353CC}">
              <c16:uniqueId val="{00000006-4CA2-486E-A6D0-0BDC78879872}"/>
            </c:ext>
          </c:extLst>
        </c:ser>
        <c:ser>
          <c:idx val="6"/>
          <c:order val="5"/>
          <c:tx>
            <c:strRef>
              <c:f>'PN Composite Params'!$E$25</c:f>
              <c:strCache>
                <c:ptCount val="1"/>
                <c:pt idx="0">
                  <c:v>&gt;H*, 3-syl</c:v>
                </c:pt>
              </c:strCache>
            </c:strRef>
          </c:tx>
          <c:spPr>
            <a:ln w="25400" cap="rnd">
              <a:solidFill>
                <a:schemeClr val="tx1"/>
              </a:solidFill>
              <a:prstDash val="sysDash"/>
              <a:round/>
            </a:ln>
            <a:effectLst/>
          </c:spPr>
          <c:marker>
            <c:symbol val="triangle"/>
            <c:size val="12"/>
            <c:spPr>
              <a:solidFill>
                <a:srgbClr val="ABDDA4"/>
              </a:solidFill>
              <a:ln w="12700">
                <a:solidFill>
                  <a:schemeClr val="tx1"/>
                </a:solidFill>
              </a:ln>
            </c:spPr>
          </c:marker>
          <c:xVal>
            <c:numRef>
              <c:f>'PN Composite Params'!$F$26:$F$27</c:f>
              <c:numCache>
                <c:formatCode>0</c:formatCode>
                <c:ptCount val="2"/>
                <c:pt idx="0">
                  <c:v>34.200000000000003</c:v>
                </c:pt>
                <c:pt idx="1">
                  <c:v>169.6</c:v>
                </c:pt>
              </c:numCache>
            </c:numRef>
          </c:xVal>
          <c:yVal>
            <c:numRef>
              <c:f>'PN Composite Params'!$G$26:$G$27</c:f>
              <c:numCache>
                <c:formatCode>0.00</c:formatCode>
                <c:ptCount val="2"/>
                <c:pt idx="0">
                  <c:v>0.8</c:v>
                </c:pt>
                <c:pt idx="1">
                  <c:v>1.52</c:v>
                </c:pt>
              </c:numCache>
            </c:numRef>
          </c:yVal>
          <c:smooth val="0"/>
          <c:extLst>
            <c:ext xmlns:c16="http://schemas.microsoft.com/office/drawing/2014/chart" uri="{C3380CC4-5D6E-409C-BE32-E72D297353CC}">
              <c16:uniqueId val="{00000002-4CA2-486E-A6D0-0BDC78879872}"/>
            </c:ext>
          </c:extLst>
        </c:ser>
        <c:ser>
          <c:idx val="0"/>
          <c:order val="6"/>
          <c:tx>
            <c:strRef>
              <c:f>'PN Composite Params'!$A$29</c:f>
              <c:strCache>
                <c:ptCount val="1"/>
                <c:pt idx="0">
                  <c:v>L*H, 4-syl</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Params'!$B$30:$B$31</c:f>
              <c:numCache>
                <c:formatCode>0</c:formatCode>
                <c:ptCount val="2"/>
                <c:pt idx="0">
                  <c:v>68.67</c:v>
                </c:pt>
                <c:pt idx="1">
                  <c:v>281.66000000000003</c:v>
                </c:pt>
              </c:numCache>
            </c:numRef>
          </c:xVal>
          <c:yVal>
            <c:numRef>
              <c:f>'PN Composite Params'!$C$30:$C$31</c:f>
              <c:numCache>
                <c:formatCode>0.00</c:formatCode>
                <c:ptCount val="2"/>
                <c:pt idx="0">
                  <c:v>-0.28000000000000003</c:v>
                </c:pt>
                <c:pt idx="1">
                  <c:v>1.62</c:v>
                </c:pt>
              </c:numCache>
            </c:numRef>
          </c:yVal>
          <c:smooth val="0"/>
          <c:extLst>
            <c:ext xmlns:c16="http://schemas.microsoft.com/office/drawing/2014/chart" uri="{C3380CC4-5D6E-409C-BE32-E72D297353CC}">
              <c16:uniqueId val="{00000007-4CA2-486E-A6D0-0BDC78879872}"/>
            </c:ext>
          </c:extLst>
        </c:ser>
        <c:ser>
          <c:idx val="7"/>
          <c:order val="7"/>
          <c:tx>
            <c:strRef>
              <c:f>'PN Composite Params'!$E$29</c:f>
              <c:strCache>
                <c:ptCount val="1"/>
                <c:pt idx="0">
                  <c:v>&gt;H*, 4-syl</c:v>
                </c:pt>
              </c:strCache>
            </c:strRef>
          </c:tx>
          <c:spPr>
            <a:ln w="25400" cap="rnd">
              <a:solidFill>
                <a:schemeClr val="tx1"/>
              </a:solidFill>
              <a:prstDash val="sysDash"/>
              <a:round/>
            </a:ln>
            <a:effectLst/>
          </c:spPr>
          <c:marker>
            <c:symbol val="square"/>
            <c:size val="10"/>
            <c:spPr>
              <a:solidFill>
                <a:srgbClr val="ABDDA4"/>
              </a:solidFill>
              <a:ln w="12700">
                <a:solidFill>
                  <a:schemeClr val="tx1"/>
                </a:solidFill>
              </a:ln>
            </c:spPr>
          </c:marker>
          <c:xVal>
            <c:numRef>
              <c:f>'PN Composite Params'!$F$30:$F$31</c:f>
              <c:numCache>
                <c:formatCode>0</c:formatCode>
                <c:ptCount val="2"/>
                <c:pt idx="0">
                  <c:v>48</c:v>
                </c:pt>
                <c:pt idx="1">
                  <c:v>237.75</c:v>
                </c:pt>
              </c:numCache>
            </c:numRef>
          </c:xVal>
          <c:yVal>
            <c:numRef>
              <c:f>'PN Composite Params'!$G$30:$G$31</c:f>
              <c:numCache>
                <c:formatCode>0.00</c:formatCode>
                <c:ptCount val="2"/>
                <c:pt idx="0">
                  <c:v>0.77</c:v>
                </c:pt>
                <c:pt idx="1">
                  <c:v>1.5</c:v>
                </c:pt>
              </c:numCache>
            </c:numRef>
          </c:yVal>
          <c:smooth val="0"/>
          <c:extLst>
            <c:ext xmlns:c16="http://schemas.microsoft.com/office/drawing/2014/chart" uri="{C3380CC4-5D6E-409C-BE32-E72D297353CC}">
              <c16:uniqueId val="{00000003-4CA2-486E-A6D0-0BDC78879872}"/>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49684981481481483"/>
          <c:y val="0.77039944444444441"/>
          <c:w val="0.47009814814814815"/>
          <c:h val="0.21023537037037038"/>
        </c:manualLayout>
      </c:layout>
      <c:overlay val="1"/>
      <c:spPr>
        <a:solidFill>
          <a:srgbClr val="FFFFFF"/>
        </a:solidFill>
        <a:ln>
          <a:solidFill>
            <a:schemeClr val="tx1"/>
          </a:solidFill>
        </a:ln>
      </c:spPr>
    </c:legend>
    <c:plotVisOnly val="1"/>
    <c:dispBlanksAs val="gap"/>
    <c:showDLblsOverMax val="0"/>
  </c:chart>
  <c:txPr>
    <a:bodyPr/>
    <a:lstStyle/>
    <a:p>
      <a:pPr>
        <a:defRPr sz="14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foot</a:t>
            </a:r>
            <a:r>
              <a:rPr lang="en-US" baseline="0"/>
              <a:t> size and </a:t>
            </a:r>
            <a:r>
              <a:rPr lang="en-US"/>
              <a:t>anacrusis</a:t>
            </a:r>
          </a:p>
        </c:rich>
      </c:tx>
      <c:overlay val="0"/>
      <c:spPr>
        <a:noFill/>
        <a:ln>
          <a:noFill/>
        </a:ln>
        <a:effectLst/>
      </c:spPr>
    </c:title>
    <c:autoTitleDeleted val="0"/>
    <c:plotArea>
      <c:layout/>
      <c:barChart>
        <c:barDir val="col"/>
        <c:grouping val="clustered"/>
        <c:varyColors val="0"/>
        <c:ser>
          <c:idx val="4"/>
          <c:order val="0"/>
          <c:tx>
            <c:strRef>
              <c:f>'PN Time Params'!$B$37</c:f>
              <c:strCache>
                <c:ptCount val="1"/>
                <c:pt idx="0">
                  <c:v>1-syl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C-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2B-AD1F-4419-93AF-EC3CCF1F0D12}"/>
            </c:ext>
          </c:extLst>
        </c:ser>
        <c:ser>
          <c:idx val="5"/>
          <c:order val="1"/>
          <c:tx>
            <c:strRef>
              <c:f>'PN Time Params'!$C$37</c:f>
              <c:strCache>
                <c:ptCount val="1"/>
                <c:pt idx="0">
                  <c:v>2-syl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E-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F-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2D-AD1F-4419-93AF-EC3CCF1F0D12}"/>
            </c:ext>
          </c:extLst>
        </c:ser>
        <c:ser>
          <c:idx val="6"/>
          <c:order val="2"/>
          <c:tx>
            <c:strRef>
              <c:f>'PN Time Params'!$D$37</c:f>
              <c:strCache>
                <c:ptCount val="1"/>
                <c:pt idx="0">
                  <c:v>3-syl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1-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2-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30-AD1F-4419-93AF-EC3CCF1F0D12}"/>
            </c:ext>
          </c:extLst>
        </c:ser>
        <c:ser>
          <c:idx val="7"/>
          <c:order val="3"/>
          <c:tx>
            <c:strRef>
              <c:f>'PN Time Params'!$AA$2</c:f>
              <c:strCache>
                <c:ptCount val="1"/>
                <c:pt idx="0">
                  <c:v>4-syl / ana-0</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4-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5-AD1F-4419-93AF-EC3CCF1F0D12}"/>
              </c:ext>
            </c:extLst>
          </c:dPt>
          <c:dLbls>
            <c:dLbl>
              <c:idx val="0"/>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4-AD1F-4419-93AF-EC3CCF1F0D12}"/>
                </c:ext>
              </c:extLst>
            </c:dLbl>
            <c:dLbl>
              <c:idx val="1"/>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5-AD1F-4419-93AF-EC3CCF1F0D1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33-AD1F-4419-93AF-EC3CCF1F0D12}"/>
            </c:ext>
          </c:extLst>
        </c:ser>
        <c:ser>
          <c:idx val="1"/>
          <c:order val="4"/>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B-AD1F-4419-93AF-EC3CCF1F0D12}"/>
              </c:ext>
            </c:extLst>
          </c:dPt>
          <c:dPt>
            <c:idx val="1"/>
            <c:invertIfNegative val="0"/>
            <c:bubble3D val="0"/>
            <c:extLst>
              <c:ext xmlns:c16="http://schemas.microsoft.com/office/drawing/2014/chart" uri="{C3380CC4-5D6E-409C-BE32-E72D297353CC}">
                <c16:uniqueId val="{0000001D-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1E-AD1F-4419-93AF-EC3CCF1F0D12}"/>
            </c:ext>
          </c:extLst>
        </c:ser>
        <c:ser>
          <c:idx val="2"/>
          <c:order val="5"/>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1-AD1F-4419-93AF-EC3CCF1F0D12}"/>
              </c:ext>
            </c:extLst>
          </c:dPt>
          <c:dPt>
            <c:idx val="1"/>
            <c:invertIfNegative val="0"/>
            <c:bubble3D val="0"/>
            <c:extLst>
              <c:ext xmlns:c16="http://schemas.microsoft.com/office/drawing/2014/chart" uri="{C3380CC4-5D6E-409C-BE32-E72D297353CC}">
                <c16:uniqueId val="{00000023-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24-AD1F-4419-93AF-EC3CCF1F0D12}"/>
            </c:ext>
          </c:extLst>
        </c:ser>
        <c:ser>
          <c:idx val="3"/>
          <c:order val="6"/>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7-AD1F-4419-93AF-EC3CCF1F0D12}"/>
              </c:ext>
            </c:extLst>
          </c:dPt>
          <c:dPt>
            <c:idx val="1"/>
            <c:invertIfNegative val="0"/>
            <c:bubble3D val="0"/>
            <c:extLst>
              <c:ext xmlns:c16="http://schemas.microsoft.com/office/drawing/2014/chart" uri="{C3380CC4-5D6E-409C-BE32-E72D297353CC}">
                <c16:uniqueId val="{00000029-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2A-AD1F-4419-93AF-EC3CCF1F0D1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alpha val="80000"/>
                </a:srgbClr>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FOOT'!$J$2:$M$2</c:f>
              <c:strCache>
                <c:ptCount val="4"/>
                <c:pt idx="0">
                  <c:v>1-syl</c:v>
                </c:pt>
                <c:pt idx="1">
                  <c:v>2-syl</c:v>
                </c:pt>
                <c:pt idx="2">
                  <c:v>3-syl</c:v>
                </c:pt>
                <c:pt idx="3">
                  <c:v>4-syl</c:v>
                </c:pt>
              </c:strCache>
            </c:strRef>
          </c:cat>
          <c:val>
            <c:numRef>
              <c:f>'NUC Time FOOT'!$J$4:$M$4</c:f>
              <c:numCache>
                <c:formatCode>0</c:formatCode>
                <c:ptCount val="4"/>
                <c:pt idx="0">
                  <c:v>261</c:v>
                </c:pt>
                <c:pt idx="2">
                  <c:v>359</c:v>
                </c:pt>
                <c:pt idx="3">
                  <c:v>521</c:v>
                </c:pt>
              </c:numCache>
            </c:numRef>
          </c:val>
          <c:smooth val="0"/>
          <c:extLst>
            <c:ext xmlns:c16="http://schemas.microsoft.com/office/drawing/2014/chart" uri="{C3380CC4-5D6E-409C-BE32-E72D297353CC}">
              <c16:uniqueId val="{00000000-E561-4815-AC15-E4790BC11516}"/>
            </c:ext>
          </c:extLst>
        </c:ser>
        <c:ser>
          <c:idx val="5"/>
          <c:order val="1"/>
          <c:tx>
            <c:v>0%</c:v>
          </c:tx>
          <c:spPr>
            <a:ln w="12700" cap="rnd">
              <a:solidFill>
                <a:schemeClr val="tx1"/>
              </a:solidFill>
              <a:prstDash val="sysDash"/>
              <a:round/>
            </a:ln>
            <a:effectLst/>
          </c:spPr>
          <c:marker>
            <c:symbol val="circle"/>
            <c:size val="10"/>
            <c:spPr>
              <a:solidFill>
                <a:srgbClr val="2B83BA">
                  <a:alpha val="80000"/>
                </a:srgbClr>
              </a:solidFill>
              <a:ln w="9525">
                <a:solidFill>
                  <a:schemeClr val="tx1"/>
                </a:solidFill>
              </a:ln>
              <a:effectLst/>
            </c:spPr>
          </c:marker>
          <c:cat>
            <c:strRef>
              <c:f>'NUC Time FOOT'!$J$2:$M$2</c:f>
              <c:strCache>
                <c:ptCount val="4"/>
                <c:pt idx="0">
                  <c:v>1-syl</c:v>
                </c:pt>
                <c:pt idx="1">
                  <c:v>2-syl</c:v>
                </c:pt>
                <c:pt idx="2">
                  <c:v>3-syl</c:v>
                </c:pt>
                <c:pt idx="3">
                  <c:v>4-syl</c:v>
                </c:pt>
              </c:strCache>
            </c:strRef>
          </c:cat>
          <c:val>
            <c:numRef>
              <c:f>'NUC Time FOOT'!$J$3:$M$3</c:f>
              <c:numCache>
                <c:formatCode>0</c:formatCode>
                <c:ptCount val="4"/>
                <c:pt idx="0">
                  <c:v>265</c:v>
                </c:pt>
                <c:pt idx="1">
                  <c:v>274.18</c:v>
                </c:pt>
                <c:pt idx="2">
                  <c:v>370.75</c:v>
                </c:pt>
                <c:pt idx="3">
                  <c:v>516.27</c:v>
                </c:pt>
              </c:numCache>
            </c:numRef>
          </c:val>
          <c:smooth val="0"/>
          <c:extLst>
            <c:ext xmlns:c16="http://schemas.microsoft.com/office/drawing/2014/chart" uri="{C3380CC4-5D6E-409C-BE32-E72D297353CC}">
              <c16:uniqueId val="{00000002-E561-4815-AC15-E4790BC1151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6350" cap="flat" cmpd="sng" algn="ctr">
              <a:solidFill>
                <a:schemeClr val="dk1"/>
              </a:solidFill>
              <a:prstDash val="solid"/>
              <a:miter lim="800000"/>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a:t>
                </a:r>
                <a:r>
                  <a:rPr lang="en-US" baseline="0"/>
                  <a:t> fr</a:t>
                </a:r>
                <a:r>
                  <a:rPr lang="en-US"/>
                  <a:t>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PRE'!$F$4:$I$4</c:f>
              <c:numCache>
                <c:formatCode>0</c:formatCode>
                <c:ptCount val="4"/>
                <c:pt idx="0">
                  <c:v>187.5</c:v>
                </c:pt>
                <c:pt idx="3">
                  <c:v>183</c:v>
                </c:pt>
              </c:numCache>
            </c:numRef>
          </c:val>
          <c:smooth val="0"/>
          <c:extLst>
            <c:ext xmlns:c16="http://schemas.microsoft.com/office/drawing/2014/chart" uri="{C3380CC4-5D6E-409C-BE32-E72D297353CC}">
              <c16:uniqueId val="{00000000-E5A0-4A5D-873F-75A4B8307671}"/>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PRE'!$B$4:$E$4</c:f>
              <c:numCache>
                <c:formatCode>0</c:formatCode>
                <c:ptCount val="4"/>
                <c:pt idx="0">
                  <c:v>61.25</c:v>
                </c:pt>
                <c:pt idx="3">
                  <c:v>47</c:v>
                </c:pt>
              </c:numCache>
            </c:numRef>
          </c:val>
          <c:smooth val="0"/>
          <c:extLst>
            <c:ext xmlns:c16="http://schemas.microsoft.com/office/drawing/2014/chart" uri="{C3380CC4-5D6E-409C-BE32-E72D297353CC}">
              <c16:uniqueId val="{00000001-E5A0-4A5D-873F-75A4B8307671}"/>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PRE'!$F$3:$I$3</c:f>
              <c:numCache>
                <c:formatCode>0</c:formatCode>
                <c:ptCount val="4"/>
                <c:pt idx="0">
                  <c:v>246.32</c:v>
                </c:pt>
                <c:pt idx="1">
                  <c:v>241.95</c:v>
                </c:pt>
                <c:pt idx="2">
                  <c:v>249.36</c:v>
                </c:pt>
                <c:pt idx="3">
                  <c:v>237.33</c:v>
                </c:pt>
              </c:numCache>
            </c:numRef>
          </c:val>
          <c:smooth val="0"/>
          <c:extLst>
            <c:ext xmlns:c16="http://schemas.microsoft.com/office/drawing/2014/chart" uri="{C3380CC4-5D6E-409C-BE32-E72D297353CC}">
              <c16:uniqueId val="{00000002-E5A0-4A5D-873F-75A4B8307671}"/>
            </c:ext>
          </c:extLst>
        </c:ser>
        <c:ser>
          <c:idx val="4"/>
          <c:order val="3"/>
          <c:tx>
            <c:v>H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PRE'!$B$3:$E$3</c:f>
              <c:numCache>
                <c:formatCode>0</c:formatCode>
                <c:ptCount val="4"/>
                <c:pt idx="0">
                  <c:v>85.62</c:v>
                </c:pt>
                <c:pt idx="1">
                  <c:v>72.33</c:v>
                </c:pt>
                <c:pt idx="2">
                  <c:v>79.650000000000006</c:v>
                </c:pt>
                <c:pt idx="3">
                  <c:v>77.209999999999994</c:v>
                </c:pt>
              </c:numCache>
            </c:numRef>
          </c:val>
          <c:smooth val="0"/>
          <c:extLst>
            <c:ext xmlns:c16="http://schemas.microsoft.com/office/drawing/2014/chart" uri="{C3380CC4-5D6E-409C-BE32-E72D297353CC}">
              <c16:uniqueId val="{00000003-E5A0-4A5D-873F-75A4B8307671}"/>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strRef>
              <c:f>'NUC Time PRE'!$Q$23</c:f>
              <c:strCache>
                <c:ptCount val="1"/>
                <c:pt idx="0">
                  <c:v>grand mean time from vowel onset (ms)</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PRE'!$H$35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PRE'!$H$36:$H$37</c:f>
              <c:numCache>
                <c:formatCode>0</c:formatCode>
                <c:ptCount val="2"/>
                <c:pt idx="0">
                  <c:v>39.64</c:v>
                </c:pt>
                <c:pt idx="1">
                  <c:v>108</c:v>
                </c:pt>
              </c:numCache>
            </c:numRef>
          </c:val>
          <c:extLst>
            <c:ext xmlns:c16="http://schemas.microsoft.com/office/drawing/2014/chart" uri="{C3380CC4-5D6E-409C-BE32-E72D297353CC}">
              <c16:uniqueId val="{00000000-B394-42EB-B702-EC77A0110FE5}"/>
            </c:ext>
          </c:extLst>
        </c:ser>
        <c:ser>
          <c:idx val="1"/>
          <c:order val="1"/>
          <c:tx>
            <c:strRef>
              <c:f>'NUC Time PRE'!$I$35</c:f>
              <c:strCache>
                <c:ptCount val="1"/>
                <c:pt idx="0">
                  <c:v>pre-1</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3-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PRE'!$I$36:$I$37</c:f>
              <c:numCache>
                <c:formatCode>0</c:formatCode>
                <c:ptCount val="2"/>
                <c:pt idx="0">
                  <c:v>31.45</c:v>
                </c:pt>
              </c:numCache>
            </c:numRef>
          </c:val>
          <c:extLst>
            <c:ext xmlns:c16="http://schemas.microsoft.com/office/drawing/2014/chart" uri="{C3380CC4-5D6E-409C-BE32-E72D297353CC}">
              <c16:uniqueId val="{00000001-B394-42EB-B702-EC77A0110FE5}"/>
            </c:ext>
          </c:extLst>
        </c:ser>
        <c:ser>
          <c:idx val="2"/>
          <c:order val="2"/>
          <c:tx>
            <c:strRef>
              <c:f>'NUC Time PRE'!$J$35</c:f>
              <c:strCache>
                <c:ptCount val="1"/>
                <c:pt idx="0">
                  <c:v>pre-2</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2-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PRE'!$J$36:$J$37</c:f>
              <c:numCache>
                <c:formatCode>0</c:formatCode>
                <c:ptCount val="2"/>
                <c:pt idx="0">
                  <c:v>25.18</c:v>
                </c:pt>
              </c:numCache>
            </c:numRef>
          </c:val>
          <c:extLst>
            <c:ext xmlns:c16="http://schemas.microsoft.com/office/drawing/2014/chart" uri="{C3380CC4-5D6E-409C-BE32-E72D297353CC}">
              <c16:uniqueId val="{00000002-B394-42EB-B702-EC77A0110FE5}"/>
            </c:ext>
          </c:extLst>
        </c:ser>
        <c:ser>
          <c:idx val="3"/>
          <c:order val="3"/>
          <c:tx>
            <c:strRef>
              <c:f>'NUC Time PRE'!$K$35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PRE'!$K$36:$K$37</c:f>
              <c:numCache>
                <c:formatCode>0</c:formatCode>
                <c:ptCount val="2"/>
                <c:pt idx="0">
                  <c:v>31.5</c:v>
                </c:pt>
                <c:pt idx="1">
                  <c:v>68</c:v>
                </c:pt>
              </c:numCache>
            </c:numRef>
          </c:val>
          <c:extLst>
            <c:ext xmlns:c16="http://schemas.microsoft.com/office/drawing/2014/chart" uri="{C3380CC4-5D6E-409C-BE32-E72D297353CC}">
              <c16:uniqueId val="{00000003-B394-42EB-B702-EC77A0110FE5}"/>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PRE'!$B$35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PRE'!$B$36:$B$37</c:f>
              <c:numCache>
                <c:formatCode>0</c:formatCode>
                <c:ptCount val="2"/>
                <c:pt idx="0">
                  <c:v>160.93</c:v>
                </c:pt>
                <c:pt idx="1">
                  <c:v>143.75</c:v>
                </c:pt>
              </c:numCache>
            </c:numRef>
          </c:val>
          <c:extLst>
            <c:ext xmlns:c16="http://schemas.microsoft.com/office/drawing/2014/chart" uri="{C3380CC4-5D6E-409C-BE32-E72D297353CC}">
              <c16:uniqueId val="{00000002-6398-4CDB-A666-9082DEB2C798}"/>
            </c:ext>
          </c:extLst>
        </c:ser>
        <c:ser>
          <c:idx val="1"/>
          <c:order val="1"/>
          <c:tx>
            <c:strRef>
              <c:f>'NUC Time PRE'!$C$35</c:f>
              <c:strCache>
                <c:ptCount val="1"/>
                <c:pt idx="0">
                  <c:v>pre-1</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6398-4CDB-A666-9082DEB2C798}"/>
              </c:ext>
            </c:extLst>
          </c:dPt>
          <c:dPt>
            <c:idx val="1"/>
            <c:invertIfNegative val="0"/>
            <c:bubble3D val="0"/>
            <c:extLst>
              <c:ext xmlns:c16="http://schemas.microsoft.com/office/drawing/2014/chart" uri="{C3380CC4-5D6E-409C-BE32-E72D297353CC}">
                <c16:uniqueId val="{00000006-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PRE'!$C$36:$C$37</c:f>
              <c:numCache>
                <c:formatCode>0</c:formatCode>
                <c:ptCount val="2"/>
                <c:pt idx="0">
                  <c:v>166.44</c:v>
                </c:pt>
              </c:numCache>
            </c:numRef>
          </c:val>
          <c:extLst>
            <c:ext xmlns:c16="http://schemas.microsoft.com/office/drawing/2014/chart" uri="{C3380CC4-5D6E-409C-BE32-E72D297353CC}">
              <c16:uniqueId val="{00000007-6398-4CDB-A666-9082DEB2C798}"/>
            </c:ext>
          </c:extLst>
        </c:ser>
        <c:ser>
          <c:idx val="2"/>
          <c:order val="2"/>
          <c:tx>
            <c:strRef>
              <c:f>'NUC Time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6398-4CDB-A666-9082DEB2C798}"/>
              </c:ext>
            </c:extLst>
          </c:dPt>
          <c:dPt>
            <c:idx val="1"/>
            <c:invertIfNegative val="0"/>
            <c:bubble3D val="0"/>
            <c:extLst>
              <c:ext xmlns:c16="http://schemas.microsoft.com/office/drawing/2014/chart" uri="{C3380CC4-5D6E-409C-BE32-E72D297353CC}">
                <c16:uniqueId val="{0000000B-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PRE'!$D$36:$D$37</c:f>
              <c:numCache>
                <c:formatCode>0</c:formatCode>
                <c:ptCount val="2"/>
                <c:pt idx="0">
                  <c:v>166.87</c:v>
                </c:pt>
              </c:numCache>
            </c:numRef>
          </c:val>
          <c:extLst>
            <c:ext xmlns:c16="http://schemas.microsoft.com/office/drawing/2014/chart" uri="{C3380CC4-5D6E-409C-BE32-E72D297353CC}">
              <c16:uniqueId val="{0000000C-6398-4CDB-A666-9082DEB2C798}"/>
            </c:ext>
          </c:extLst>
        </c:ser>
        <c:ser>
          <c:idx val="3"/>
          <c:order val="3"/>
          <c:tx>
            <c:strRef>
              <c:f>'NUC Time PRE'!$E$35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6398-4CDB-A666-9082DEB2C798}"/>
              </c:ext>
            </c:extLst>
          </c:dPt>
          <c:dPt>
            <c:idx val="1"/>
            <c:invertIfNegative val="0"/>
            <c:bubble3D val="0"/>
            <c:extLst>
              <c:ext xmlns:c16="http://schemas.microsoft.com/office/drawing/2014/chart" uri="{C3380CC4-5D6E-409C-BE32-E72D297353CC}">
                <c16:uniqueId val="{00000010-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PRE'!$E$36:$E$37</c:f>
              <c:numCache>
                <c:formatCode>0</c:formatCode>
                <c:ptCount val="2"/>
                <c:pt idx="0">
                  <c:v>157.11000000000001</c:v>
                </c:pt>
                <c:pt idx="1">
                  <c:v>149</c:v>
                </c:pt>
              </c:numCache>
            </c:numRef>
          </c:val>
          <c:extLst>
            <c:ext xmlns:c16="http://schemas.microsoft.com/office/drawing/2014/chart" uri="{C3380CC4-5D6E-409C-BE32-E72D297353CC}">
              <c16:uniqueId val="{00000011-6398-4CDB-A666-9082DEB2C798}"/>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spPr>
            <a:ln w="28575" cap="rnd">
              <a:solidFill>
                <a:schemeClr val="accent3"/>
              </a:solidFill>
              <a:round/>
            </a:ln>
            <a:effectLst/>
          </c:spPr>
          <c:marker>
            <c:symbol val="circ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PRE'!$J$2:$M$2</c:f>
              <c:strCache>
                <c:ptCount val="4"/>
                <c:pt idx="0">
                  <c:v>pre-0</c:v>
                </c:pt>
                <c:pt idx="1">
                  <c:v>pre-1</c:v>
                </c:pt>
                <c:pt idx="2">
                  <c:v>pre-2</c:v>
                </c:pt>
                <c:pt idx="3">
                  <c:v>pre-3</c:v>
                </c:pt>
              </c:strCache>
            </c:strRef>
          </c:cat>
          <c:val>
            <c:numRef>
              <c:f>'NUC Time PRE'!$J$4:$M$4</c:f>
              <c:numCache>
                <c:formatCode>0</c:formatCode>
                <c:ptCount val="4"/>
                <c:pt idx="0">
                  <c:v>280</c:v>
                </c:pt>
                <c:pt idx="3">
                  <c:v>235</c:v>
                </c:pt>
              </c:numCache>
            </c:numRef>
          </c:val>
          <c:smooth val="0"/>
          <c:extLst>
            <c:ext xmlns:c16="http://schemas.microsoft.com/office/drawing/2014/chart" uri="{C3380CC4-5D6E-409C-BE32-E72D297353CC}">
              <c16:uniqueId val="{00000000-F140-40C0-A5B5-4A93FAF5BE4D}"/>
            </c:ext>
          </c:extLst>
        </c:ser>
        <c:ser>
          <c:idx val="5"/>
          <c:order val="1"/>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Time PRE'!$J$2:$M$2</c:f>
              <c:strCache>
                <c:ptCount val="4"/>
                <c:pt idx="0">
                  <c:v>pre-0</c:v>
                </c:pt>
                <c:pt idx="1">
                  <c:v>pre-1</c:v>
                </c:pt>
                <c:pt idx="2">
                  <c:v>pre-2</c:v>
                </c:pt>
                <c:pt idx="3">
                  <c:v>pre-3</c:v>
                </c:pt>
              </c:strCache>
            </c:strRef>
          </c:cat>
          <c:val>
            <c:numRef>
              <c:f>'NUC Time PRE'!$J$3:$M$3</c:f>
              <c:numCache>
                <c:formatCode>0</c:formatCode>
                <c:ptCount val="4"/>
                <c:pt idx="0">
                  <c:v>289.36</c:v>
                </c:pt>
                <c:pt idx="1">
                  <c:v>274.18</c:v>
                </c:pt>
                <c:pt idx="2">
                  <c:v>276.36</c:v>
                </c:pt>
                <c:pt idx="3">
                  <c:v>267.2</c:v>
                </c:pt>
              </c:numCache>
            </c:numRef>
          </c:val>
          <c:smooth val="0"/>
          <c:extLst>
            <c:ext xmlns:c16="http://schemas.microsoft.com/office/drawing/2014/chart" uri="{C3380CC4-5D6E-409C-BE32-E72D297353CC}">
              <c16:uniqueId val="{00000001-F140-40C0-A5B5-4A93FAF5BE4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strRef>
              <c:f>'NUC Time PRE'!$Q$23</c:f>
              <c:strCache>
                <c:ptCount val="1"/>
                <c:pt idx="0">
                  <c:v>grand mean time from vowel onset (ms)</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H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FOOT'!$F$4:$I$4</c:f>
              <c:numCache>
                <c:formatCode>0.00</c:formatCode>
                <c:ptCount val="4"/>
                <c:pt idx="0">
                  <c:v>1.36</c:v>
                </c:pt>
                <c:pt idx="2">
                  <c:v>1.01</c:v>
                </c:pt>
                <c:pt idx="3">
                  <c:v>0.59</c:v>
                </c:pt>
              </c:numCache>
            </c:numRef>
          </c:val>
          <c:smooth val="0"/>
          <c:extLst>
            <c:ext xmlns:c16="http://schemas.microsoft.com/office/drawing/2014/chart" uri="{C3380CC4-5D6E-409C-BE32-E72D297353CC}">
              <c16:uniqueId val="{00000000-4A1E-45F1-B3FC-F7CBB50DA4F0}"/>
            </c:ext>
          </c:extLst>
        </c:ser>
        <c:ser>
          <c:idx val="0"/>
          <c:order val="1"/>
          <c:tx>
            <c:v>L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FOOT'!$B$4:$E$4</c:f>
              <c:numCache>
                <c:formatCode>0.00</c:formatCode>
                <c:ptCount val="4"/>
                <c:pt idx="0">
                  <c:v>-1.25</c:v>
                </c:pt>
                <c:pt idx="2">
                  <c:v>-1.45</c:v>
                </c:pt>
                <c:pt idx="3">
                  <c:v>-0.76</c:v>
                </c:pt>
              </c:numCache>
            </c:numRef>
          </c:val>
          <c:smooth val="0"/>
          <c:extLst>
            <c:ext xmlns:c16="http://schemas.microsoft.com/office/drawing/2014/chart" uri="{C3380CC4-5D6E-409C-BE32-E72D297353CC}">
              <c16:uniqueId val="{00000001-4A1E-45F1-B3FC-F7CBB50DA4F0}"/>
            </c:ext>
          </c:extLst>
        </c:ser>
        <c:ser>
          <c:idx val="5"/>
          <c:order val="2"/>
          <c:tx>
            <c:v>H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FOOT'!$F$3:$I$3</c:f>
              <c:numCache>
                <c:formatCode>0.00</c:formatCode>
                <c:ptCount val="4"/>
                <c:pt idx="0">
                  <c:v>0.81</c:v>
                </c:pt>
                <c:pt idx="1">
                  <c:v>1.0900000000000001</c:v>
                </c:pt>
                <c:pt idx="2">
                  <c:v>1.76</c:v>
                </c:pt>
                <c:pt idx="3">
                  <c:v>1.44</c:v>
                </c:pt>
              </c:numCache>
            </c:numRef>
          </c:val>
          <c:smooth val="0"/>
          <c:extLst>
            <c:ext xmlns:c16="http://schemas.microsoft.com/office/drawing/2014/chart" uri="{C3380CC4-5D6E-409C-BE32-E72D297353CC}">
              <c16:uniqueId val="{00000002-4A1E-45F1-B3FC-F7CBB50DA4F0}"/>
            </c:ext>
          </c:extLst>
        </c:ser>
        <c:ser>
          <c:idx val="4"/>
          <c:order val="3"/>
          <c:tx>
            <c:v>L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FOOT'!$B$3:$E$3</c:f>
              <c:numCache>
                <c:formatCode>0.00</c:formatCode>
                <c:ptCount val="4"/>
                <c:pt idx="0">
                  <c:v>-1.39</c:v>
                </c:pt>
                <c:pt idx="1">
                  <c:v>-1.25</c:v>
                </c:pt>
                <c:pt idx="2">
                  <c:v>-1.32</c:v>
                </c:pt>
                <c:pt idx="3">
                  <c:v>-1.18</c:v>
                </c:pt>
              </c:numCache>
            </c:numRef>
          </c:val>
          <c:smooth val="0"/>
          <c:extLst>
            <c:ext xmlns:c16="http://schemas.microsoft.com/office/drawing/2014/chart" uri="{C3380CC4-5D6E-409C-BE32-E72D297353CC}">
              <c16:uniqueId val="{00000003-4A1E-45F1-B3FC-F7CBB50DA4F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507176</xdr:colOff>
      <xdr:row>23</xdr:row>
      <xdr:rowOff>171000</xdr:rowOff>
    </xdr:to>
    <xdr:graphicFrame macro="">
      <xdr:nvGraphicFramePr>
        <xdr:cNvPr id="3" name="Chart 2">
          <a:extLst>
            <a:ext uri="{FF2B5EF4-FFF2-40B4-BE49-F238E27FC236}">
              <a16:creationId xmlns:a16="http://schemas.microsoft.com/office/drawing/2014/main" id="{9A8706D4-033C-49FC-8C29-B5E2F202A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38</xdr:row>
      <xdr:rowOff>31750</xdr:rowOff>
    </xdr:from>
    <xdr:to>
      <xdr:col>11</xdr:col>
      <xdr:colOff>119640</xdr:colOff>
      <xdr:row>57</xdr:row>
      <xdr:rowOff>12250</xdr:rowOff>
    </xdr:to>
    <xdr:graphicFrame macro="">
      <xdr:nvGraphicFramePr>
        <xdr:cNvPr id="9" name="Chart 8">
          <a:extLst>
            <a:ext uri="{FF2B5EF4-FFF2-40B4-BE49-F238E27FC236}">
              <a16:creationId xmlns:a16="http://schemas.microsoft.com/office/drawing/2014/main" id="{A58C70F8-BF16-4B3B-8966-F4DF7FD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507176</xdr:colOff>
      <xdr:row>56</xdr:row>
      <xdr:rowOff>171000</xdr:rowOff>
    </xdr:to>
    <xdr:graphicFrame macro="">
      <xdr:nvGraphicFramePr>
        <xdr:cNvPr id="10" name="Chart 9">
          <a:extLst>
            <a:ext uri="{FF2B5EF4-FFF2-40B4-BE49-F238E27FC236}">
              <a16:creationId xmlns:a16="http://schemas.microsoft.com/office/drawing/2014/main" id="{A68606B2-A774-4334-8017-4DD929711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540223</xdr:colOff>
      <xdr:row>4</xdr:row>
      <xdr:rowOff>99514</xdr:rowOff>
    </xdr:from>
    <xdr:to>
      <xdr:col>11</xdr:col>
      <xdr:colOff>643988</xdr:colOff>
      <xdr:row>23</xdr:row>
      <xdr:rowOff>80014</xdr:rowOff>
    </xdr:to>
    <xdr:graphicFrame macro="">
      <xdr:nvGraphicFramePr>
        <xdr:cNvPr id="13" name="Chart 12">
          <a:extLst>
            <a:ext uri="{FF2B5EF4-FFF2-40B4-BE49-F238E27FC236}">
              <a16:creationId xmlns:a16="http://schemas.microsoft.com/office/drawing/2014/main" id="{25AECFB9-75BE-492D-9203-26DDC7F5B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2D81AC96-E948-4AC8-B213-2A4547BE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116978</xdr:colOff>
      <xdr:row>57</xdr:row>
      <xdr:rowOff>88544</xdr:rowOff>
    </xdr:to>
    <xdr:graphicFrame macro="">
      <xdr:nvGraphicFramePr>
        <xdr:cNvPr id="3" name="Chart 2">
          <a:extLst>
            <a:ext uri="{FF2B5EF4-FFF2-40B4-BE49-F238E27FC236}">
              <a16:creationId xmlns:a16="http://schemas.microsoft.com/office/drawing/2014/main" id="{FFD2FFBA-842B-4A61-9411-E9AC22F27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472388</xdr:colOff>
      <xdr:row>57</xdr:row>
      <xdr:rowOff>88544</xdr:rowOff>
    </xdr:to>
    <xdr:graphicFrame macro="">
      <xdr:nvGraphicFramePr>
        <xdr:cNvPr id="4" name="Chart 3">
          <a:extLst>
            <a:ext uri="{FF2B5EF4-FFF2-40B4-BE49-F238E27FC236}">
              <a16:creationId xmlns:a16="http://schemas.microsoft.com/office/drawing/2014/main" id="{DC282DF2-1C07-4EDB-8C54-4AC3A531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6" name="Chart 5">
          <a:extLst>
            <a:ext uri="{FF2B5EF4-FFF2-40B4-BE49-F238E27FC236}">
              <a16:creationId xmlns:a16="http://schemas.microsoft.com/office/drawing/2014/main" id="{C2A54109-88D6-4405-9E3B-277A69F5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D6591A55-7D64-445A-BAAB-255C6D2F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116978</xdr:colOff>
      <xdr:row>57</xdr:row>
      <xdr:rowOff>88544</xdr:rowOff>
    </xdr:to>
    <xdr:graphicFrame macro="">
      <xdr:nvGraphicFramePr>
        <xdr:cNvPr id="3" name="Chart 2">
          <a:extLst>
            <a:ext uri="{FF2B5EF4-FFF2-40B4-BE49-F238E27FC236}">
              <a16:creationId xmlns:a16="http://schemas.microsoft.com/office/drawing/2014/main" id="{81BFB802-E075-4854-9484-2D3F6731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472388</xdr:colOff>
      <xdr:row>57</xdr:row>
      <xdr:rowOff>88544</xdr:rowOff>
    </xdr:to>
    <xdr:graphicFrame macro="">
      <xdr:nvGraphicFramePr>
        <xdr:cNvPr id="4" name="Chart 3">
          <a:extLst>
            <a:ext uri="{FF2B5EF4-FFF2-40B4-BE49-F238E27FC236}">
              <a16:creationId xmlns:a16="http://schemas.microsoft.com/office/drawing/2014/main" id="{8B25FE16-DC92-412F-A17B-BA6128B93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5" name="Chart 4">
          <a:extLst>
            <a:ext uri="{FF2B5EF4-FFF2-40B4-BE49-F238E27FC236}">
              <a16:creationId xmlns:a16="http://schemas.microsoft.com/office/drawing/2014/main" id="{A3A96168-70F7-4E42-8B1C-01DF52CA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87EF01AA-2003-45C4-AA02-338B7F88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58E489A6-77F3-44F4-8BB5-DA5C4BD9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85298</xdr:colOff>
      <xdr:row>38</xdr:row>
      <xdr:rowOff>85299</xdr:rowOff>
    </xdr:from>
    <xdr:to>
      <xdr:col>5</xdr:col>
      <xdr:colOff>557686</xdr:colOff>
      <xdr:row>57</xdr:row>
      <xdr:rowOff>173843</xdr:rowOff>
    </xdr:to>
    <xdr:graphicFrame macro="">
      <xdr:nvGraphicFramePr>
        <xdr:cNvPr id="4" name="Chart 3">
          <a:extLst>
            <a:ext uri="{FF2B5EF4-FFF2-40B4-BE49-F238E27FC236}">
              <a16:creationId xmlns:a16="http://schemas.microsoft.com/office/drawing/2014/main" id="{D2A274F3-F964-405C-95E2-E0E763E2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5" name="Chart 4">
          <a:extLst>
            <a:ext uri="{FF2B5EF4-FFF2-40B4-BE49-F238E27FC236}">
              <a16:creationId xmlns:a16="http://schemas.microsoft.com/office/drawing/2014/main" id="{9DE1B549-017D-4EC9-9CE7-065E8981F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34</xdr:row>
      <xdr:rowOff>0</xdr:rowOff>
    </xdr:from>
    <xdr:to>
      <xdr:col>21</xdr:col>
      <xdr:colOff>440488</xdr:colOff>
      <xdr:row>53</xdr:row>
      <xdr:rowOff>68780</xdr:rowOff>
    </xdr:to>
    <xdr:graphicFrame macro="">
      <xdr:nvGraphicFramePr>
        <xdr:cNvPr id="21" name="Chart 20">
          <a:extLst>
            <a:ext uri="{FF2B5EF4-FFF2-40B4-BE49-F238E27FC236}">
              <a16:creationId xmlns:a16="http://schemas.microsoft.com/office/drawing/2014/main" id="{5B57DD2B-2433-483F-9A0B-CC91A16FF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34847</xdr:rowOff>
    </xdr:from>
    <xdr:to>
      <xdr:col>5</xdr:col>
      <xdr:colOff>579878</xdr:colOff>
      <xdr:row>53</xdr:row>
      <xdr:rowOff>103627</xdr:rowOff>
    </xdr:to>
    <xdr:graphicFrame macro="">
      <xdr:nvGraphicFramePr>
        <xdr:cNvPr id="6" name="Chart 5">
          <a:extLst>
            <a:ext uri="{FF2B5EF4-FFF2-40B4-BE49-F238E27FC236}">
              <a16:creationId xmlns:a16="http://schemas.microsoft.com/office/drawing/2014/main" id="{3167B9A4-C921-4F91-90B5-8CBED10C7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14</xdr:col>
      <xdr:colOff>416045</xdr:colOff>
      <xdr:row>60</xdr:row>
      <xdr:rowOff>87000</xdr:rowOff>
    </xdr:to>
    <xdr:graphicFrame macro="">
      <xdr:nvGraphicFramePr>
        <xdr:cNvPr id="7" name="Chart 6">
          <a:extLst>
            <a:ext uri="{FF2B5EF4-FFF2-40B4-BE49-F238E27FC236}">
              <a16:creationId xmlns:a16="http://schemas.microsoft.com/office/drawing/2014/main" id="{9D98B4B2-B6E0-4852-93FA-70F76CE1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34</xdr:row>
      <xdr:rowOff>0</xdr:rowOff>
    </xdr:from>
    <xdr:to>
      <xdr:col>30</xdr:col>
      <xdr:colOff>190909</xdr:colOff>
      <xdr:row>60</xdr:row>
      <xdr:rowOff>87000</xdr:rowOff>
    </xdr:to>
    <xdr:graphicFrame macro="">
      <xdr:nvGraphicFramePr>
        <xdr:cNvPr id="8" name="Chart 7">
          <a:extLst>
            <a:ext uri="{FF2B5EF4-FFF2-40B4-BE49-F238E27FC236}">
              <a16:creationId xmlns:a16="http://schemas.microsoft.com/office/drawing/2014/main" id="{6CD47DB7-C01F-4FB2-B033-945288C02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6</xdr:row>
      <xdr:rowOff>190499</xdr:rowOff>
    </xdr:from>
    <xdr:to>
      <xdr:col>16</xdr:col>
      <xdr:colOff>574412</xdr:colOff>
      <xdr:row>25</xdr:row>
      <xdr:rowOff>170999</xdr:rowOff>
    </xdr:to>
    <xdr:graphicFrame macro="">
      <xdr:nvGraphicFramePr>
        <xdr:cNvPr id="6" name="Chart 5"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3B9EDCF-FF70-44F7-95F3-7A20AFF94C5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6</xdr:col>
      <xdr:colOff>240273</xdr:colOff>
      <xdr:row>25</xdr:row>
      <xdr:rowOff>101727</xdr:rowOff>
    </xdr:to>
    <xdr:graphicFrame macro="">
      <xdr:nvGraphicFramePr>
        <xdr:cNvPr id="7" name="Chart 6">
          <a:extLst>
            <a:ext uri="{FF2B5EF4-FFF2-40B4-BE49-F238E27FC236}">
              <a16:creationId xmlns:a16="http://schemas.microsoft.com/office/drawing/2014/main" id="{DAFDB3AE-767E-4DCF-B495-5ECA529D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7</xdr:row>
      <xdr:rowOff>0</xdr:rowOff>
    </xdr:from>
    <xdr:to>
      <xdr:col>28</xdr:col>
      <xdr:colOff>164029</xdr:colOff>
      <xdr:row>25</xdr:row>
      <xdr:rowOff>101727</xdr:rowOff>
    </xdr:to>
    <xdr:graphicFrame macro="">
      <xdr:nvGraphicFramePr>
        <xdr:cNvPr id="8" name="Chart 7">
          <a:extLst>
            <a:ext uri="{FF2B5EF4-FFF2-40B4-BE49-F238E27FC236}">
              <a16:creationId xmlns:a16="http://schemas.microsoft.com/office/drawing/2014/main" id="{4119AF46-18A3-4924-8B03-62F75F28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40821</xdr:colOff>
      <xdr:row>40</xdr:row>
      <xdr:rowOff>80362</xdr:rowOff>
    </xdr:from>
    <xdr:to>
      <xdr:col>6</xdr:col>
      <xdr:colOff>279056</xdr:colOff>
      <xdr:row>59</xdr:row>
      <xdr:rowOff>60862</xdr:rowOff>
    </xdr:to>
    <xdr:graphicFrame macro="">
      <xdr:nvGraphicFramePr>
        <xdr:cNvPr id="9" name="Chart 8">
          <a:extLst>
            <a:ext uri="{FF2B5EF4-FFF2-40B4-BE49-F238E27FC236}">
              <a16:creationId xmlns:a16="http://schemas.microsoft.com/office/drawing/2014/main" id="{BF4825E1-0C89-E6A9-A118-E0FBF953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40</xdr:row>
      <xdr:rowOff>0</xdr:rowOff>
    </xdr:from>
    <xdr:to>
      <xdr:col>16</xdr:col>
      <xdr:colOff>574412</xdr:colOff>
      <xdr:row>58</xdr:row>
      <xdr:rowOff>171000</xdr:rowOff>
    </xdr:to>
    <xdr:graphicFrame macro="">
      <xdr:nvGraphicFramePr>
        <xdr:cNvPr id="10" name="Chart 9">
          <a:extLst>
            <a:ext uri="{FF2B5EF4-FFF2-40B4-BE49-F238E27FC236}">
              <a16:creationId xmlns:a16="http://schemas.microsoft.com/office/drawing/2014/main" id="{C32662EF-A47C-4333-9DAC-F929B08B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145673</xdr:colOff>
      <xdr:row>7</xdr:row>
      <xdr:rowOff>33618</xdr:rowOff>
    </xdr:from>
    <xdr:to>
      <xdr:col>15</xdr:col>
      <xdr:colOff>561195</xdr:colOff>
      <xdr:row>26</xdr:row>
      <xdr:rowOff>122163</xdr:rowOff>
    </xdr:to>
    <xdr:graphicFrame macro="">
      <xdr:nvGraphicFramePr>
        <xdr:cNvPr id="2" name="Chart 1"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77480FC-92DB-4799-AD45-A15B27829604}"/>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543470</xdr:colOff>
      <xdr:row>26</xdr:row>
      <xdr:rowOff>88545</xdr:rowOff>
    </xdr:to>
    <xdr:graphicFrame macro="">
      <xdr:nvGraphicFramePr>
        <xdr:cNvPr id="3" name="Chart 2">
          <a:extLst>
            <a:ext uri="{FF2B5EF4-FFF2-40B4-BE49-F238E27FC236}">
              <a16:creationId xmlns:a16="http://schemas.microsoft.com/office/drawing/2014/main" id="{E5B71042-E3DE-4EDB-822E-F51C5AA17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24</xdr:col>
      <xdr:colOff>489000</xdr:colOff>
      <xdr:row>26</xdr:row>
      <xdr:rowOff>88545</xdr:rowOff>
    </xdr:to>
    <xdr:graphicFrame macro="">
      <xdr:nvGraphicFramePr>
        <xdr:cNvPr id="4" name="Chart 3">
          <a:extLst>
            <a:ext uri="{FF2B5EF4-FFF2-40B4-BE49-F238E27FC236}">
              <a16:creationId xmlns:a16="http://schemas.microsoft.com/office/drawing/2014/main" id="{551F8524-DB5E-45D3-BA7B-ABDC66B76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0</xdr:rowOff>
    </xdr:from>
    <xdr:to>
      <xdr:col>5</xdr:col>
      <xdr:colOff>543470</xdr:colOff>
      <xdr:row>59</xdr:row>
      <xdr:rowOff>88544</xdr:rowOff>
    </xdr:to>
    <xdr:graphicFrame macro="">
      <xdr:nvGraphicFramePr>
        <xdr:cNvPr id="5" name="Chart 4">
          <a:extLst>
            <a:ext uri="{FF2B5EF4-FFF2-40B4-BE49-F238E27FC236}">
              <a16:creationId xmlns:a16="http://schemas.microsoft.com/office/drawing/2014/main" id="{F897190F-7EAA-402D-977C-D2BE9C85E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71081</xdr:colOff>
      <xdr:row>40</xdr:row>
      <xdr:rowOff>0</xdr:rowOff>
    </xdr:from>
    <xdr:to>
      <xdr:col>15</xdr:col>
      <xdr:colOff>486603</xdr:colOff>
      <xdr:row>59</xdr:row>
      <xdr:rowOff>88544</xdr:rowOff>
    </xdr:to>
    <xdr:graphicFrame macro="">
      <xdr:nvGraphicFramePr>
        <xdr:cNvPr id="6" name="Chart 5">
          <a:extLst>
            <a:ext uri="{FF2B5EF4-FFF2-40B4-BE49-F238E27FC236}">
              <a16:creationId xmlns:a16="http://schemas.microsoft.com/office/drawing/2014/main" id="{AA5CF74D-8248-4EA5-9B49-0F06C9B6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40</xdr:row>
      <xdr:rowOff>0</xdr:rowOff>
    </xdr:from>
    <xdr:to>
      <xdr:col>25</xdr:col>
      <xdr:colOff>216886</xdr:colOff>
      <xdr:row>59</xdr:row>
      <xdr:rowOff>88544</xdr:rowOff>
    </xdr:to>
    <xdr:graphicFrame macro="">
      <xdr:nvGraphicFramePr>
        <xdr:cNvPr id="8" name="Chart 7">
          <a:extLst>
            <a:ext uri="{FF2B5EF4-FFF2-40B4-BE49-F238E27FC236}">
              <a16:creationId xmlns:a16="http://schemas.microsoft.com/office/drawing/2014/main" id="{7481FB05-B77F-4C58-827E-CAA2E3204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xdr:colOff>
      <xdr:row>65</xdr:row>
      <xdr:rowOff>71438</xdr:rowOff>
    </xdr:from>
    <xdr:to>
      <xdr:col>5</xdr:col>
      <xdr:colOff>593130</xdr:colOff>
      <xdr:row>84</xdr:row>
      <xdr:rowOff>106779</xdr:rowOff>
    </xdr:to>
    <xdr:graphicFrame macro="">
      <xdr:nvGraphicFramePr>
        <xdr:cNvPr id="5" name="Chart 4">
          <a:extLst>
            <a:ext uri="{FF2B5EF4-FFF2-40B4-BE49-F238E27FC236}">
              <a16:creationId xmlns:a16="http://schemas.microsoft.com/office/drawing/2014/main" id="{C8306931-8E23-45F4-8C64-A24FFC7F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288635</xdr:colOff>
      <xdr:row>65</xdr:row>
      <xdr:rowOff>0</xdr:rowOff>
    </xdr:from>
    <xdr:to>
      <xdr:col>15</xdr:col>
      <xdr:colOff>439431</xdr:colOff>
      <xdr:row>84</xdr:row>
      <xdr:rowOff>35341</xdr:rowOff>
    </xdr:to>
    <xdr:graphicFrame macro="">
      <xdr:nvGraphicFramePr>
        <xdr:cNvPr id="6" name="Chart 5">
          <a:extLst>
            <a:ext uri="{FF2B5EF4-FFF2-40B4-BE49-F238E27FC236}">
              <a16:creationId xmlns:a16="http://schemas.microsoft.com/office/drawing/2014/main" id="{B25EB1BE-9499-472D-A1BB-D198C030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31</xdr:row>
      <xdr:rowOff>187613</xdr:rowOff>
    </xdr:from>
    <xdr:to>
      <xdr:col>18</xdr:col>
      <xdr:colOff>61023</xdr:colOff>
      <xdr:row>58</xdr:row>
      <xdr:rowOff>32158</xdr:rowOff>
    </xdr:to>
    <xdr:graphicFrame macro="">
      <xdr:nvGraphicFramePr>
        <xdr:cNvPr id="18" name="Chart 17">
          <a:extLst>
            <a:ext uri="{FF2B5EF4-FFF2-40B4-BE49-F238E27FC236}">
              <a16:creationId xmlns:a16="http://schemas.microsoft.com/office/drawing/2014/main" id="{D6AE519A-B72E-48B2-BE7C-52312AEC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187613</xdr:rowOff>
    </xdr:from>
    <xdr:to>
      <xdr:col>7</xdr:col>
      <xdr:colOff>493977</xdr:colOff>
      <xdr:row>58</xdr:row>
      <xdr:rowOff>32158</xdr:rowOff>
    </xdr:to>
    <xdr:graphicFrame macro="">
      <xdr:nvGraphicFramePr>
        <xdr:cNvPr id="22" name="Chart 21">
          <a:extLst>
            <a:ext uri="{FF2B5EF4-FFF2-40B4-BE49-F238E27FC236}">
              <a16:creationId xmlns:a16="http://schemas.microsoft.com/office/drawing/2014/main" id="{4A903861-BA79-4CDD-B170-BFB9F6B83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536863</xdr:colOff>
      <xdr:row>65</xdr:row>
      <xdr:rowOff>0</xdr:rowOff>
    </xdr:from>
    <xdr:to>
      <xdr:col>26</xdr:col>
      <xdr:colOff>393370</xdr:colOff>
      <xdr:row>87</xdr:row>
      <xdr:rowOff>129000</xdr:rowOff>
    </xdr:to>
    <xdr:graphicFrame macro="">
      <xdr:nvGraphicFramePr>
        <xdr:cNvPr id="7" name="Chart 22">
          <a:extLst>
            <a:ext uri="{FF2B5EF4-FFF2-40B4-BE49-F238E27FC236}">
              <a16:creationId xmlns:a16="http://schemas.microsoft.com/office/drawing/2014/main" id="{C2EF3E40-B3AA-4963-8356-B852DAFD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42e6662fa633d70/00%20Academic/Phonetics%20and%20speech/PhD%20-%20Derry%20Intonation/3%20Data%20Analysis/1%20Alignment/3%20PNs%20ICPhS%202019/data/A-corpus%20PN%20alignment%20analysis%20-%20milliseconds%20H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nuc_foot_exc_f0_means.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nuc_foot_e_exc_f0_means.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uc_foot_slope_means.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nuc_pre_slope_means.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uc_pre_l_t_means.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nuc_pre_h_t_means.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uc_pre_e_t_mean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uc_pre_lh_dur_means.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uc_pre_he_dur_means.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uc_pre_l_f0_mean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uc_foot_l_t_means.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uc_pre_h_f0_means.csv"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uc_pre_e_f0_means.csv"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nuc_pre_exc_f0_means.csv"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uc_pre_e_exc_f0_means.csv"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n_foot_l_t_means.csv"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pn_foot_h_t_means.csv"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pn_ana_h_t_means.csv"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pn_ana_l_t_means.csv"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pn_foot_lh_dur_means.csv"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pn_ana_lh_dur_mean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uc_foot_h_t_means.csv"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pn_foot_l_f0_means.csv"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pn_foot_h_f0_means.csv"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pn_ana_l_f0_means.csv"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pn_ana_h_f0_means.csv"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pn_foot_exc_f0_means.csv"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pn_ana_exc_f0_means.csv"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pn_foot_slope_means.csv"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pn_ana_slope_mean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uc_foot_e_t_mean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uc_foot_lh_dur_mean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uc_foot_he_dur_mean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nuc_foot_l_f0_mean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uc_foot_h_f0_mean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nuc_foot_e_f0_mea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ns"/>
      <sheetName val="Medians"/>
      <sheetName val="PN-FT PEAK LAG"/>
      <sheetName val="PN-AN all"/>
      <sheetName val="PN-AN all Lo"/>
      <sheetName val="PN-AN all Hi"/>
      <sheetName val="PN-FT all"/>
      <sheetName val="PN-FT all Lo"/>
      <sheetName val="PN-FT all Hi"/>
      <sheetName val="PN-AN Hs"/>
      <sheetName val="PN-AN dHs"/>
      <sheetName val="PN-AN LsH"/>
      <sheetName val="PN-AN L ANA DUR"/>
      <sheetName val="PN-AN LsH dHs"/>
      <sheetName val="PN-AN Hs dHs"/>
      <sheetName val="PN-AN H ANA DUR"/>
      <sheetName val="PN-FT Ls"/>
      <sheetName val="PN-FT Hs"/>
      <sheetName val="PN-FT dHs"/>
      <sheetName val="PN-FT LsH"/>
      <sheetName val="PN-FT L to Dur"/>
      <sheetName val="PN-FT H to Dur"/>
      <sheetName val="PN-FT all (2)"/>
      <sheetName val="PN-FT LsH dHs"/>
      <sheetName val="PN-FT Hs dHs"/>
      <sheetName val="SUM"/>
    </sheetNames>
    <sheetDataSet>
      <sheetData sheetId="0">
        <row r="14">
          <cell r="A14">
            <v>1.96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xc_f0_means"/>
    </sheetNames>
    <sheetDataSet>
      <sheetData sheetId="0">
        <row r="2">
          <cell r="B2">
            <v>2.21</v>
          </cell>
          <cell r="C2">
            <v>2.34</v>
          </cell>
          <cell r="D2">
            <v>3.07</v>
          </cell>
          <cell r="E2">
            <v>2.62</v>
          </cell>
        </row>
        <row r="3">
          <cell r="B3">
            <v>2.61</v>
          </cell>
          <cell r="D3">
            <v>2.46</v>
          </cell>
          <cell r="E3">
            <v>1.34</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exc_f0_means"/>
    </sheetNames>
    <sheetDataSet>
      <sheetData sheetId="0">
        <row r="2">
          <cell r="B2">
            <v>-0.1</v>
          </cell>
          <cell r="C2">
            <v>-0.09</v>
          </cell>
          <cell r="D2">
            <v>-0.75</v>
          </cell>
          <cell r="E2">
            <v>-0.45</v>
          </cell>
        </row>
        <row r="3">
          <cell r="B3">
            <v>-3</v>
          </cell>
          <cell r="D3">
            <v>-4</v>
          </cell>
          <cell r="E3">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slope_means"/>
    </sheetNames>
    <sheetDataSet>
      <sheetData sheetId="0">
        <row r="2">
          <cell r="B2">
            <v>36.58</v>
          </cell>
          <cell r="C2">
            <v>37.69</v>
          </cell>
          <cell r="D2">
            <v>35.61</v>
          </cell>
          <cell r="E2">
            <v>18.170000000000002</v>
          </cell>
        </row>
        <row r="3">
          <cell r="B3">
            <v>47.59</v>
          </cell>
          <cell r="D3">
            <v>35.82</v>
          </cell>
          <cell r="E3">
            <v>13.41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slope_means"/>
    </sheetNames>
    <sheetDataSet>
      <sheetData sheetId="0">
        <row r="2">
          <cell r="B2">
            <v>29.56</v>
          </cell>
          <cell r="C2">
            <v>37.69</v>
          </cell>
          <cell r="D2">
            <v>40.74</v>
          </cell>
          <cell r="E2">
            <v>48.26</v>
          </cell>
        </row>
        <row r="3">
          <cell r="B3">
            <v>24.13</v>
          </cell>
          <cell r="E3">
            <v>44.22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t_means"/>
    </sheetNames>
    <sheetDataSet>
      <sheetData sheetId="0">
        <row r="2">
          <cell r="B2">
            <v>85.62</v>
          </cell>
          <cell r="C2">
            <v>72.33</v>
          </cell>
          <cell r="D2">
            <v>79.650000000000006</v>
          </cell>
          <cell r="E2">
            <v>77.209999999999994</v>
          </cell>
        </row>
        <row r="3">
          <cell r="B3">
            <v>61.25</v>
          </cell>
          <cell r="E3">
            <v>47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t_means"/>
    </sheetNames>
    <sheetDataSet>
      <sheetData sheetId="0">
        <row r="2">
          <cell r="B2">
            <v>246.32</v>
          </cell>
          <cell r="C2">
            <v>241.95</v>
          </cell>
          <cell r="D2">
            <v>249.36</v>
          </cell>
          <cell r="E2">
            <v>237.33</v>
          </cell>
        </row>
        <row r="3">
          <cell r="B3">
            <v>187.5</v>
          </cell>
          <cell r="E3">
            <v>183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t_means"/>
    </sheetNames>
    <sheetDataSet>
      <sheetData sheetId="0">
        <row r="2">
          <cell r="B2">
            <v>289.36</v>
          </cell>
          <cell r="C2">
            <v>274.18</v>
          </cell>
          <cell r="D2">
            <v>276.36</v>
          </cell>
          <cell r="E2">
            <v>267.2</v>
          </cell>
        </row>
        <row r="3">
          <cell r="B3">
            <v>280</v>
          </cell>
          <cell r="E3">
            <v>235</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h_dur_means"/>
    </sheetNames>
    <sheetDataSet>
      <sheetData sheetId="0">
        <row r="2">
          <cell r="B2">
            <v>160.93</v>
          </cell>
          <cell r="C2">
            <v>166.44</v>
          </cell>
          <cell r="D2">
            <v>166.87</v>
          </cell>
          <cell r="E2">
            <v>157.11000000000001</v>
          </cell>
        </row>
        <row r="3">
          <cell r="B3">
            <v>143.75</v>
          </cell>
          <cell r="E3">
            <v>149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e_dur_means"/>
    </sheetNames>
    <sheetDataSet>
      <sheetData sheetId="0">
        <row r="2">
          <cell r="B2">
            <v>39.64</v>
          </cell>
          <cell r="C2">
            <v>31.45</v>
          </cell>
          <cell r="D2">
            <v>25.18</v>
          </cell>
          <cell r="E2">
            <v>31.5</v>
          </cell>
        </row>
        <row r="3">
          <cell r="B3">
            <v>108</v>
          </cell>
          <cell r="E3">
            <v>68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f0_means"/>
    </sheetNames>
    <sheetDataSet>
      <sheetData sheetId="0">
        <row r="2">
          <cell r="B2">
            <v>-1.64</v>
          </cell>
          <cell r="C2">
            <v>-1.25</v>
          </cell>
          <cell r="D2">
            <v>-1.45</v>
          </cell>
          <cell r="E2">
            <v>-1.35</v>
          </cell>
        </row>
        <row r="3">
          <cell r="B3">
            <v>-1.81</v>
          </cell>
          <cell r="E3">
            <v>-1.45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t_means"/>
    </sheetNames>
    <sheetDataSet>
      <sheetData sheetId="0">
        <row r="2">
          <cell r="B2">
            <v>69.38</v>
          </cell>
          <cell r="C2">
            <v>72.33</v>
          </cell>
          <cell r="D2">
            <v>78.260000000000005</v>
          </cell>
          <cell r="E2">
            <v>76.19</v>
          </cell>
        </row>
        <row r="3">
          <cell r="B3">
            <v>32</v>
          </cell>
          <cell r="D3">
            <v>79.2</v>
          </cell>
          <cell r="E3">
            <v>69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f0_means"/>
    </sheetNames>
    <sheetDataSet>
      <sheetData sheetId="0">
        <row r="2">
          <cell r="B2">
            <v>0.22</v>
          </cell>
          <cell r="C2">
            <v>1.0900000000000001</v>
          </cell>
          <cell r="D2">
            <v>1.08</v>
          </cell>
          <cell r="E2">
            <v>1.66</v>
          </cell>
        </row>
        <row r="3">
          <cell r="B3">
            <v>-0.44</v>
          </cell>
          <cell r="E3">
            <v>0.93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f0_means"/>
    </sheetNames>
    <sheetDataSet>
      <sheetData sheetId="0">
        <row r="2">
          <cell r="B2">
            <v>-0.09</v>
          </cell>
          <cell r="C2">
            <v>0.91</v>
          </cell>
          <cell r="D2">
            <v>0.91</v>
          </cell>
          <cell r="E2">
            <v>1.3</v>
          </cell>
        </row>
        <row r="3">
          <cell r="B3">
            <v>-3</v>
          </cell>
          <cell r="E3">
            <v>-1</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xc_f0_means"/>
    </sheetNames>
    <sheetDataSet>
      <sheetData sheetId="0">
        <row r="2">
          <cell r="B2">
            <v>1.87</v>
          </cell>
          <cell r="C2">
            <v>2.34</v>
          </cell>
          <cell r="D2">
            <v>2.5299999999999998</v>
          </cell>
          <cell r="E2">
            <v>3.01</v>
          </cell>
        </row>
        <row r="3">
          <cell r="B3">
            <v>1.38</v>
          </cell>
          <cell r="E3">
            <v>2.38</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exc_f0_means"/>
    </sheetNames>
    <sheetDataSet>
      <sheetData sheetId="0">
        <row r="2">
          <cell r="B2">
            <v>-0.27</v>
          </cell>
          <cell r="C2">
            <v>-0.09</v>
          </cell>
          <cell r="D2">
            <v>-0.09</v>
          </cell>
          <cell r="E2">
            <v>-0.2</v>
          </cell>
        </row>
        <row r="3">
          <cell r="B3">
            <v>-2</v>
          </cell>
          <cell r="E3">
            <v>-2</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t_means"/>
    </sheetNames>
    <sheetDataSet>
      <sheetData sheetId="0">
        <row r="2">
          <cell r="B2">
            <v>65.62</v>
          </cell>
        </row>
        <row r="3">
          <cell r="C3">
            <v>84.5</v>
          </cell>
        </row>
        <row r="5">
          <cell r="B5">
            <v>92.5</v>
          </cell>
          <cell r="C5">
            <v>88.67</v>
          </cell>
          <cell r="D5">
            <v>34.200000000000003</v>
          </cell>
          <cell r="E5">
            <v>48</v>
          </cell>
        </row>
        <row r="6">
          <cell r="B6">
            <v>76.260000000000005</v>
          </cell>
          <cell r="C6">
            <v>94.27</v>
          </cell>
          <cell r="D6">
            <v>83.3</v>
          </cell>
          <cell r="E6">
            <v>68.67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t_means"/>
    </sheetNames>
    <sheetDataSet>
      <sheetData sheetId="0">
        <row r="4">
          <cell r="B4">
            <v>121.8</v>
          </cell>
          <cell r="C4">
            <v>123.93</v>
          </cell>
          <cell r="D4">
            <v>133.35</v>
          </cell>
        </row>
        <row r="5">
          <cell r="B5">
            <v>184</v>
          </cell>
          <cell r="C5">
            <v>221.67</v>
          </cell>
          <cell r="D5">
            <v>169.6</v>
          </cell>
          <cell r="E5">
            <v>237.75</v>
          </cell>
        </row>
        <row r="6">
          <cell r="B6">
            <v>187.39</v>
          </cell>
          <cell r="C6">
            <v>264.98</v>
          </cell>
          <cell r="D6">
            <v>280.06</v>
          </cell>
          <cell r="E6">
            <v>281.66000000000003</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t_means"/>
    </sheetNames>
    <sheetDataSet>
      <sheetData sheetId="0">
        <row r="2">
          <cell r="B2">
            <v>237.75</v>
          </cell>
          <cell r="C2">
            <v>162.88999999999999</v>
          </cell>
          <cell r="D2">
            <v>169.5</v>
          </cell>
          <cell r="E2">
            <v>176.75</v>
          </cell>
        </row>
        <row r="3">
          <cell r="B3">
            <v>281.66000000000003</v>
          </cell>
          <cell r="C3">
            <v>207.54</v>
          </cell>
          <cell r="D3">
            <v>245.45</v>
          </cell>
          <cell r="E3">
            <v>254.69</v>
          </cell>
        </row>
        <row r="4">
          <cell r="C4">
            <v>96.04</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t_means"/>
    </sheetNames>
    <sheetDataSet>
      <sheetData sheetId="0">
        <row r="2">
          <cell r="B2">
            <v>48</v>
          </cell>
          <cell r="C2">
            <v>58.33</v>
          </cell>
          <cell r="D2">
            <v>46.5</v>
          </cell>
          <cell r="E2">
            <v>37</v>
          </cell>
        </row>
        <row r="3">
          <cell r="B3">
            <v>68.67</v>
          </cell>
          <cell r="C3">
            <v>71.86</v>
          </cell>
          <cell r="D3">
            <v>66.5</v>
          </cell>
          <cell r="E3">
            <v>81.25</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h_dur_means"/>
    </sheetNames>
    <sheetDataSet>
      <sheetData sheetId="0">
        <row r="5">
          <cell r="B5">
            <v>82.5</v>
          </cell>
          <cell r="C5">
            <v>120.33</v>
          </cell>
          <cell r="D5">
            <v>150.19999999999999</v>
          </cell>
          <cell r="E5">
            <v>164.75</v>
          </cell>
        </row>
        <row r="6">
          <cell r="B6">
            <v>118.88</v>
          </cell>
          <cell r="C6">
            <v>174.94</v>
          </cell>
          <cell r="D6">
            <v>195.76</v>
          </cell>
          <cell r="E6">
            <v>208.37</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h_dur_means"/>
    </sheetNames>
    <sheetDataSet>
      <sheetData sheetId="0">
        <row r="2">
          <cell r="B2">
            <v>164.75</v>
          </cell>
          <cell r="C2">
            <v>98.11</v>
          </cell>
          <cell r="D2">
            <v>107.75</v>
          </cell>
        </row>
        <row r="3">
          <cell r="B3">
            <v>208.37</v>
          </cell>
          <cell r="C3">
            <v>147.63999999999999</v>
          </cell>
          <cell r="D3">
            <v>178.3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t_means"/>
    </sheetNames>
    <sheetDataSet>
      <sheetData sheetId="0">
        <row r="2">
          <cell r="B2">
            <v>227.78</v>
          </cell>
          <cell r="C2">
            <v>241.95</v>
          </cell>
          <cell r="D2">
            <v>307.44</v>
          </cell>
          <cell r="E2">
            <v>444.86</v>
          </cell>
        </row>
        <row r="3">
          <cell r="B3">
            <v>170</v>
          </cell>
          <cell r="D3">
            <v>255</v>
          </cell>
          <cell r="E3">
            <v>404</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f0_means"/>
    </sheetNames>
    <sheetDataSet>
      <sheetData sheetId="0">
        <row r="3">
          <cell r="B3">
            <v>-0.49</v>
          </cell>
          <cell r="C3">
            <v>-0.57999999999999996</v>
          </cell>
        </row>
        <row r="4">
          <cell r="B4">
            <v>-0.01</v>
          </cell>
          <cell r="C4">
            <v>0.5</v>
          </cell>
          <cell r="D4">
            <v>0.52</v>
          </cell>
        </row>
        <row r="5">
          <cell r="B5">
            <v>0.01</v>
          </cell>
          <cell r="C5">
            <v>0.65</v>
          </cell>
          <cell r="D5">
            <v>0.8</v>
          </cell>
          <cell r="E5">
            <v>0.77</v>
          </cell>
        </row>
        <row r="6">
          <cell r="B6">
            <v>-0.11</v>
          </cell>
          <cell r="C6">
            <v>-0.43</v>
          </cell>
          <cell r="D6">
            <v>-0.33</v>
          </cell>
          <cell r="E6">
            <v>-0.28000000000000003</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f0_means"/>
    </sheetNames>
    <sheetDataSet>
      <sheetData sheetId="0">
        <row r="3">
          <cell r="B3">
            <v>0.05</v>
          </cell>
          <cell r="C3">
            <v>-0.09</v>
          </cell>
        </row>
        <row r="4">
          <cell r="B4">
            <v>0.51</v>
          </cell>
          <cell r="C4">
            <v>1.03</v>
          </cell>
          <cell r="D4">
            <v>1.29</v>
          </cell>
        </row>
        <row r="5">
          <cell r="B5">
            <v>0.59</v>
          </cell>
          <cell r="C5">
            <v>1.24</v>
          </cell>
          <cell r="D5">
            <v>1.52</v>
          </cell>
          <cell r="E5">
            <v>1.5</v>
          </cell>
        </row>
        <row r="6">
          <cell r="B6">
            <v>0.88</v>
          </cell>
          <cell r="C6">
            <v>0.89</v>
          </cell>
          <cell r="D6">
            <v>1.04</v>
          </cell>
          <cell r="E6">
            <v>1.62</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f0_means"/>
    </sheetNames>
    <sheetDataSet>
      <sheetData sheetId="0">
        <row r="2">
          <cell r="B2">
            <v>0.77</v>
          </cell>
          <cell r="C2">
            <v>0.69</v>
          </cell>
          <cell r="D2">
            <v>0.37</v>
          </cell>
          <cell r="E2">
            <v>-0.25</v>
          </cell>
        </row>
        <row r="3">
          <cell r="B3">
            <v>-0.28000000000000003</v>
          </cell>
          <cell r="C3">
            <v>-0.11</v>
          </cell>
          <cell r="D3">
            <v>-0.59</v>
          </cell>
          <cell r="E3">
            <v>-0.6</v>
          </cell>
        </row>
        <row r="4">
          <cell r="C4">
            <v>0.25</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f0_means"/>
    </sheetNames>
    <sheetDataSet>
      <sheetData sheetId="0">
        <row r="2">
          <cell r="B2">
            <v>1.5</v>
          </cell>
          <cell r="C2">
            <v>1.23</v>
          </cell>
          <cell r="D2">
            <v>1.1599999999999999</v>
          </cell>
          <cell r="E2">
            <v>0.54</v>
          </cell>
        </row>
        <row r="3">
          <cell r="B3">
            <v>1.62</v>
          </cell>
          <cell r="C3">
            <v>1.32</v>
          </cell>
          <cell r="D3">
            <v>1.29</v>
          </cell>
          <cell r="E3">
            <v>1.06</v>
          </cell>
        </row>
        <row r="4">
          <cell r="C4">
            <v>1.58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exc_f0_means"/>
    </sheetNames>
    <sheetDataSet>
      <sheetData sheetId="0">
        <row r="5">
          <cell r="B5">
            <v>0.57999999999999996</v>
          </cell>
          <cell r="C5">
            <v>0.59</v>
          </cell>
          <cell r="D5">
            <v>0.73</v>
          </cell>
          <cell r="E5">
            <v>0.74</v>
          </cell>
        </row>
        <row r="6">
          <cell r="B6">
            <v>0.99</v>
          </cell>
          <cell r="C6">
            <v>1.33</v>
          </cell>
          <cell r="D6">
            <v>1.37</v>
          </cell>
          <cell r="E6">
            <v>1.9</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exc_f0_means"/>
    </sheetNames>
    <sheetDataSet>
      <sheetData sheetId="0">
        <row r="2">
          <cell r="B2">
            <v>0.74</v>
          </cell>
          <cell r="C2">
            <v>0.54</v>
          </cell>
          <cell r="D2">
            <v>0.79</v>
          </cell>
          <cell r="E2">
            <v>0.79</v>
          </cell>
        </row>
        <row r="3">
          <cell r="B3">
            <v>1.9</v>
          </cell>
          <cell r="C3">
            <v>1.43</v>
          </cell>
          <cell r="D3">
            <v>1.88</v>
          </cell>
          <cell r="E3">
            <v>1.66</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slope_means"/>
    </sheetNames>
    <sheetDataSet>
      <sheetData sheetId="0">
        <row r="5">
          <cell r="B5">
            <v>16.97</v>
          </cell>
          <cell r="C5">
            <v>16.739999999999998</v>
          </cell>
          <cell r="D5">
            <v>15.41</v>
          </cell>
          <cell r="E5">
            <v>16.18</v>
          </cell>
        </row>
        <row r="6">
          <cell r="B6">
            <v>20.86</v>
          </cell>
          <cell r="C6">
            <v>18.809999999999999</v>
          </cell>
          <cell r="D6">
            <v>18.86</v>
          </cell>
          <cell r="E6">
            <v>22.77</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slope_means"/>
    </sheetNames>
    <sheetDataSet>
      <sheetData sheetId="0">
        <row r="2">
          <cell r="B2">
            <v>16.18</v>
          </cell>
          <cell r="C2">
            <v>14.58</v>
          </cell>
          <cell r="D2">
            <v>19.399999999999999</v>
          </cell>
          <cell r="E2">
            <v>18.48</v>
          </cell>
        </row>
        <row r="3">
          <cell r="B3">
            <v>22.77</v>
          </cell>
          <cell r="C3">
            <v>24.61</v>
          </cell>
          <cell r="D3">
            <v>27.44</v>
          </cell>
          <cell r="E3">
            <v>26.55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t_means"/>
    </sheetNames>
    <sheetDataSet>
      <sheetData sheetId="0">
        <row r="2">
          <cell r="B2">
            <v>265</v>
          </cell>
          <cell r="C2">
            <v>274.18</v>
          </cell>
          <cell r="D2">
            <v>370.75</v>
          </cell>
          <cell r="E2">
            <v>516.27</v>
          </cell>
        </row>
        <row r="3">
          <cell r="B3">
            <v>261</v>
          </cell>
          <cell r="D3">
            <v>359</v>
          </cell>
          <cell r="E3">
            <v>521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h_dur_means"/>
    </sheetNames>
    <sheetDataSet>
      <sheetData sheetId="0">
        <row r="2">
          <cell r="B2">
            <v>156.84</v>
          </cell>
          <cell r="C2">
            <v>166.44</v>
          </cell>
          <cell r="D2">
            <v>221.72</v>
          </cell>
          <cell r="E2">
            <v>370.27</v>
          </cell>
        </row>
        <row r="3">
          <cell r="B3">
            <v>172</v>
          </cell>
          <cell r="D3">
            <v>178.8</v>
          </cell>
          <cell r="E3">
            <v>290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e_dur_means"/>
    </sheetNames>
    <sheetDataSet>
      <sheetData sheetId="0">
        <row r="2">
          <cell r="B2">
            <v>36.799999999999997</v>
          </cell>
          <cell r="C2">
            <v>31.45</v>
          </cell>
          <cell r="D2">
            <v>58.5</v>
          </cell>
          <cell r="E2">
            <v>69.819999999999993</v>
          </cell>
        </row>
        <row r="3">
          <cell r="B3">
            <v>114</v>
          </cell>
          <cell r="D3">
            <v>121</v>
          </cell>
          <cell r="E3">
            <v>108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f0_means"/>
    </sheetNames>
    <sheetDataSet>
      <sheetData sheetId="0">
        <row r="2">
          <cell r="B2">
            <v>-1.39</v>
          </cell>
          <cell r="C2">
            <v>-1.25</v>
          </cell>
          <cell r="D2">
            <v>-1.32</v>
          </cell>
          <cell r="E2">
            <v>-1.18</v>
          </cell>
        </row>
        <row r="3">
          <cell r="B3">
            <v>-1.25</v>
          </cell>
          <cell r="D3">
            <v>-1.45</v>
          </cell>
          <cell r="E3">
            <v>-0.76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f0_means"/>
    </sheetNames>
    <sheetDataSet>
      <sheetData sheetId="0">
        <row r="2">
          <cell r="B2">
            <v>0.81</v>
          </cell>
          <cell r="C2">
            <v>1.0900000000000001</v>
          </cell>
          <cell r="D2">
            <v>1.76</v>
          </cell>
          <cell r="E2">
            <v>1.44</v>
          </cell>
        </row>
        <row r="3">
          <cell r="B3">
            <v>1.36</v>
          </cell>
          <cell r="D3">
            <v>1.01</v>
          </cell>
          <cell r="E3">
            <v>0.59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f0_means"/>
    </sheetNames>
    <sheetDataSet>
      <sheetData sheetId="0">
        <row r="2">
          <cell r="B2">
            <v>0.6</v>
          </cell>
          <cell r="C2">
            <v>0.91</v>
          </cell>
          <cell r="D2">
            <v>0.88</v>
          </cell>
          <cell r="E2">
            <v>0.82</v>
          </cell>
        </row>
        <row r="3">
          <cell r="B3">
            <v>-2</v>
          </cell>
          <cell r="D3">
            <v>-3</v>
          </cell>
          <cell r="E3">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3C36-57F6-4FE6-9444-C18D81410A68}">
  <dimension ref="A1:X66"/>
  <sheetViews>
    <sheetView zoomScale="85" zoomScaleNormal="85" workbookViewId="0">
      <selection activeCell="C4" sqref="C4"/>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14</v>
      </c>
      <c r="C1" s="7"/>
      <c r="D1" s="7"/>
      <c r="E1" s="7"/>
      <c r="F1" s="7" t="s">
        <v>15</v>
      </c>
      <c r="G1" s="2"/>
      <c r="H1" s="2"/>
      <c r="I1" s="2"/>
      <c r="J1" s="7" t="s">
        <v>30</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29</v>
      </c>
      <c r="B3" s="24">
        <f>IF(ISNUMBER([2]nuc_foot_l_t_means!B2),[2]nuc_foot_l_t_means!B2,"")</f>
        <v>69.38</v>
      </c>
      <c r="C3" s="24">
        <f>IF(ISNUMBER([2]nuc_foot_l_t_means!C2),[2]nuc_foot_l_t_means!C2,"")</f>
        <v>72.33</v>
      </c>
      <c r="D3" s="24">
        <f>IF(ISNUMBER([2]nuc_foot_l_t_means!D2),[2]nuc_foot_l_t_means!D2,"")</f>
        <v>78.260000000000005</v>
      </c>
      <c r="E3" s="24">
        <f>IF(ISNUMBER([2]nuc_foot_l_t_means!E2),[2]nuc_foot_l_t_means!E2,"")</f>
        <v>76.19</v>
      </c>
      <c r="F3" s="28">
        <f>[3]nuc_foot_h_t_means!B2</f>
        <v>227.78</v>
      </c>
      <c r="G3" s="28">
        <f>[3]nuc_foot_h_t_means!C2</f>
        <v>241.95</v>
      </c>
      <c r="H3" s="28">
        <f>[3]nuc_foot_h_t_means!D2</f>
        <v>307.44</v>
      </c>
      <c r="I3" s="28">
        <f>[3]nuc_foot_h_t_means!E2</f>
        <v>444.86</v>
      </c>
      <c r="J3" s="48">
        <f>[4]nuc_foot_e_t_means!B2</f>
        <v>265</v>
      </c>
      <c r="K3" s="48">
        <f>[4]nuc_foot_e_t_means!C2</f>
        <v>274.18</v>
      </c>
      <c r="L3" s="48">
        <f>[4]nuc_foot_e_t_means!D2</f>
        <v>370.75</v>
      </c>
      <c r="M3" s="48">
        <f>[4]nuc_foot_e_t_means!E2</f>
        <v>516.27</v>
      </c>
      <c r="N3" s="42"/>
      <c r="O3" s="42"/>
      <c r="P3" s="42"/>
      <c r="Q3" s="42"/>
    </row>
    <row r="4" spans="1:24" x14ac:dyDescent="0.25">
      <c r="A4" s="46" t="s">
        <v>28</v>
      </c>
      <c r="B4" s="24">
        <f>IF(ISNUMBER([2]nuc_foot_l_t_means!B3),[2]nuc_foot_l_t_means!B3,"")</f>
        <v>32</v>
      </c>
      <c r="C4" s="24"/>
      <c r="D4" s="24">
        <f>IF(ISNUMBER([2]nuc_foot_l_t_means!D3),[2]nuc_foot_l_t_means!D3,"")</f>
        <v>79.2</v>
      </c>
      <c r="E4" s="24">
        <f>IF(ISNUMBER([2]nuc_foot_l_t_means!E3),[2]nuc_foot_l_t_means!E3,"")</f>
        <v>69</v>
      </c>
      <c r="F4" s="28">
        <f>[3]nuc_foot_h_t_means!B3</f>
        <v>170</v>
      </c>
      <c r="G4" s="28"/>
      <c r="H4" s="28">
        <f>[3]nuc_foot_h_t_means!D3</f>
        <v>255</v>
      </c>
      <c r="I4" s="28">
        <f>[3]nuc_foot_h_t_means!E3</f>
        <v>404</v>
      </c>
      <c r="J4" s="48">
        <f>[4]nuc_foot_e_t_means!B3</f>
        <v>261</v>
      </c>
      <c r="K4" s="48"/>
      <c r="L4" s="48">
        <f>[4]nuc_foot_e_t_means!D3</f>
        <v>359</v>
      </c>
      <c r="M4" s="48">
        <f>[4]nuc_foot_e_t_means!E3</f>
        <v>521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6"/>
      <c r="R6" s="66"/>
      <c r="S6" s="66"/>
      <c r="T6" s="66"/>
      <c r="U6" s="66"/>
      <c r="V6" s="66"/>
      <c r="W6" s="66"/>
      <c r="X6" s="66"/>
    </row>
    <row r="7" spans="1:24" x14ac:dyDescent="0.25">
      <c r="A7" s="2"/>
      <c r="B7" s="2"/>
      <c r="C7" s="2"/>
      <c r="D7" s="2"/>
      <c r="E7" s="8"/>
      <c r="F7" s="2"/>
      <c r="G7" s="2"/>
      <c r="H7" s="2"/>
      <c r="I7" s="2"/>
      <c r="J7" s="2"/>
      <c r="K7" s="2"/>
      <c r="L7" s="2"/>
      <c r="M7" s="2"/>
      <c r="N7" s="2"/>
      <c r="O7" s="2"/>
      <c r="P7" s="2"/>
      <c r="Q7" s="66"/>
      <c r="R7" s="66"/>
      <c r="S7" s="66"/>
      <c r="T7" s="66"/>
      <c r="U7" s="66"/>
      <c r="V7" s="66"/>
      <c r="W7" s="66"/>
      <c r="X7" s="66"/>
    </row>
    <row r="8" spans="1:24" x14ac:dyDescent="0.25">
      <c r="Q8" s="66"/>
      <c r="R8" s="66"/>
      <c r="S8" s="66"/>
      <c r="T8" s="66"/>
      <c r="U8" s="66"/>
      <c r="V8" s="66"/>
      <c r="W8" s="66"/>
      <c r="X8" s="66"/>
    </row>
    <row r="9" spans="1:24" x14ac:dyDescent="0.25">
      <c r="Q9" s="66"/>
      <c r="R9" s="66"/>
      <c r="S9" s="66"/>
      <c r="T9" s="66"/>
      <c r="U9" s="66"/>
      <c r="V9" s="66"/>
      <c r="W9" s="66"/>
      <c r="X9" s="66"/>
    </row>
    <row r="10" spans="1:24" x14ac:dyDescent="0.25">
      <c r="Q10" s="66"/>
      <c r="R10" s="66"/>
      <c r="S10" s="66"/>
      <c r="T10" s="66"/>
      <c r="U10" s="66"/>
      <c r="V10" s="66"/>
      <c r="W10" s="66"/>
      <c r="X10" s="66"/>
    </row>
    <row r="11" spans="1:24" ht="15" customHeight="1" x14ac:dyDescent="0.25">
      <c r="Q11" s="66"/>
      <c r="R11" s="66"/>
      <c r="S11" s="66"/>
      <c r="T11" s="66"/>
      <c r="U11" s="66"/>
      <c r="V11" s="66"/>
      <c r="W11" s="66"/>
      <c r="X11" s="66"/>
    </row>
    <row r="12" spans="1:24" x14ac:dyDescent="0.25">
      <c r="Q12" s="66"/>
      <c r="R12" s="66"/>
      <c r="S12" s="66"/>
      <c r="T12" s="66"/>
      <c r="U12" s="66"/>
      <c r="V12" s="66"/>
      <c r="W12" s="66"/>
      <c r="X12" s="66"/>
    </row>
    <row r="13" spans="1:24" x14ac:dyDescent="0.25">
      <c r="Q13" s="66"/>
      <c r="R13" s="66"/>
      <c r="S13" s="66"/>
      <c r="T13" s="66"/>
      <c r="U13" s="66"/>
      <c r="V13" s="66"/>
      <c r="W13" s="66"/>
      <c r="X13" s="66"/>
    </row>
    <row r="14" spans="1:24" x14ac:dyDescent="0.25">
      <c r="Q14" s="66"/>
      <c r="R14" s="66"/>
      <c r="S14" s="66"/>
      <c r="T14" s="66"/>
      <c r="U14" s="66"/>
      <c r="V14" s="66"/>
      <c r="W14" s="66"/>
      <c r="X14" s="66"/>
    </row>
    <row r="15" spans="1:24" x14ac:dyDescent="0.25">
      <c r="Q15" s="66"/>
      <c r="R15" s="66"/>
      <c r="S15" s="66"/>
      <c r="T15" s="66"/>
      <c r="U15" s="66"/>
      <c r="V15" s="66"/>
      <c r="W15" s="66"/>
      <c r="X15" s="66"/>
    </row>
    <row r="16" spans="1:24" x14ac:dyDescent="0.25">
      <c r="Q16" s="66"/>
      <c r="R16" s="66"/>
      <c r="S16" s="66"/>
      <c r="T16" s="66"/>
      <c r="U16" s="66"/>
      <c r="V16" s="66"/>
      <c r="W16" s="66"/>
      <c r="X16" s="66"/>
    </row>
    <row r="17" spans="17:24" x14ac:dyDescent="0.25">
      <c r="Q17" s="66"/>
      <c r="R17" s="66"/>
      <c r="S17" s="66"/>
      <c r="T17" s="66"/>
      <c r="U17" s="66"/>
      <c r="V17" s="66"/>
      <c r="W17" s="66"/>
      <c r="X17" s="66"/>
    </row>
    <row r="18" spans="17:24" x14ac:dyDescent="0.25">
      <c r="Q18" s="66"/>
      <c r="R18" s="66"/>
      <c r="S18" s="66"/>
      <c r="T18" s="66"/>
      <c r="U18" s="66"/>
      <c r="V18" s="66"/>
      <c r="W18" s="66"/>
      <c r="X18" s="66"/>
    </row>
    <row r="24" spans="17:24" ht="15" customHeight="1" x14ac:dyDescent="0.25"/>
    <row r="29" spans="17:24" ht="15" customHeight="1" x14ac:dyDescent="0.25"/>
    <row r="34" spans="1:11" x14ac:dyDescent="0.25">
      <c r="B34" t="s">
        <v>31</v>
      </c>
      <c r="G34" t="s">
        <v>32</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1">
        <f>[5]nuc_foot_lh_dur_means!B2</f>
        <v>156.84</v>
      </c>
      <c r="C36" s="31">
        <f>[5]nuc_foot_lh_dur_means!C2</f>
        <v>166.44</v>
      </c>
      <c r="D36" s="31">
        <f>[5]nuc_foot_lh_dur_means!D2</f>
        <v>221.72</v>
      </c>
      <c r="E36" s="31">
        <f>[5]nuc_foot_lh_dur_means!E2</f>
        <v>370.27</v>
      </c>
      <c r="G36" s="20">
        <f>G3</f>
        <v>241.95</v>
      </c>
      <c r="H36" s="31">
        <f>[6]nuc_foot_he_dur_means!B2</f>
        <v>36.799999999999997</v>
      </c>
      <c r="I36" s="31">
        <f>[6]nuc_foot_he_dur_means!C2</f>
        <v>31.45</v>
      </c>
      <c r="J36" s="31">
        <f>[6]nuc_foot_he_dur_means!D2</f>
        <v>58.5</v>
      </c>
      <c r="K36" s="31">
        <f>[6]nuc_foot_he_dur_means!E2</f>
        <v>69.819999999999993</v>
      </c>
    </row>
    <row r="37" spans="1:11" x14ac:dyDescent="0.25">
      <c r="A37" s="20" t="str">
        <f>A4</f>
        <v>L*H L%</v>
      </c>
      <c r="B37" s="31">
        <f>[5]nuc_foot_lh_dur_means!B3</f>
        <v>172</v>
      </c>
      <c r="C37" s="31"/>
      <c r="D37" s="31">
        <f>[5]nuc_foot_lh_dur_means!D3</f>
        <v>178.8</v>
      </c>
      <c r="E37" s="31">
        <f>[5]nuc_foot_lh_dur_means!E3</f>
        <v>290</v>
      </c>
      <c r="G37" s="20">
        <f>G4</f>
        <v>0</v>
      </c>
      <c r="H37" s="31">
        <f>[6]nuc_foot_he_dur_means!B3</f>
        <v>114</v>
      </c>
      <c r="I37" s="31"/>
      <c r="J37" s="31">
        <f>[6]nuc_foot_he_dur_means!D3</f>
        <v>121</v>
      </c>
      <c r="K37" s="31">
        <f>[6]nuc_foot_he_dur_means!E3</f>
        <v>108</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48E-2CE5-44C4-AD97-271F2486A2B4}">
  <dimension ref="A1:X66"/>
  <sheetViews>
    <sheetView zoomScale="67" zoomScaleNormal="67" workbookViewId="0">
      <selection activeCell="M3" sqref="M3"/>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c r="B1" s="7" t="s">
        <v>14</v>
      </c>
      <c r="C1" s="7"/>
      <c r="D1" s="7"/>
      <c r="E1" s="7"/>
      <c r="F1" s="7" t="s">
        <v>15</v>
      </c>
      <c r="G1" s="2"/>
      <c r="H1" s="2"/>
      <c r="I1" s="2"/>
      <c r="J1" s="7" t="s">
        <v>30</v>
      </c>
      <c r="K1" s="2"/>
      <c r="L1" s="2"/>
      <c r="M1" s="2"/>
      <c r="N1" s="2"/>
      <c r="O1" s="2"/>
      <c r="P1" s="2"/>
      <c r="Q1" s="2"/>
    </row>
    <row r="2" spans="1:24" ht="15" customHeight="1" x14ac:dyDescent="0.25">
      <c r="A2" s="9"/>
      <c r="B2" s="16" t="s">
        <v>43</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25">
      <c r="A3" s="45" t="s">
        <v>29</v>
      </c>
      <c r="B3" s="24">
        <f>[14]nuc_pre_l_t_means!B2</f>
        <v>85.62</v>
      </c>
      <c r="C3" s="24">
        <f>[14]nuc_pre_l_t_means!C2</f>
        <v>72.33</v>
      </c>
      <c r="D3" s="24">
        <f>[14]nuc_pre_l_t_means!D2</f>
        <v>79.650000000000006</v>
      </c>
      <c r="E3" s="24">
        <f>[14]nuc_pre_l_t_means!E2</f>
        <v>77.209999999999994</v>
      </c>
      <c r="F3" s="28">
        <f>[15]nuc_pre_h_t_means!B2</f>
        <v>246.32</v>
      </c>
      <c r="G3" s="28">
        <f>[15]nuc_pre_h_t_means!C2</f>
        <v>241.95</v>
      </c>
      <c r="H3" s="28">
        <f>[15]nuc_pre_h_t_means!D2</f>
        <v>249.36</v>
      </c>
      <c r="I3" s="28">
        <f>[15]nuc_pre_h_t_means!E2</f>
        <v>237.33</v>
      </c>
      <c r="J3" s="48">
        <f>[16]nuc_pre_e_t_means!B2</f>
        <v>289.36</v>
      </c>
      <c r="K3" s="48">
        <f>[16]nuc_pre_e_t_means!C2</f>
        <v>274.18</v>
      </c>
      <c r="L3" s="48">
        <f>[16]nuc_pre_e_t_means!D2</f>
        <v>276.36</v>
      </c>
      <c r="M3" s="48">
        <f>[16]nuc_pre_e_t_means!E2</f>
        <v>267.2</v>
      </c>
      <c r="N3" s="42"/>
      <c r="O3" s="42"/>
      <c r="P3" s="42"/>
      <c r="Q3" s="42"/>
    </row>
    <row r="4" spans="1:24" x14ac:dyDescent="0.25">
      <c r="A4" s="46" t="s">
        <v>28</v>
      </c>
      <c r="B4" s="24">
        <f>[14]nuc_pre_l_t_means!B3</f>
        <v>61.25</v>
      </c>
      <c r="C4" s="24"/>
      <c r="D4" s="24"/>
      <c r="E4" s="24">
        <f>[14]nuc_pre_l_t_means!E3</f>
        <v>47</v>
      </c>
      <c r="F4" s="28">
        <f>[15]nuc_pre_h_t_means!B3</f>
        <v>187.5</v>
      </c>
      <c r="G4" s="28"/>
      <c r="H4" s="28"/>
      <c r="I4" s="28">
        <f>[15]nuc_pre_h_t_means!E3</f>
        <v>183</v>
      </c>
      <c r="J4" s="48">
        <f>[16]nuc_pre_e_t_means!B3</f>
        <v>280</v>
      </c>
      <c r="K4" s="48"/>
      <c r="L4" s="48"/>
      <c r="M4" s="48">
        <f>[16]nuc_pre_e_t_means!E3</f>
        <v>235</v>
      </c>
      <c r="N4" s="42"/>
      <c r="O4" s="42"/>
      <c r="P4" s="42"/>
      <c r="Q4" s="42"/>
    </row>
    <row r="5" spans="1:24" x14ac:dyDescent="0.25">
      <c r="A5" s="2"/>
      <c r="B5" s="2"/>
      <c r="C5" s="2"/>
      <c r="D5" s="2"/>
      <c r="E5" s="2"/>
      <c r="F5" s="2"/>
      <c r="G5" s="2"/>
      <c r="H5" s="2"/>
      <c r="I5" s="2"/>
      <c r="J5" s="2"/>
      <c r="K5" s="2"/>
      <c r="L5" s="2"/>
      <c r="M5" s="2"/>
      <c r="N5" s="2"/>
      <c r="O5" s="2"/>
      <c r="P5" s="2"/>
      <c r="Q5" s="66"/>
      <c r="R5" s="66"/>
      <c r="S5" s="66"/>
      <c r="T5" s="66"/>
      <c r="U5" s="66"/>
      <c r="V5" s="66"/>
      <c r="W5" s="66"/>
      <c r="X5" s="66"/>
    </row>
    <row r="6" spans="1:24" x14ac:dyDescent="0.25">
      <c r="A6" s="2"/>
      <c r="B6" s="2"/>
      <c r="C6" s="2"/>
      <c r="D6" s="2"/>
      <c r="E6" s="10"/>
      <c r="F6" s="2"/>
      <c r="G6" s="2"/>
      <c r="H6" s="2"/>
      <c r="I6" s="2"/>
      <c r="J6" s="2"/>
      <c r="K6" s="2"/>
      <c r="L6" s="2"/>
      <c r="M6" s="2"/>
      <c r="N6" s="2"/>
      <c r="O6" s="2"/>
      <c r="P6" s="2"/>
      <c r="Q6" s="66"/>
      <c r="R6" s="66"/>
      <c r="S6" s="66"/>
      <c r="T6" s="66"/>
      <c r="U6" s="66"/>
      <c r="V6" s="66"/>
      <c r="W6" s="66"/>
      <c r="X6" s="66"/>
    </row>
    <row r="7" spans="1:24" x14ac:dyDescent="0.25">
      <c r="A7" s="2"/>
      <c r="B7" s="2"/>
      <c r="C7" s="2"/>
      <c r="D7" s="2"/>
      <c r="E7" s="8"/>
      <c r="F7" s="2"/>
      <c r="G7" s="2"/>
      <c r="H7" s="2"/>
      <c r="I7" s="2"/>
      <c r="J7" s="2"/>
      <c r="K7" s="2"/>
      <c r="L7" s="2"/>
      <c r="M7" s="2"/>
      <c r="N7" s="2"/>
      <c r="O7" s="2"/>
      <c r="P7" s="2"/>
      <c r="Q7" s="66"/>
      <c r="R7" s="66"/>
      <c r="S7" s="66"/>
      <c r="T7" s="66"/>
      <c r="U7" s="66"/>
      <c r="V7" s="66"/>
      <c r="W7" s="66"/>
      <c r="X7" s="66"/>
    </row>
    <row r="8" spans="1:24" x14ac:dyDescent="0.25">
      <c r="Q8" s="66"/>
      <c r="R8" s="66"/>
      <c r="S8" s="66"/>
      <c r="T8" s="66"/>
      <c r="U8" s="66"/>
      <c r="V8" s="66"/>
      <c r="W8" s="66"/>
      <c r="X8" s="66"/>
    </row>
    <row r="9" spans="1:24" x14ac:dyDescent="0.25">
      <c r="Q9" s="66"/>
      <c r="R9" s="66"/>
      <c r="S9" s="66"/>
      <c r="T9" s="66"/>
      <c r="U9" s="66"/>
      <c r="V9" s="66"/>
      <c r="W9" s="66"/>
      <c r="X9" s="66"/>
    </row>
    <row r="10" spans="1:24" x14ac:dyDescent="0.25">
      <c r="Q10" s="66"/>
      <c r="R10" s="66"/>
      <c r="S10" s="66"/>
      <c r="T10" s="66"/>
      <c r="U10" s="66"/>
      <c r="V10" s="66"/>
      <c r="W10" s="66"/>
      <c r="X10" s="66"/>
    </row>
    <row r="11" spans="1:24" ht="15" customHeight="1" x14ac:dyDescent="0.25">
      <c r="Q11" s="66"/>
      <c r="R11" s="66"/>
      <c r="S11" s="66"/>
      <c r="T11" s="66"/>
      <c r="U11" s="66"/>
      <c r="V11" s="66"/>
      <c r="W11" s="66"/>
      <c r="X11" s="66"/>
    </row>
    <row r="12" spans="1:24" x14ac:dyDescent="0.25">
      <c r="Q12" s="66"/>
      <c r="R12" s="66"/>
      <c r="S12" s="66"/>
      <c r="T12" s="66"/>
      <c r="U12" s="66"/>
      <c r="V12" s="66"/>
      <c r="W12" s="66"/>
      <c r="X12" s="66"/>
    </row>
    <row r="13" spans="1:24" x14ac:dyDescent="0.25">
      <c r="Q13" s="66"/>
      <c r="R13" s="66"/>
      <c r="S13" s="66"/>
      <c r="T13" s="66"/>
      <c r="U13" s="66"/>
      <c r="V13" s="66"/>
      <c r="W13" s="66"/>
      <c r="X13" s="66"/>
    </row>
    <row r="14" spans="1:24" x14ac:dyDescent="0.25">
      <c r="Q14" s="66"/>
      <c r="R14" s="66"/>
      <c r="S14" s="66"/>
      <c r="T14" s="66"/>
      <c r="U14" s="66"/>
      <c r="V14" s="66"/>
      <c r="W14" s="66"/>
      <c r="X14" s="66"/>
    </row>
    <row r="15" spans="1:24" x14ac:dyDescent="0.25">
      <c r="Q15" s="66"/>
      <c r="R15" s="66"/>
      <c r="S15" s="66"/>
      <c r="T15" s="66"/>
      <c r="U15" s="66"/>
      <c r="V15" s="66"/>
      <c r="W15" s="66"/>
      <c r="X15" s="66"/>
    </row>
    <row r="16" spans="1:24" x14ac:dyDescent="0.25">
      <c r="Q16" s="66"/>
      <c r="R16" s="66"/>
      <c r="S16" s="66"/>
      <c r="T16" s="66"/>
      <c r="U16" s="66"/>
      <c r="V16" s="66"/>
      <c r="W16" s="66"/>
      <c r="X16" s="66"/>
    </row>
    <row r="17" spans="17:24" x14ac:dyDescent="0.25">
      <c r="Q17" s="66"/>
      <c r="R17" s="66"/>
      <c r="S17" s="66"/>
      <c r="T17" s="66"/>
      <c r="U17" s="66"/>
      <c r="V17" s="66"/>
      <c r="W17" s="66"/>
      <c r="X17" s="66"/>
    </row>
    <row r="22" spans="17:24" x14ac:dyDescent="0.25">
      <c r="Q22" s="62"/>
    </row>
    <row r="23" spans="17:24" x14ac:dyDescent="0.25">
      <c r="Q23" s="63" t="s">
        <v>48</v>
      </c>
    </row>
    <row r="24" spans="17:24" ht="15" customHeight="1" x14ac:dyDescent="0.25"/>
    <row r="29" spans="17:24" ht="15" customHeight="1" x14ac:dyDescent="0.25"/>
    <row r="34" spans="1:11" x14ac:dyDescent="0.25">
      <c r="B34" t="s">
        <v>31</v>
      </c>
      <c r="G34" t="s">
        <v>32</v>
      </c>
    </row>
    <row r="35" spans="1:11" x14ac:dyDescent="0.25">
      <c r="A35" s="19"/>
      <c r="B35" s="18" t="str">
        <f>B2</f>
        <v>pre-0</v>
      </c>
      <c r="C35" s="18" t="str">
        <f>C2</f>
        <v>pre-1</v>
      </c>
      <c r="D35" s="18" t="str">
        <f>D2</f>
        <v>pre-2</v>
      </c>
      <c r="E35" s="18" t="str">
        <f>E2</f>
        <v>pre-3</v>
      </c>
      <c r="G35" s="19"/>
      <c r="H35" s="18" t="str">
        <f>B2</f>
        <v>pre-0</v>
      </c>
      <c r="I35" s="18" t="str">
        <f>C2</f>
        <v>pre-1</v>
      </c>
      <c r="J35" s="18" t="str">
        <f>D2</f>
        <v>pre-2</v>
      </c>
      <c r="K35" s="18" t="str">
        <f>E2</f>
        <v>pre-3</v>
      </c>
    </row>
    <row r="36" spans="1:11" x14ac:dyDescent="0.25">
      <c r="A36" s="20" t="str">
        <f>A3</f>
        <v>L*H %</v>
      </c>
      <c r="B36" s="31">
        <f>[17]nuc_pre_lh_dur_means!B2</f>
        <v>160.93</v>
      </c>
      <c r="C36" s="31">
        <f>[17]nuc_pre_lh_dur_means!C2</f>
        <v>166.44</v>
      </c>
      <c r="D36" s="31">
        <f>[17]nuc_pre_lh_dur_means!D2</f>
        <v>166.87</v>
      </c>
      <c r="E36" s="31">
        <f>[17]nuc_pre_lh_dur_means!E2</f>
        <v>157.11000000000001</v>
      </c>
      <c r="G36" s="20">
        <f>G3</f>
        <v>241.95</v>
      </c>
      <c r="H36" s="31">
        <f>[18]nuc_pre_he_dur_means!B2</f>
        <v>39.64</v>
      </c>
      <c r="I36" s="31">
        <f>[18]nuc_pre_he_dur_means!C2</f>
        <v>31.45</v>
      </c>
      <c r="J36" s="31">
        <f>[18]nuc_pre_he_dur_means!D2</f>
        <v>25.18</v>
      </c>
      <c r="K36" s="31">
        <f>[18]nuc_pre_he_dur_means!E2</f>
        <v>31.5</v>
      </c>
    </row>
    <row r="37" spans="1:11" x14ac:dyDescent="0.25">
      <c r="A37" s="20" t="str">
        <f>A4</f>
        <v>L*H L%</v>
      </c>
      <c r="B37" s="31">
        <f>[17]nuc_pre_lh_dur_means!B3</f>
        <v>143.75</v>
      </c>
      <c r="C37" s="31"/>
      <c r="D37" s="31"/>
      <c r="E37" s="31">
        <f>[17]nuc_pre_lh_dur_means!E3</f>
        <v>149</v>
      </c>
      <c r="G37" s="20">
        <f>G4</f>
        <v>0</v>
      </c>
      <c r="H37" s="31">
        <f>[18]nuc_pre_he_dur_means!B3</f>
        <v>108</v>
      </c>
      <c r="I37" s="31"/>
      <c r="J37" s="31"/>
      <c r="K37" s="31">
        <f>[18]nuc_pre_he_dur_means!E3</f>
        <v>68</v>
      </c>
    </row>
    <row r="66" spans="1:1" x14ac:dyDescent="0.25">
      <c r="A66" s="17" t="s">
        <v>18</v>
      </c>
    </row>
  </sheetData>
  <mergeCells count="1">
    <mergeCell ref="Q5:X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248D-F891-4AFB-A7B0-6F4E8179C782}">
  <dimension ref="A1:X66"/>
  <sheetViews>
    <sheetView tabSelected="1" zoomScale="67" zoomScaleNormal="67" workbookViewId="0">
      <selection activeCell="F66" sqref="F66"/>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16</v>
      </c>
      <c r="C1" s="7"/>
      <c r="D1" s="7"/>
      <c r="E1" s="7"/>
      <c r="F1" s="7" t="s">
        <v>17</v>
      </c>
      <c r="G1" s="2"/>
      <c r="H1" s="2"/>
      <c r="I1" s="2"/>
      <c r="J1" s="7" t="s">
        <v>30</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29</v>
      </c>
      <c r="B3" s="21">
        <f>[7]nuc_foot_l_f0_means!B2</f>
        <v>-1.39</v>
      </c>
      <c r="C3" s="21">
        <f>[7]nuc_foot_l_f0_means!C2</f>
        <v>-1.25</v>
      </c>
      <c r="D3" s="21">
        <f>[7]nuc_foot_l_f0_means!D2</f>
        <v>-1.32</v>
      </c>
      <c r="E3" s="21">
        <f>[7]nuc_foot_l_f0_means!E2</f>
        <v>-1.18</v>
      </c>
      <c r="F3" s="23">
        <f>[8]nuc_foot_h_f0_means!B2</f>
        <v>0.81</v>
      </c>
      <c r="G3" s="23">
        <f>[8]nuc_foot_h_f0_means!C2</f>
        <v>1.0900000000000001</v>
      </c>
      <c r="H3" s="23">
        <f>[8]nuc_foot_h_f0_means!D2</f>
        <v>1.76</v>
      </c>
      <c r="I3" s="23">
        <f>[8]nuc_foot_h_f0_means!E2</f>
        <v>1.44</v>
      </c>
      <c r="J3" s="52">
        <f>[9]nuc_foot_e_f0_means!B2</f>
        <v>0.6</v>
      </c>
      <c r="K3" s="52">
        <f>[9]nuc_foot_e_f0_means!C2</f>
        <v>0.91</v>
      </c>
      <c r="L3" s="52">
        <f>[9]nuc_foot_e_f0_means!D2</f>
        <v>0.88</v>
      </c>
      <c r="M3" s="52">
        <f>[9]nuc_foot_e_f0_means!E2</f>
        <v>0.82</v>
      </c>
      <c r="N3" s="42"/>
      <c r="O3" s="42"/>
      <c r="P3" s="42"/>
      <c r="Q3" s="42"/>
    </row>
    <row r="4" spans="1:24" x14ac:dyDescent="0.25">
      <c r="A4" s="46" t="s">
        <v>28</v>
      </c>
      <c r="B4" s="21">
        <f>[7]nuc_foot_l_f0_means!B3</f>
        <v>-1.25</v>
      </c>
      <c r="C4" s="21"/>
      <c r="D4" s="21">
        <f>[7]nuc_foot_l_f0_means!D3</f>
        <v>-1.45</v>
      </c>
      <c r="E4" s="21">
        <f>[7]nuc_foot_l_f0_means!E3</f>
        <v>-0.76</v>
      </c>
      <c r="F4" s="23">
        <f>[8]nuc_foot_h_f0_means!B3</f>
        <v>1.36</v>
      </c>
      <c r="G4" s="23"/>
      <c r="H4" s="23">
        <f>[8]nuc_foot_h_f0_means!D3</f>
        <v>1.01</v>
      </c>
      <c r="I4" s="23">
        <f>[8]nuc_foot_h_f0_means!E3</f>
        <v>0.59</v>
      </c>
      <c r="J4" s="52">
        <f>[9]nuc_foot_e_f0_means!B3</f>
        <v>-2</v>
      </c>
      <c r="K4" s="52"/>
      <c r="L4" s="52">
        <f>[9]nuc_foot_e_f0_means!D3</f>
        <v>-3</v>
      </c>
      <c r="M4" s="52">
        <f>[9]nuc_foot_e_f0_means!E3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6"/>
      <c r="R6" s="66"/>
      <c r="S6" s="66"/>
      <c r="T6" s="66"/>
      <c r="U6" s="66"/>
      <c r="V6" s="66"/>
      <c r="W6" s="66"/>
      <c r="X6" s="66"/>
    </row>
    <row r="7" spans="1:24" x14ac:dyDescent="0.25">
      <c r="A7" s="2"/>
      <c r="B7" s="2"/>
      <c r="C7" s="2"/>
      <c r="D7" s="2"/>
      <c r="E7" s="8"/>
      <c r="F7" s="2"/>
      <c r="G7" s="2"/>
      <c r="H7" s="2"/>
      <c r="I7" s="2"/>
      <c r="J7" s="2"/>
      <c r="K7" s="2"/>
      <c r="L7" s="2"/>
      <c r="M7" s="2"/>
      <c r="N7" s="2"/>
      <c r="O7" s="2"/>
      <c r="P7" s="2"/>
      <c r="Q7" s="66"/>
      <c r="R7" s="66"/>
      <c r="S7" s="66"/>
      <c r="T7" s="66"/>
      <c r="U7" s="66"/>
      <c r="V7" s="66"/>
      <c r="W7" s="66"/>
      <c r="X7" s="66"/>
    </row>
    <row r="8" spans="1:24" x14ac:dyDescent="0.25">
      <c r="Q8" s="66"/>
      <c r="R8" s="66"/>
      <c r="S8" s="66"/>
      <c r="T8" s="66"/>
      <c r="U8" s="66"/>
      <c r="V8" s="66"/>
      <c r="W8" s="66"/>
      <c r="X8" s="66"/>
    </row>
    <row r="9" spans="1:24" x14ac:dyDescent="0.25">
      <c r="Q9" s="66"/>
      <c r="R9" s="66"/>
      <c r="S9" s="66"/>
      <c r="T9" s="66"/>
      <c r="U9" s="66"/>
      <c r="V9" s="66"/>
      <c r="W9" s="66"/>
      <c r="X9" s="66"/>
    </row>
    <row r="10" spans="1:24" x14ac:dyDescent="0.25">
      <c r="Q10" s="66"/>
      <c r="R10" s="66"/>
      <c r="S10" s="66"/>
      <c r="T10" s="66"/>
      <c r="U10" s="66"/>
      <c r="V10" s="66"/>
      <c r="W10" s="66"/>
      <c r="X10" s="66"/>
    </row>
    <row r="11" spans="1:24" ht="15" customHeight="1" x14ac:dyDescent="0.25">
      <c r="Q11" s="66"/>
      <c r="R11" s="66"/>
      <c r="S11" s="66"/>
      <c r="T11" s="66"/>
      <c r="U11" s="66"/>
      <c r="V11" s="66"/>
      <c r="W11" s="66"/>
      <c r="X11" s="66"/>
    </row>
    <row r="12" spans="1:24" x14ac:dyDescent="0.25">
      <c r="Q12" s="66"/>
      <c r="R12" s="66"/>
      <c r="S12" s="66"/>
      <c r="T12" s="66"/>
      <c r="U12" s="66"/>
      <c r="V12" s="66"/>
      <c r="W12" s="66"/>
      <c r="X12" s="66"/>
    </row>
    <row r="13" spans="1:24" x14ac:dyDescent="0.25">
      <c r="Q13" s="66"/>
      <c r="R13" s="66"/>
      <c r="S13" s="66"/>
      <c r="T13" s="66"/>
      <c r="U13" s="66"/>
      <c r="V13" s="66"/>
      <c r="W13" s="66"/>
      <c r="X13" s="66"/>
    </row>
    <row r="14" spans="1:24" x14ac:dyDescent="0.25">
      <c r="Q14" s="66"/>
      <c r="R14" s="66"/>
      <c r="S14" s="66"/>
      <c r="T14" s="66"/>
      <c r="U14" s="66"/>
      <c r="V14" s="66"/>
      <c r="W14" s="66"/>
      <c r="X14" s="66"/>
    </row>
    <row r="15" spans="1:24" x14ac:dyDescent="0.25">
      <c r="Q15" s="66"/>
      <c r="R15" s="66"/>
      <c r="S15" s="66"/>
      <c r="T15" s="66"/>
      <c r="U15" s="66"/>
      <c r="V15" s="66"/>
      <c r="W15" s="66"/>
      <c r="X15" s="66"/>
    </row>
    <row r="16" spans="1:24" x14ac:dyDescent="0.25">
      <c r="Q16" s="66"/>
      <c r="R16" s="66"/>
      <c r="S16" s="66"/>
      <c r="T16" s="66"/>
      <c r="U16" s="66"/>
      <c r="V16" s="66"/>
      <c r="W16" s="66"/>
      <c r="X16" s="66"/>
    </row>
    <row r="17" spans="17:24" x14ac:dyDescent="0.25">
      <c r="Q17" s="66"/>
      <c r="R17" s="66"/>
      <c r="S17" s="66"/>
      <c r="T17" s="66"/>
      <c r="U17" s="66"/>
      <c r="V17" s="66"/>
      <c r="W17" s="66"/>
      <c r="X17" s="66"/>
    </row>
    <row r="18" spans="17:24" x14ac:dyDescent="0.25">
      <c r="Q18" s="66"/>
      <c r="R18" s="66"/>
      <c r="S18" s="66"/>
      <c r="T18" s="66"/>
      <c r="U18" s="66"/>
      <c r="V18" s="66"/>
      <c r="W18" s="66"/>
      <c r="X18" s="66"/>
    </row>
    <row r="24" spans="17:24" ht="15" customHeight="1" x14ac:dyDescent="0.25"/>
    <row r="29" spans="17:24" ht="15" customHeight="1" x14ac:dyDescent="0.25"/>
    <row r="34" spans="1:11" x14ac:dyDescent="0.25">
      <c r="B34" t="s">
        <v>36</v>
      </c>
      <c r="G34" t="s">
        <v>37</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0">
        <f>[10]nuc_foot_exc_f0_means!B2</f>
        <v>2.21</v>
      </c>
      <c r="C36" s="30">
        <f>[10]nuc_foot_exc_f0_means!C2</f>
        <v>2.34</v>
      </c>
      <c r="D36" s="30">
        <f>[10]nuc_foot_exc_f0_means!D2</f>
        <v>3.07</v>
      </c>
      <c r="E36" s="30">
        <f>[10]nuc_foot_exc_f0_means!E2</f>
        <v>2.62</v>
      </c>
      <c r="G36" s="20" t="str">
        <f>A36</f>
        <v>L*H %</v>
      </c>
      <c r="H36" s="30">
        <f>[11]nuc_foot_e_exc_f0_means!B2</f>
        <v>-0.1</v>
      </c>
      <c r="I36" s="30">
        <f>[11]nuc_foot_e_exc_f0_means!C2</f>
        <v>-0.09</v>
      </c>
      <c r="J36" s="30">
        <f>[11]nuc_foot_e_exc_f0_means!D2</f>
        <v>-0.75</v>
      </c>
      <c r="K36" s="30">
        <f>[11]nuc_foot_e_exc_f0_means!E2</f>
        <v>-0.45</v>
      </c>
    </row>
    <row r="37" spans="1:11" x14ac:dyDescent="0.25">
      <c r="A37" s="20" t="str">
        <f>A4</f>
        <v>L*H L%</v>
      </c>
      <c r="B37" s="30">
        <f>[10]nuc_foot_exc_f0_means!B3</f>
        <v>2.61</v>
      </c>
      <c r="C37" s="30"/>
      <c r="D37" s="30">
        <f>[10]nuc_foot_exc_f0_means!D3</f>
        <v>2.46</v>
      </c>
      <c r="E37" s="30">
        <f>[10]nuc_foot_exc_f0_means!E3</f>
        <v>1.34</v>
      </c>
      <c r="G37" s="20" t="str">
        <f>A37</f>
        <v>L*H L%</v>
      </c>
      <c r="H37" s="30">
        <f>[11]nuc_foot_e_exc_f0_means!B3</f>
        <v>-3</v>
      </c>
      <c r="I37" s="30"/>
      <c r="J37" s="30">
        <f>[11]nuc_foot_e_exc_f0_means!D3</f>
        <v>-4</v>
      </c>
      <c r="K37" s="30">
        <f>[11]nuc_foot_e_exc_f0_means!E3</f>
        <v>-1</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91B3-427E-4A8D-9EFD-79024DB562A9}">
  <dimension ref="A1:X66"/>
  <sheetViews>
    <sheetView topLeftCell="A4" zoomScale="67" zoomScaleNormal="67" workbookViewId="0">
      <selection activeCell="I71" sqref="I71"/>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42</v>
      </c>
      <c r="B1" s="7" t="s">
        <v>16</v>
      </c>
      <c r="C1" s="7"/>
      <c r="D1" s="7"/>
      <c r="E1" s="7"/>
      <c r="F1" s="7" t="s">
        <v>17</v>
      </c>
      <c r="G1" s="2"/>
      <c r="H1" s="2"/>
      <c r="I1" s="2"/>
      <c r="J1" s="7" t="s">
        <v>30</v>
      </c>
      <c r="K1" s="2"/>
      <c r="L1" s="2"/>
      <c r="M1" s="2"/>
      <c r="N1" s="2"/>
      <c r="O1" s="2"/>
      <c r="P1" s="2"/>
      <c r="Q1" s="2"/>
    </row>
    <row r="2" spans="1:24" ht="15" customHeight="1" x14ac:dyDescent="0.25">
      <c r="A2" s="9"/>
      <c r="B2" s="16" t="s">
        <v>43</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25">
      <c r="A3" s="45" t="s">
        <v>29</v>
      </c>
      <c r="B3" s="21">
        <f>[19]nuc_pre_l_f0_means!B2</f>
        <v>-1.64</v>
      </c>
      <c r="C3" s="21">
        <f>[19]nuc_pre_l_f0_means!C2</f>
        <v>-1.25</v>
      </c>
      <c r="D3" s="21">
        <f>[19]nuc_pre_l_f0_means!D2</f>
        <v>-1.45</v>
      </c>
      <c r="E3" s="21">
        <f>[19]nuc_pre_l_f0_means!E2</f>
        <v>-1.35</v>
      </c>
      <c r="F3" s="23">
        <f>[20]nuc_pre_h_f0_means!B2</f>
        <v>0.22</v>
      </c>
      <c r="G3" s="23">
        <f>[20]nuc_pre_h_f0_means!C2</f>
        <v>1.0900000000000001</v>
      </c>
      <c r="H3" s="23">
        <f>[20]nuc_pre_h_f0_means!D2</f>
        <v>1.08</v>
      </c>
      <c r="I3" s="23">
        <f>[20]nuc_pre_h_f0_means!E2</f>
        <v>1.66</v>
      </c>
      <c r="J3" s="52">
        <f>[21]nuc_pre_e_f0_means!B2</f>
        <v>-0.09</v>
      </c>
      <c r="K3" s="52">
        <f>[21]nuc_pre_e_f0_means!C2</f>
        <v>0.91</v>
      </c>
      <c r="L3" s="52">
        <f>[21]nuc_pre_e_f0_means!D2</f>
        <v>0.91</v>
      </c>
      <c r="M3" s="52">
        <f>[21]nuc_pre_e_f0_means!E2</f>
        <v>1.3</v>
      </c>
      <c r="N3" s="42"/>
      <c r="O3" s="42"/>
      <c r="P3" s="42"/>
      <c r="Q3" s="42"/>
    </row>
    <row r="4" spans="1:24" x14ac:dyDescent="0.25">
      <c r="A4" s="46" t="s">
        <v>28</v>
      </c>
      <c r="B4" s="21">
        <f>[19]nuc_pre_l_f0_means!B3</f>
        <v>-1.81</v>
      </c>
      <c r="C4" s="21"/>
      <c r="D4" s="21"/>
      <c r="E4" s="21">
        <f>[19]nuc_pre_l_f0_means!E3</f>
        <v>-1.45</v>
      </c>
      <c r="F4" s="23">
        <f>[20]nuc_pre_h_f0_means!B3</f>
        <v>-0.44</v>
      </c>
      <c r="G4" s="23"/>
      <c r="H4" s="23"/>
      <c r="I4" s="23">
        <f>[20]nuc_pre_h_f0_means!E3</f>
        <v>0.93</v>
      </c>
      <c r="J4" s="52">
        <f>[21]nuc_pre_e_f0_means!B3</f>
        <v>-3</v>
      </c>
      <c r="K4" s="52"/>
      <c r="L4" s="52"/>
      <c r="M4" s="52">
        <f>[21]nuc_pre_e_f0_means!E3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6" t="s">
        <v>33</v>
      </c>
      <c r="R6" s="66"/>
      <c r="S6" s="66"/>
      <c r="T6" s="66"/>
      <c r="U6" s="66"/>
      <c r="V6" s="66"/>
      <c r="W6" s="66"/>
      <c r="X6" s="66"/>
    </row>
    <row r="7" spans="1:24" x14ac:dyDescent="0.25">
      <c r="A7" s="2"/>
      <c r="B7" s="2"/>
      <c r="C7" s="2"/>
      <c r="D7" s="2"/>
      <c r="E7" s="8"/>
      <c r="F7" s="2"/>
      <c r="G7" s="2"/>
      <c r="H7" s="2"/>
      <c r="I7" s="2"/>
      <c r="J7" s="2"/>
      <c r="K7" s="2"/>
      <c r="L7" s="2"/>
      <c r="M7" s="2"/>
      <c r="N7" s="2"/>
      <c r="O7" s="2"/>
      <c r="P7" s="2"/>
      <c r="Q7" s="66"/>
      <c r="R7" s="66"/>
      <c r="S7" s="66"/>
      <c r="T7" s="66"/>
      <c r="U7" s="66"/>
      <c r="V7" s="66"/>
      <c r="W7" s="66"/>
      <c r="X7" s="66"/>
    </row>
    <row r="8" spans="1:24" x14ac:dyDescent="0.25">
      <c r="Q8" s="66"/>
      <c r="R8" s="66"/>
      <c r="S8" s="66"/>
      <c r="T8" s="66"/>
      <c r="U8" s="66"/>
      <c r="V8" s="66"/>
      <c r="W8" s="66"/>
      <c r="X8" s="66"/>
    </row>
    <row r="9" spans="1:24" x14ac:dyDescent="0.25">
      <c r="Q9" s="66"/>
      <c r="R9" s="66"/>
      <c r="S9" s="66"/>
      <c r="T9" s="66"/>
      <c r="U9" s="66"/>
      <c r="V9" s="66"/>
      <c r="W9" s="66"/>
      <c r="X9" s="66"/>
    </row>
    <row r="10" spans="1:24" x14ac:dyDescent="0.25">
      <c r="Q10" s="66"/>
      <c r="R10" s="66"/>
      <c r="S10" s="66"/>
      <c r="T10" s="66"/>
      <c r="U10" s="66"/>
      <c r="V10" s="66"/>
      <c r="W10" s="66"/>
      <c r="X10" s="66"/>
    </row>
    <row r="11" spans="1:24" ht="15" customHeight="1" x14ac:dyDescent="0.25">
      <c r="Q11" s="66"/>
      <c r="R11" s="66"/>
      <c r="S11" s="66"/>
      <c r="T11" s="66"/>
      <c r="U11" s="66"/>
      <c r="V11" s="66"/>
      <c r="W11" s="66"/>
      <c r="X11" s="66"/>
    </row>
    <row r="12" spans="1:24" x14ac:dyDescent="0.25">
      <c r="Q12" s="66"/>
      <c r="R12" s="66"/>
      <c r="S12" s="66"/>
      <c r="T12" s="66"/>
      <c r="U12" s="66"/>
      <c r="V12" s="66"/>
      <c r="W12" s="66"/>
      <c r="X12" s="66"/>
    </row>
    <row r="13" spans="1:24" x14ac:dyDescent="0.25">
      <c r="Q13" s="66"/>
      <c r="R13" s="66"/>
      <c r="S13" s="66"/>
      <c r="T13" s="66"/>
      <c r="U13" s="66"/>
      <c r="V13" s="66"/>
      <c r="W13" s="66"/>
      <c r="X13" s="66"/>
    </row>
    <row r="14" spans="1:24" x14ac:dyDescent="0.25">
      <c r="Q14" s="66"/>
      <c r="R14" s="66"/>
      <c r="S14" s="66"/>
      <c r="T14" s="66"/>
      <c r="U14" s="66"/>
      <c r="V14" s="66"/>
      <c r="W14" s="66"/>
      <c r="X14" s="66"/>
    </row>
    <row r="15" spans="1:24" x14ac:dyDescent="0.25">
      <c r="Q15" s="66"/>
      <c r="R15" s="66"/>
      <c r="S15" s="66"/>
      <c r="T15" s="66"/>
      <c r="U15" s="66"/>
      <c r="V15" s="66"/>
      <c r="W15" s="66"/>
      <c r="X15" s="66"/>
    </row>
    <row r="16" spans="1:24" x14ac:dyDescent="0.25">
      <c r="Q16" s="66"/>
      <c r="R16" s="66"/>
      <c r="S16" s="66"/>
      <c r="T16" s="66"/>
      <c r="U16" s="66"/>
      <c r="V16" s="66"/>
      <c r="W16" s="66"/>
      <c r="X16" s="66"/>
    </row>
    <row r="17" spans="17:24" x14ac:dyDescent="0.25">
      <c r="Q17" s="66"/>
      <c r="R17" s="66"/>
      <c r="S17" s="66"/>
      <c r="T17" s="66"/>
      <c r="U17" s="66"/>
      <c r="V17" s="66"/>
      <c r="W17" s="66"/>
      <c r="X17" s="66"/>
    </row>
    <row r="18" spans="17:24" x14ac:dyDescent="0.25">
      <c r="Q18" s="66"/>
      <c r="R18" s="66"/>
      <c r="S18" s="66"/>
      <c r="T18" s="66"/>
      <c r="U18" s="66"/>
      <c r="V18" s="66"/>
      <c r="W18" s="66"/>
      <c r="X18" s="66"/>
    </row>
    <row r="24" spans="17:24" ht="15" customHeight="1" x14ac:dyDescent="0.25"/>
    <row r="29" spans="17:24" ht="15" customHeight="1" x14ac:dyDescent="0.25"/>
    <row r="34" spans="1:11" x14ac:dyDescent="0.25">
      <c r="B34" t="s">
        <v>36</v>
      </c>
      <c r="G34" t="s">
        <v>37</v>
      </c>
    </row>
    <row r="35" spans="1:11" x14ac:dyDescent="0.25">
      <c r="A35" s="19"/>
      <c r="B35" s="18" t="str">
        <f>B2</f>
        <v>pre-0</v>
      </c>
      <c r="C35" s="18" t="str">
        <f>C2</f>
        <v>pre-1</v>
      </c>
      <c r="D35" s="18" t="str">
        <f>D2</f>
        <v>pre-2</v>
      </c>
      <c r="E35" s="18" t="str">
        <f>E2</f>
        <v>pre-3</v>
      </c>
      <c r="G35" s="19"/>
      <c r="H35" s="18" t="str">
        <f>B35</f>
        <v>pre-0</v>
      </c>
      <c r="I35" s="18" t="str">
        <f t="shared" ref="I35:K35" si="1">C35</f>
        <v>pre-1</v>
      </c>
      <c r="J35" s="18" t="str">
        <f t="shared" si="1"/>
        <v>pre-2</v>
      </c>
      <c r="K35" s="18" t="str">
        <f t="shared" si="1"/>
        <v>pre-3</v>
      </c>
    </row>
    <row r="36" spans="1:11" x14ac:dyDescent="0.25">
      <c r="A36" s="20" t="str">
        <f>A3</f>
        <v>L*H %</v>
      </c>
      <c r="B36" s="30">
        <f>[22]nuc_pre_exc_f0_means!B2</f>
        <v>1.87</v>
      </c>
      <c r="C36" s="30">
        <f>[22]nuc_pre_exc_f0_means!C2</f>
        <v>2.34</v>
      </c>
      <c r="D36" s="30">
        <f>[22]nuc_pre_exc_f0_means!D2</f>
        <v>2.5299999999999998</v>
      </c>
      <c r="E36" s="30">
        <f>[22]nuc_pre_exc_f0_means!E2</f>
        <v>3.01</v>
      </c>
      <c r="G36" s="20" t="str">
        <f>A36</f>
        <v>L*H %</v>
      </c>
      <c r="H36" s="30">
        <f>[23]nuc_pre_e_exc_f0_means!B2</f>
        <v>-0.27</v>
      </c>
      <c r="I36" s="30">
        <f>[23]nuc_pre_e_exc_f0_means!C2</f>
        <v>-0.09</v>
      </c>
      <c r="J36" s="30">
        <f>[23]nuc_pre_e_exc_f0_means!D2</f>
        <v>-0.09</v>
      </c>
      <c r="K36" s="30">
        <f>[23]nuc_pre_e_exc_f0_means!E2</f>
        <v>-0.2</v>
      </c>
    </row>
    <row r="37" spans="1:11" x14ac:dyDescent="0.25">
      <c r="A37" s="20" t="str">
        <f>A4</f>
        <v>L*H L%</v>
      </c>
      <c r="B37" s="30">
        <f>[22]nuc_pre_exc_f0_means!B3</f>
        <v>1.38</v>
      </c>
      <c r="C37" s="30"/>
      <c r="D37" s="30"/>
      <c r="E37" s="30">
        <f>[22]nuc_pre_exc_f0_means!E3</f>
        <v>2.38</v>
      </c>
      <c r="G37" s="20" t="str">
        <f>A37</f>
        <v>L*H L%</v>
      </c>
      <c r="H37" s="30">
        <f>[23]nuc_pre_e_exc_f0_means!B3</f>
        <v>-2</v>
      </c>
      <c r="I37" s="30"/>
      <c r="J37" s="30"/>
      <c r="K37" s="30">
        <f>[23]nuc_pre_e_exc_f0_means!E3</f>
        <v>-2</v>
      </c>
    </row>
    <row r="61" spans="1:1" x14ac:dyDescent="0.25">
      <c r="A61" t="s">
        <v>54</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FC4-CC39-4C9C-B58F-F0E9EE9AEDF5}">
  <dimension ref="A1:AC68"/>
  <sheetViews>
    <sheetView zoomScale="55" zoomScaleNormal="55" workbookViewId="0">
      <selection activeCell="K71" sqref="K71"/>
    </sheetView>
  </sheetViews>
  <sheetFormatPr defaultRowHeight="15" x14ac:dyDescent="0.25"/>
  <cols>
    <col min="8" max="8" width="13.5703125" bestFit="1" customWidth="1"/>
    <col min="10" max="10" width="7.42578125" bestFit="1" customWidth="1"/>
    <col min="11" max="15" width="7.42578125" customWidth="1"/>
    <col min="16" max="16" width="4.42578125" style="13" customWidth="1"/>
    <col min="17" max="17" width="11.140625" bestFit="1" customWidth="1"/>
    <col min="26" max="27" width="9.140625" customWidth="1"/>
  </cols>
  <sheetData>
    <row r="1" spans="1:29" x14ac:dyDescent="0.25">
      <c r="A1" s="7" t="s">
        <v>1</v>
      </c>
      <c r="B1" s="7" t="str">
        <f>IF(ISBLANK('PN Time Params'!B1), "", 'PN Time Params'!B1)</f>
        <v>l_t</v>
      </c>
      <c r="C1" s="7" t="str">
        <f>IF(ISBLANK('PN Time Params'!C1), "", 'PN Time Params'!C1)</f>
        <v/>
      </c>
      <c r="D1" s="7"/>
      <c r="E1" s="7" t="str">
        <f>IF(ISBLANK('PN Time Params'!D1), "", 'PN Time Params'!D1)</f>
        <v/>
      </c>
      <c r="F1" s="7" t="str">
        <f>IF(ISBLANK('PN Time Params'!F1), "", 'PN Time Params'!F1)</f>
        <v>h_t</v>
      </c>
      <c r="I1" s="2" t="str">
        <f>IF(ISBLANK('PN Time Params'!G1), "", 'PN Time Params'!G1)</f>
        <v/>
      </c>
      <c r="J1" s="7" t="s">
        <v>34</v>
      </c>
      <c r="K1" s="2" t="str">
        <f>IF(ISBLANK('PN Time Params'!I1), "", 'PN Time Params'!I1)</f>
        <v/>
      </c>
      <c r="L1" s="2"/>
      <c r="M1" s="2"/>
      <c r="N1" s="2"/>
      <c r="O1" s="2"/>
      <c r="P1" s="12" t="str">
        <f>IF(ISBLANK('PN Time Params'!J1), "", 'PN Time Params'!J1)</f>
        <v/>
      </c>
      <c r="Q1" s="6" t="s">
        <v>42</v>
      </c>
      <c r="R1" s="7" t="str">
        <f>IF(ISBLANK('PN Time Params'!L1), "", 'PN Time Params'!L1)</f>
        <v>l_t</v>
      </c>
      <c r="S1" s="7" t="str">
        <f>IF(ISBLANK('PN Time Params'!M1), "", 'PN Time Params'!M1)</f>
        <v/>
      </c>
      <c r="T1" s="7" t="str">
        <f>IF(ISBLANK('PN Time Params'!N1), "", 'PN Time Params'!N1)</f>
        <v/>
      </c>
      <c r="U1" s="7" t="str">
        <f>IF(ISBLANK('PN Time Params'!O1), "", 'PN Time Params'!O1)</f>
        <v/>
      </c>
      <c r="V1" s="7" t="str">
        <f>IF(ISBLANK('PN Time Params'!P1), "", 'PN Time Params'!P1)</f>
        <v>h_t</v>
      </c>
      <c r="W1" s="2" t="str">
        <f>IF(ISBLANK('PN Time Params'!Q1), "", 'PN Time Params'!Q1)</f>
        <v/>
      </c>
      <c r="X1" s="2" t="str">
        <f>IF(ISBLANK('PN Time Params'!R1), "", 'PN Time Params'!R1)</f>
        <v/>
      </c>
      <c r="Y1" s="2" t="str">
        <f>IF(ISBLANK('PN Time Params'!S1), "", 'PN Time Params'!S1)</f>
        <v/>
      </c>
      <c r="Z1" t="s">
        <v>34</v>
      </c>
    </row>
    <row r="2" spans="1:29" x14ac:dyDescent="0.25">
      <c r="A2" s="9"/>
      <c r="B2" s="16" t="str">
        <f>IF(ISBLANK('NUC Time FOOT'!B2), "", 'NUC Time FOOT'!B2)</f>
        <v>1-syl</v>
      </c>
      <c r="C2" s="16" t="str">
        <f>IF(ISBLANK('NUC Time FOOT'!C2), "", 'NUC Time FOOT'!C2)</f>
        <v>2-syl</v>
      </c>
      <c r="D2" s="16" t="str">
        <f>IF(ISBLANK('NUC Time FOOT'!D2), "", 'NUC Time FOOT'!D2)</f>
        <v>3-syl</v>
      </c>
      <c r="E2" s="16" t="str">
        <f>IF(ISBLANK('NUC Time FOOT'!E2), "", 'NUC Time FOOT'!E2)</f>
        <v>4-syl</v>
      </c>
      <c r="F2" s="5" t="str">
        <f>IF(ISBLANK('NUC Time FOOT'!F2), "", 'NUC Time FOOT'!F2)</f>
        <v>1-syl</v>
      </c>
      <c r="G2" s="55" t="str">
        <f>IF(ISBLANK('NUC Time FOOT'!G2), "", 'NUC Time FOOT'!G2)</f>
        <v>2-syl</v>
      </c>
      <c r="H2" s="5" t="str">
        <f>IF(ISBLANK('NUC Time FOOT'!H2), "", 'NUC Time FOOT'!H2)</f>
        <v>3-syl</v>
      </c>
      <c r="I2" s="5" t="str">
        <f>IF(ISBLANK('NUC Time FOOT'!I2), "", 'NUC Time FOOT'!I2)</f>
        <v>4-syl</v>
      </c>
      <c r="J2" s="18" t="str">
        <f>IF(ISBLANK('NUC Time FOOT'!J2), "", 'NUC Time FOOT'!J2)</f>
        <v>1-syl</v>
      </c>
      <c r="K2" s="18" t="str">
        <f>IF(ISBLANK('NUC Time FOOT'!K2), "", 'NUC Time FOOT'!K2)</f>
        <v>2-syl</v>
      </c>
      <c r="L2" s="18" t="str">
        <f>IF(ISBLANK('NUC Time FOOT'!L2), "", 'NUC Time FOOT'!L2)</f>
        <v>3-syl</v>
      </c>
      <c r="M2" s="18" t="str">
        <f>IF(ISBLANK('NUC Time FOOT'!M2), "", 'NUC Time FOOT'!M2)</f>
        <v>4-syl</v>
      </c>
      <c r="O2" s="49"/>
      <c r="P2" s="13" t="str">
        <f>IF(ISBLANK('PN Time Params'!J2), "", 'PN Time Params'!J2)</f>
        <v/>
      </c>
      <c r="Q2" s="8" t="str">
        <f>IF(ISBLANK('PN Time Params'!K2), "", 'PN Time Params'!K2)</f>
        <v/>
      </c>
      <c r="R2" s="16" t="str">
        <f>IF(ISBLANK('NUC Time PRE'!B2), "", 'NUC Time PRE'!B2)</f>
        <v>pre-0</v>
      </c>
      <c r="S2" s="16" t="str">
        <f>IF(ISBLANK('NUC Time PRE'!C2), "", 'NUC Time PRE'!C2)</f>
        <v>pre-1</v>
      </c>
      <c r="T2" s="16" t="str">
        <f>IF(ISBLANK('NUC Time PRE'!D2), "", 'NUC Time PRE'!D2)</f>
        <v>pre-2</v>
      </c>
      <c r="U2" s="16" t="str">
        <f>IF(ISBLANK('NUC Time PRE'!E2), "", 'NUC Time PRE'!E2)</f>
        <v>pre-3</v>
      </c>
      <c r="V2" s="5" t="str">
        <f>IF(ISBLANK('NUC Time PRE'!F2), "", 'NUC Time PRE'!F2)</f>
        <v>pre-0</v>
      </c>
      <c r="W2" s="5" t="str">
        <f>IF(ISBLANK('NUC Time PRE'!G2), "", 'NUC Time PRE'!G2)</f>
        <v>pre-1</v>
      </c>
      <c r="X2" s="5" t="str">
        <f>IF(ISBLANK('NUC Time PRE'!H2), "", 'NUC Time PRE'!H2)</f>
        <v>pre-2</v>
      </c>
      <c r="Y2" s="5" t="str">
        <f>IF(ISBLANK('NUC Time PRE'!I2), "", 'NUC Time PRE'!I2)</f>
        <v>pre-3</v>
      </c>
      <c r="Z2" s="18" t="str">
        <f>IF(ISBLANK('NUC Time PRE'!J2), "", 'NUC Time PRE'!J2)</f>
        <v>pre-0</v>
      </c>
      <c r="AA2" s="18" t="str">
        <f>IF(ISBLANK('NUC Time PRE'!K2), "", 'NUC Time PRE'!K2)</f>
        <v>pre-1</v>
      </c>
      <c r="AB2" s="18" t="str">
        <f>IF(ISBLANK('NUC Time PRE'!L2), "", 'NUC Time PRE'!L2)</f>
        <v>pre-2</v>
      </c>
      <c r="AC2" s="18" t="str">
        <f>IF(ISBLANK('NUC Time PRE'!M2), "", 'NUC Time PRE'!M2)</f>
        <v>pre-3</v>
      </c>
    </row>
    <row r="3" spans="1:29" x14ac:dyDescent="0.25">
      <c r="A3" s="9" t="str">
        <f>'NUC Time FOOT'!A3</f>
        <v>L*H %</v>
      </c>
      <c r="B3" s="24">
        <f>IF(ISBLANK('NUC Time FOOT'!B3), "", 'NUC Time FOOT'!B3)</f>
        <v>69.38</v>
      </c>
      <c r="C3" s="24">
        <f>IF(ISBLANK('NUC Time FOOT'!C3), "", 'NUC Time FOOT'!C3)</f>
        <v>72.33</v>
      </c>
      <c r="D3" s="24">
        <f>IF(ISBLANK('NUC Time FOOT'!D3), "", 'NUC Time FOOT'!D3)</f>
        <v>78.260000000000005</v>
      </c>
      <c r="E3" s="24">
        <f>IF(ISBLANK('NUC Time FOOT'!E3), "", 'NUC Time FOOT'!E3)</f>
        <v>76.19</v>
      </c>
      <c r="F3" s="54">
        <f>IF(ISBLANK('NUC Time FOOT'!F3), "", 'NUC Time FOOT'!F3)</f>
        <v>227.78</v>
      </c>
      <c r="G3" s="53">
        <f>IF(ISBLANK('NUC Time FOOT'!G3), "", 'NUC Time FOOT'!G3)</f>
        <v>241.95</v>
      </c>
      <c r="H3" s="26">
        <f>IF(ISBLANK('NUC Time FOOT'!H3), "", 'NUC Time FOOT'!H3)</f>
        <v>307.44</v>
      </c>
      <c r="I3" s="26">
        <f>IF(ISBLANK('NUC Time FOOT'!I3), "", 'NUC Time FOOT'!I3)</f>
        <v>444.86</v>
      </c>
      <c r="J3" s="50">
        <f>IF(ISBLANK('NUC Time FOOT'!J3), "", 'NUC Time FOOT'!J3)</f>
        <v>265</v>
      </c>
      <c r="K3" s="50">
        <f>IF(ISBLANK('NUC Time FOOT'!K3), "", 'NUC Time FOOT'!K3)</f>
        <v>274.18</v>
      </c>
      <c r="L3" s="50">
        <f>IF(ISBLANK('NUC Time FOOT'!L3), "", 'NUC Time FOOT'!L3)</f>
        <v>370.75</v>
      </c>
      <c r="M3" s="50">
        <f>IF(ISBLANK('NUC Time FOOT'!M3), "", 'NUC Time FOOT'!M3)</f>
        <v>516.27</v>
      </c>
      <c r="O3" s="51"/>
      <c r="P3" s="1" t="str">
        <f>IF(ISBLANK('PN Time Params'!J3), "", 'PN Time Params'!J3)</f>
        <v/>
      </c>
      <c r="Q3" s="15" t="str">
        <f>A3</f>
        <v>L*H %</v>
      </c>
      <c r="R3" s="24">
        <f>IF(ISBLANK('NUC Time PRE'!B3), "", 'NUC Time PRE'!B3)</f>
        <v>85.62</v>
      </c>
      <c r="S3" s="24">
        <f>IF(ISBLANK('NUC Time PRE'!C3), "", 'NUC Time PRE'!C3)</f>
        <v>72.33</v>
      </c>
      <c r="T3" s="24">
        <f>IF(ISBLANK('NUC Time PRE'!D3), "", 'NUC Time PRE'!D3)</f>
        <v>79.650000000000006</v>
      </c>
      <c r="U3" s="24">
        <f>IF(ISBLANK('NUC Time PRE'!E3), "", 'NUC Time PRE'!E3)</f>
        <v>77.209999999999994</v>
      </c>
      <c r="V3" s="28">
        <f>IF(ISBLANK('NUC Time PRE'!F3), "", 'NUC Time PRE'!F3)</f>
        <v>246.32</v>
      </c>
      <c r="W3" s="28">
        <f>IF(ISBLANK('NUC Time PRE'!G3), "", 'NUC Time PRE'!G3)</f>
        <v>241.95</v>
      </c>
      <c r="X3" s="28">
        <f>IF(ISBLANK('NUC Time PRE'!H3), "", 'NUC Time PRE'!H3)</f>
        <v>249.36</v>
      </c>
      <c r="Y3" s="28">
        <f>IF(ISBLANK('NUC Time PRE'!I3), "", 'NUC Time PRE'!I3)</f>
        <v>237.33</v>
      </c>
      <c r="Z3" s="50">
        <f>IF(ISBLANK('NUC Time PRE'!J3), "", 'NUC Time PRE'!J3)</f>
        <v>289.36</v>
      </c>
      <c r="AA3" s="50">
        <f>IF(ISBLANK('NUC Time PRE'!K3), "", 'NUC Time PRE'!K3)</f>
        <v>274.18</v>
      </c>
      <c r="AB3" s="50">
        <f>IF(ISBLANK('NUC Time PRE'!L3), "", 'NUC Time PRE'!L3)</f>
        <v>276.36</v>
      </c>
      <c r="AC3" s="50">
        <f>IF(ISBLANK('NUC Time PRE'!M3), "", 'NUC Time PRE'!M3)</f>
        <v>267.2</v>
      </c>
    </row>
    <row r="4" spans="1:29" x14ac:dyDescent="0.25">
      <c r="A4" s="9" t="str">
        <f>'NUC Time FOOT'!A4</f>
        <v>L*H L%</v>
      </c>
      <c r="B4" s="24">
        <f>IF(ISBLANK('NUC Time FOOT'!B4), "", 'NUC Time FOOT'!B4)</f>
        <v>32</v>
      </c>
      <c r="C4" s="24" t="str">
        <f>IF(ISBLANK('NUC Time FOOT'!C4), "", 'NUC Time FOOT'!C4)</f>
        <v/>
      </c>
      <c r="D4" s="24">
        <f>IF(ISBLANK('NUC Time FOOT'!D4), "", 'NUC Time FOOT'!D4)</f>
        <v>79.2</v>
      </c>
      <c r="E4" s="24">
        <f>IF(ISBLANK('NUC Time FOOT'!E4), "", 'NUC Time FOOT'!E4)</f>
        <v>69</v>
      </c>
      <c r="F4" s="54">
        <f>IF(ISBLANK('NUC Time FOOT'!F4), "", 'NUC Time FOOT'!F4)</f>
        <v>170</v>
      </c>
      <c r="G4" s="53" t="str">
        <f>IF(ISBLANK('NUC Time FOOT'!G4), "", 'NUC Time FOOT'!G4)</f>
        <v/>
      </c>
      <c r="H4" s="26">
        <f>IF(ISBLANK('NUC Time FOOT'!H4), "", 'NUC Time FOOT'!H4)</f>
        <v>255</v>
      </c>
      <c r="I4" s="26">
        <f>IF(ISBLANK('NUC Time FOOT'!I4), "", 'NUC Time FOOT'!I4)</f>
        <v>404</v>
      </c>
      <c r="J4" s="50">
        <f>IF(ISBLANK('NUC Time FOOT'!J4), "", 'NUC Time FOOT'!J4)</f>
        <v>261</v>
      </c>
      <c r="K4" s="50" t="str">
        <f>IF(ISBLANK('NUC Time FOOT'!K4), "", 'NUC Time FOOT'!K4)</f>
        <v/>
      </c>
      <c r="L4" s="50">
        <f>IF(ISBLANK('NUC Time FOOT'!L4), "", 'NUC Time FOOT'!L4)</f>
        <v>359</v>
      </c>
      <c r="M4" s="50">
        <f>IF(ISBLANK('NUC Time FOOT'!M4), "", 'NUC Time FOOT'!M4)</f>
        <v>521</v>
      </c>
      <c r="O4" s="51"/>
      <c r="P4" s="13" t="str">
        <f>IF(ISBLANK('PN Time Params'!J4), "", 'PN Time Params'!J4)</f>
        <v/>
      </c>
      <c r="Q4" s="15" t="str">
        <f>A4</f>
        <v>L*H L%</v>
      </c>
      <c r="R4" s="24">
        <f>IF(ISBLANK('NUC Time PRE'!B4), "", 'NUC Time PRE'!B4)</f>
        <v>61.25</v>
      </c>
      <c r="S4" s="24" t="str">
        <f>IF(ISBLANK('NUC Time PRE'!C4), "", 'NUC Time PRE'!C4)</f>
        <v/>
      </c>
      <c r="T4" s="24" t="str">
        <f>IF(ISBLANK('NUC Time PRE'!D4), "", 'NUC Time PRE'!D4)</f>
        <v/>
      </c>
      <c r="U4" s="24">
        <f>IF(ISBLANK('NUC Time PRE'!E4), "", 'NUC Time PRE'!E4)</f>
        <v>47</v>
      </c>
      <c r="V4" s="28">
        <f>IF(ISBLANK('NUC Time PRE'!F4), "", 'NUC Time PRE'!F4)</f>
        <v>187.5</v>
      </c>
      <c r="W4" s="28" t="str">
        <f>IF(ISBLANK('NUC Time PRE'!G4), "", 'NUC Time PRE'!G4)</f>
        <v/>
      </c>
      <c r="X4" s="28" t="str">
        <f>IF(ISBLANK('NUC Time PRE'!H4), "", 'NUC Time PRE'!H4)</f>
        <v/>
      </c>
      <c r="Y4" s="28">
        <f>IF(ISBLANK('NUC Time PRE'!I4), "", 'NUC Time PRE'!I4)</f>
        <v>183</v>
      </c>
      <c r="Z4" s="50">
        <f>IF(ISBLANK('NUC Time PRE'!J4), "", 'NUC Time PRE'!J4)</f>
        <v>280</v>
      </c>
      <c r="AA4" s="50" t="str">
        <f>IF(ISBLANK('NUC Time PRE'!K4), "", 'NUC Time PRE'!K4)</f>
        <v/>
      </c>
      <c r="AB4" s="50" t="str">
        <f>IF(ISBLANK('NUC Time PRE'!L4), "", 'NUC Time PRE'!L4)</f>
        <v/>
      </c>
      <c r="AC4" s="50">
        <f>IF(ISBLANK('NUC Time PRE'!M4), "", 'NUC Time PRE'!M4)</f>
        <v>235</v>
      </c>
    </row>
    <row r="7" spans="1:29" x14ac:dyDescent="0.25">
      <c r="A7" s="7" t="str">
        <f>'PN F0 Params'!A1</f>
        <v>Foot</v>
      </c>
      <c r="B7" s="7" t="str">
        <f>IF(ISBLANK('PN F0 Params'!B1), "", 'PN F0 Params'!B1)</f>
        <v>l_f0</v>
      </c>
      <c r="C7" s="7" t="str">
        <f>IF(ISBLANK('PN F0 Params'!C1), "", 'PN F0 Params'!C1)</f>
        <v/>
      </c>
      <c r="D7" s="7"/>
      <c r="E7" s="7" t="str">
        <f>IF(ISBLANK('PN F0 Params'!D1), "", 'PN F0 Params'!D1)</f>
        <v/>
      </c>
      <c r="F7" s="7" t="str">
        <f>IF(ISBLANK('PN F0 Params'!E1), "", 'PN F0 Params'!E1)</f>
        <v/>
      </c>
      <c r="G7" s="7" t="str">
        <f>IF(ISBLANK('PN F0 Params'!F1), "", 'PN F0 Params'!F1)</f>
        <v>h_f0</v>
      </c>
      <c r="H7" s="2" t="str">
        <f>IF(ISBLANK('PN F0 Params'!G1), "", 'PN F0 Params'!G1)</f>
        <v/>
      </c>
      <c r="I7" s="2" t="str">
        <f>IF(ISBLANK('PN F0 Params'!H1), "", 'PN F0 Params'!H1)</f>
        <v/>
      </c>
      <c r="J7" s="7" t="s">
        <v>38</v>
      </c>
      <c r="K7" s="2"/>
      <c r="L7" s="2"/>
      <c r="M7" s="2"/>
      <c r="N7" s="2"/>
      <c r="O7" s="2"/>
      <c r="P7" s="12" t="str">
        <f>IF(ISBLANK('PN F0 Params'!J1), "", 'PN F0 Params'!J1)</f>
        <v/>
      </c>
      <c r="Q7" s="6" t="s">
        <v>42</v>
      </c>
      <c r="R7" s="7" t="str">
        <f>IF(ISBLANK('PN F0 Params'!L1), "", 'PN F0 Params'!L1)</f>
        <v>l_f0</v>
      </c>
      <c r="S7" s="7" t="str">
        <f>IF(ISBLANK('PN F0 Params'!M1), "", 'PN F0 Params'!M1)</f>
        <v/>
      </c>
      <c r="T7" s="7" t="str">
        <f>IF(ISBLANK('PN F0 Params'!N1), "", 'PN F0 Params'!N1)</f>
        <v/>
      </c>
      <c r="U7" s="7" t="str">
        <f>IF(ISBLANK('PN F0 Params'!O1), "", 'PN F0 Params'!O1)</f>
        <v/>
      </c>
      <c r="V7" s="7" t="str">
        <f>IF(ISBLANK('PN F0 Params'!P1), "", 'PN F0 Params'!P1)</f>
        <v>h_f0</v>
      </c>
      <c r="W7" s="2" t="str">
        <f>IF(ISBLANK('PN F0 Params'!Q1), "", 'PN F0 Params'!Q1)</f>
        <v/>
      </c>
      <c r="X7" s="2" t="str">
        <f>IF(ISBLANK('PN F0 Params'!R1), "", 'PN F0 Params'!R1)</f>
        <v/>
      </c>
      <c r="Y7" s="2" t="str">
        <f>IF(ISBLANK('PN F0 Params'!S1), "", 'PN F0 Params'!S1)</f>
        <v/>
      </c>
      <c r="Z7" s="7" t="s">
        <v>38</v>
      </c>
    </row>
    <row r="8" spans="1:29" x14ac:dyDescent="0.25">
      <c r="A8" s="9"/>
      <c r="B8" s="16" t="str">
        <f>IF(ISBLANK('NUC F0 FOOT'!B2), "", 'NUC F0 FOOT'!B2)</f>
        <v>1-syl</v>
      </c>
      <c r="C8" s="16" t="str">
        <f>IF(ISBLANK('NUC F0 FOOT'!C2), "", 'NUC F0 FOOT'!C2)</f>
        <v>2-syl</v>
      </c>
      <c r="D8" s="16" t="str">
        <f>IF(ISBLANK('NUC F0 FOOT'!D2), "", 'NUC F0 FOOT'!D2)</f>
        <v>3-syl</v>
      </c>
      <c r="E8" s="16" t="str">
        <f>IF(ISBLANK('NUC F0 FOOT'!E2), "", 'NUC F0 FOOT'!E2)</f>
        <v>4-syl</v>
      </c>
      <c r="F8" s="5" t="str">
        <f>IF(ISBLANK('NUC F0 FOOT'!F2), "", 'NUC F0 FOOT'!F2)</f>
        <v>1-syl</v>
      </c>
      <c r="G8" s="55" t="str">
        <f>IF(ISBLANK('NUC F0 FOOT'!G2), "", 'NUC F0 FOOT'!G2)</f>
        <v>2-syl</v>
      </c>
      <c r="H8" s="5" t="str">
        <f>IF(ISBLANK('NUC F0 FOOT'!H2), "", 'NUC F0 FOOT'!H2)</f>
        <v>3-syl</v>
      </c>
      <c r="I8" s="5" t="str">
        <f>IF(ISBLANK('NUC F0 FOOT'!I2), "", 'NUC F0 FOOT'!I2)</f>
        <v>4-syl</v>
      </c>
      <c r="J8" s="18" t="str">
        <f>IF(ISBLANK('NUC F0 FOOT'!J2), "", 'NUC F0 FOOT'!J2)</f>
        <v>1-syl</v>
      </c>
      <c r="K8" s="18" t="str">
        <f>IF(ISBLANK('NUC F0 FOOT'!K2), "", 'NUC F0 FOOT'!K2)</f>
        <v>2-syl</v>
      </c>
      <c r="L8" s="18" t="str">
        <f>IF(ISBLANK('NUC F0 FOOT'!L2), "", 'NUC F0 FOOT'!L2)</f>
        <v>3-syl</v>
      </c>
      <c r="M8" s="18" t="str">
        <f>IF(ISBLANK('NUC F0 FOOT'!M2), "", 'NUC F0 FOOT'!M2)</f>
        <v>4-syl</v>
      </c>
      <c r="N8" s="41"/>
      <c r="O8" s="41"/>
      <c r="P8" s="17" t="str">
        <f>IF(ISBLANK('PN F0 Params'!J2), "", 'PN F0 Params'!J2)</f>
        <v>4-syl / ana-0</v>
      </c>
      <c r="Q8" s="8" t="str">
        <f>IF(ISBLANK('PN F0 Params'!K2), "", 'PN F0 Params'!K2)</f>
        <v/>
      </c>
      <c r="R8" s="59" t="str">
        <f>IF(ISBLANK('NUC F0 PRE'!B2), "", 'NUC F0 PRE'!B2)</f>
        <v>pre-0</v>
      </c>
      <c r="S8" s="59" t="str">
        <f>IF(ISBLANK('NUC F0 PRE'!C2), "", 'NUC F0 PRE'!C2)</f>
        <v>pre-1</v>
      </c>
      <c r="T8" s="59" t="str">
        <f>IF(ISBLANK('NUC F0 PRE'!D2), "", 'NUC F0 PRE'!D2)</f>
        <v>pre-2</v>
      </c>
      <c r="U8" s="59" t="str">
        <f>IF(ISBLANK('NUC F0 PRE'!E2), "", 'NUC F0 PRE'!E2)</f>
        <v>pre-3</v>
      </c>
      <c r="V8" s="60" t="str">
        <f>IF(ISBLANK('NUC F0 PRE'!F2), "", 'NUC F0 PRE'!F2)</f>
        <v>pre-0</v>
      </c>
      <c r="W8" s="60" t="str">
        <f>IF(ISBLANK('NUC F0 PRE'!G2), "", 'NUC F0 PRE'!G2)</f>
        <v>pre-1</v>
      </c>
      <c r="X8" s="60" t="str">
        <f>IF(ISBLANK('NUC F0 PRE'!H2), "", 'NUC F0 PRE'!H2)</f>
        <v>pre-2</v>
      </c>
      <c r="Y8" s="60" t="str">
        <f>IF(ISBLANK('NUC F0 PRE'!I2), "", 'NUC F0 PRE'!I2)</f>
        <v>pre-3</v>
      </c>
      <c r="Z8" s="61" t="str">
        <f>IF(ISBLANK('NUC F0 PRE'!J2), "", 'NUC F0 PRE'!J2)</f>
        <v>pre-0</v>
      </c>
      <c r="AA8" s="61" t="str">
        <f>IF(ISBLANK('NUC F0 PRE'!K2), "", 'NUC F0 PRE'!K2)</f>
        <v>pre-1</v>
      </c>
      <c r="AB8" s="61" t="str">
        <f>IF(ISBLANK('NUC F0 PRE'!L2), "", 'NUC F0 PRE'!L2)</f>
        <v>pre-2</v>
      </c>
      <c r="AC8" s="61" t="str">
        <f>IF(ISBLANK('NUC F0 PRE'!M2), "", 'NUC F0 PRE'!M2)</f>
        <v>pre-3</v>
      </c>
    </row>
    <row r="9" spans="1:29" x14ac:dyDescent="0.25">
      <c r="A9" s="9" t="str">
        <f>A3</f>
        <v>L*H %</v>
      </c>
      <c r="B9" s="21">
        <f>IF(ISBLANK('NUC F0 FOOT'!B3), "", 'NUC F0 FOOT'!B3)</f>
        <v>-1.39</v>
      </c>
      <c r="C9" s="21">
        <f>IF(ISBLANK('NUC F0 FOOT'!C3), "", 'NUC F0 FOOT'!C3)</f>
        <v>-1.25</v>
      </c>
      <c r="D9" s="21">
        <f>IF(ISBLANK('NUC F0 FOOT'!D3), "", 'NUC F0 FOOT'!D3)</f>
        <v>-1.32</v>
      </c>
      <c r="E9" s="21">
        <f>IF(ISBLANK('NUC F0 FOOT'!E3), "", 'NUC F0 FOOT'!E3)</f>
        <v>-1.18</v>
      </c>
      <c r="F9" s="56">
        <f>IF(ISBLANK('NUC F0 FOOT'!F3), "", 'NUC F0 FOOT'!F3)</f>
        <v>0.81</v>
      </c>
      <c r="G9" s="57">
        <f>IF(ISBLANK('NUC F0 FOOT'!G3), "", 'NUC F0 FOOT'!G3)</f>
        <v>1.0900000000000001</v>
      </c>
      <c r="H9" s="57">
        <f>IF(ISBLANK('NUC F0 FOOT'!H3), "", 'NUC F0 FOOT'!H3)</f>
        <v>1.76</v>
      </c>
      <c r="I9" s="57">
        <f>IF(ISBLANK('NUC F0 FOOT'!I3), "", 'NUC F0 FOOT'!I3)</f>
        <v>1.44</v>
      </c>
      <c r="J9" s="58">
        <f>IF(ISBLANK('NUC F0 FOOT'!J3), "", 'NUC F0 FOOT'!J3)</f>
        <v>0.6</v>
      </c>
      <c r="K9" s="58">
        <f>IF(ISBLANK('NUC F0 FOOT'!K3), "", 'NUC F0 FOOT'!K3)</f>
        <v>0.91</v>
      </c>
      <c r="L9" s="58">
        <f>IF(ISBLANK('NUC F0 FOOT'!L3), "", 'NUC F0 FOOT'!L3)</f>
        <v>0.88</v>
      </c>
      <c r="M9" s="58">
        <f>IF(ISBLANK('NUC F0 FOOT'!M3), "", 'NUC F0 FOOT'!M3)</f>
        <v>0.82</v>
      </c>
      <c r="N9" s="47"/>
      <c r="O9" s="47"/>
      <c r="P9" s="1" t="str">
        <f>IF(ISBLANK('PN F0 Params'!J3), "", 'PN F0 Params'!J3)</f>
        <v/>
      </c>
      <c r="Q9" s="15" t="str">
        <f>IF(ISBLANK('PN F0 Params'!K3), "", 'PN F0 Params'!K3)</f>
        <v>L*</v>
      </c>
      <c r="R9" s="21">
        <f>IF(ISBLANK('NUC F0 PRE'!B3), "", 'NUC F0 PRE'!B3)</f>
        <v>-1.64</v>
      </c>
      <c r="S9" s="21">
        <f>IF(ISBLANK('NUC F0 PRE'!C3), "", 'NUC F0 PRE'!C3)</f>
        <v>-1.25</v>
      </c>
      <c r="T9" s="21">
        <f>IF(ISBLANK('NUC F0 PRE'!D3), "", 'NUC F0 PRE'!D3)</f>
        <v>-1.45</v>
      </c>
      <c r="U9" s="21">
        <f>IF(ISBLANK('NUC F0 PRE'!E3), "", 'NUC F0 PRE'!E3)</f>
        <v>-1.35</v>
      </c>
      <c r="V9" s="23">
        <f>IF(ISBLANK('NUC F0 PRE'!F3), "", 'NUC F0 PRE'!F3)</f>
        <v>0.22</v>
      </c>
      <c r="W9" s="23">
        <f>IF(ISBLANK('NUC F0 PRE'!G3), "", 'NUC F0 PRE'!G3)</f>
        <v>1.0900000000000001</v>
      </c>
      <c r="X9" s="23">
        <f>IF(ISBLANK('NUC F0 PRE'!H3), "", 'NUC F0 PRE'!H3)</f>
        <v>1.08</v>
      </c>
      <c r="Y9" s="23">
        <f>IF(ISBLANK('NUC F0 PRE'!I3), "", 'NUC F0 PRE'!I3)</f>
        <v>1.66</v>
      </c>
      <c r="Z9" s="58">
        <f>IF(ISBLANK('NUC F0 PRE'!J3), "", 'NUC F0 PRE'!J3)</f>
        <v>-0.09</v>
      </c>
      <c r="AA9" s="58">
        <f>IF(ISBLANK('NUC F0 PRE'!K3), "", 'NUC F0 PRE'!K3)</f>
        <v>0.91</v>
      </c>
      <c r="AB9" s="58">
        <f>IF(ISBLANK('NUC F0 PRE'!L3), "", 'NUC F0 PRE'!L3)</f>
        <v>0.91</v>
      </c>
      <c r="AC9" s="58">
        <f>IF(ISBLANK('NUC F0 PRE'!M3), "", 'NUC F0 PRE'!M3)</f>
        <v>1.3</v>
      </c>
    </row>
    <row r="10" spans="1:29" x14ac:dyDescent="0.25">
      <c r="A10" s="9" t="str">
        <f>A4</f>
        <v>L*H L%</v>
      </c>
      <c r="B10" s="21">
        <f>IF(ISBLANK('NUC F0 FOOT'!B4), "", 'NUC F0 FOOT'!B4)</f>
        <v>-1.25</v>
      </c>
      <c r="C10" s="21" t="str">
        <f>IF(ISBLANK('NUC F0 FOOT'!C4), "", 'NUC F0 FOOT'!C4)</f>
        <v/>
      </c>
      <c r="D10" s="21">
        <f>IF(ISBLANK('NUC F0 FOOT'!D4), "", 'NUC F0 FOOT'!D4)</f>
        <v>-1.45</v>
      </c>
      <c r="E10" s="21">
        <f>IF(ISBLANK('NUC F0 FOOT'!E4), "", 'NUC F0 FOOT'!E4)</f>
        <v>-0.76</v>
      </c>
      <c r="F10" s="56">
        <f>IF(ISBLANK('NUC F0 FOOT'!F4), "", 'NUC F0 FOOT'!F4)</f>
        <v>1.36</v>
      </c>
      <c r="G10" s="57" t="str">
        <f>IF(ISBLANK('NUC F0 FOOT'!G4), "", 'NUC F0 FOOT'!G4)</f>
        <v/>
      </c>
      <c r="H10" s="57">
        <f>IF(ISBLANK('NUC F0 FOOT'!H4), "", 'NUC F0 FOOT'!H4)</f>
        <v>1.01</v>
      </c>
      <c r="I10" s="57">
        <f>IF(ISBLANK('NUC F0 FOOT'!I4), "", 'NUC F0 FOOT'!I4)</f>
        <v>0.59</v>
      </c>
      <c r="J10" s="58">
        <f>IF(ISBLANK('NUC F0 FOOT'!J4), "", 'NUC F0 FOOT'!J4)</f>
        <v>-2</v>
      </c>
      <c r="K10" s="58" t="str">
        <f>IF(ISBLANK('NUC F0 FOOT'!K4), "", 'NUC F0 FOOT'!K4)</f>
        <v/>
      </c>
      <c r="L10" s="58">
        <f>IF(ISBLANK('NUC F0 FOOT'!L4), "", 'NUC F0 FOOT'!L4)</f>
        <v>-3</v>
      </c>
      <c r="M10" s="58">
        <f>IF(ISBLANK('NUC F0 FOOT'!M4), "", 'NUC F0 FOOT'!M4)</f>
        <v>-1</v>
      </c>
      <c r="N10" s="47"/>
      <c r="O10" s="47"/>
      <c r="P10" s="13" t="str">
        <f>IF(ISBLANK('PN F0 Params'!J4), "", 'PN F0 Params'!J4)</f>
        <v/>
      </c>
      <c r="Q10" s="15" t="str">
        <f>IF(ISBLANK('PN F0 Params'!K4), "", 'PN F0 Params'!K4)</f>
        <v>H*</v>
      </c>
      <c r="R10" s="21">
        <f>IF(ISBLANK('NUC F0 PRE'!B4), "", 'NUC F0 PRE'!B4)</f>
        <v>-1.81</v>
      </c>
      <c r="S10" s="21" t="str">
        <f>IF(ISBLANK('NUC F0 PRE'!C4), "", 'NUC F0 PRE'!C4)</f>
        <v/>
      </c>
      <c r="T10" s="21" t="str">
        <f>IF(ISBLANK('NUC F0 PRE'!D4), "", 'NUC F0 PRE'!D4)</f>
        <v/>
      </c>
      <c r="U10" s="21">
        <f>IF(ISBLANK('NUC F0 PRE'!E4), "", 'NUC F0 PRE'!E4)</f>
        <v>-1.45</v>
      </c>
      <c r="V10" s="23">
        <f>IF(ISBLANK('NUC F0 PRE'!F4), "", 'NUC F0 PRE'!F4)</f>
        <v>-0.44</v>
      </c>
      <c r="W10" s="23" t="str">
        <f>IF(ISBLANK('NUC F0 PRE'!G4), "", 'NUC F0 PRE'!G4)</f>
        <v/>
      </c>
      <c r="X10" s="23" t="str">
        <f>IF(ISBLANK('NUC F0 PRE'!H4), "", 'NUC F0 PRE'!H4)</f>
        <v/>
      </c>
      <c r="Y10" s="23">
        <f>IF(ISBLANK('NUC F0 PRE'!I4), "", 'NUC F0 PRE'!I4)</f>
        <v>0.93</v>
      </c>
      <c r="Z10" s="58">
        <f>IF(ISBLANK('NUC F0 PRE'!J4), "", 'NUC F0 PRE'!J4)</f>
        <v>-3</v>
      </c>
      <c r="AA10" s="58" t="str">
        <f>IF(ISBLANK('NUC F0 PRE'!K4), "", 'NUC F0 PRE'!K4)</f>
        <v/>
      </c>
      <c r="AB10" s="58" t="str">
        <f>IF(ISBLANK('NUC F0 PRE'!L4), "", 'NUC F0 PRE'!L4)</f>
        <v/>
      </c>
      <c r="AC10" s="58">
        <f>IF(ISBLANK('NUC F0 PRE'!M4), "", 'NUC F0 PRE'!M4)</f>
        <v>-1</v>
      </c>
    </row>
    <row r="12" spans="1:29" x14ac:dyDescent="0.25">
      <c r="A12" s="36" t="s">
        <v>29</v>
      </c>
      <c r="B12" s="36"/>
      <c r="C12" s="36"/>
      <c r="D12" s="36"/>
      <c r="E12" s="36" t="s">
        <v>28</v>
      </c>
      <c r="P12"/>
      <c r="Q12" s="36" t="s">
        <v>29</v>
      </c>
      <c r="R12" s="36"/>
      <c r="S12" s="36"/>
      <c r="T12" s="36"/>
      <c r="U12" s="36" t="s">
        <v>28</v>
      </c>
      <c r="V12" s="36"/>
    </row>
    <row r="13" spans="1:29" x14ac:dyDescent="0.25">
      <c r="A13" s="3" t="str">
        <f>_xlfn.CONCAT($A$12, ", ", B2)</f>
        <v>L*H %, 1-syl</v>
      </c>
      <c r="B13" s="4" t="s">
        <v>22</v>
      </c>
      <c r="C13" s="4" t="s">
        <v>23</v>
      </c>
      <c r="D13" s="36"/>
      <c r="E13" s="3" t="str">
        <f>_xlfn.CONCAT(E$12, ", ", F2)</f>
        <v>L*H L%, 1-syl</v>
      </c>
      <c r="F13" s="4" t="s">
        <v>22</v>
      </c>
      <c r="G13" s="4" t="s">
        <v>23</v>
      </c>
      <c r="P13"/>
      <c r="Q13" s="3" t="str">
        <f>_xlfn.CONCAT($A$12, ", ", R2)</f>
        <v>L*H %, pre-0</v>
      </c>
      <c r="R13" s="4" t="s">
        <v>22</v>
      </c>
      <c r="S13" s="4" t="s">
        <v>23</v>
      </c>
      <c r="T13" s="36"/>
      <c r="U13" s="3" t="str">
        <f>_xlfn.CONCAT(U$12, ", ", V2)</f>
        <v>L*H L%, pre-0</v>
      </c>
      <c r="V13" s="4" t="s">
        <v>22</v>
      </c>
      <c r="W13" s="4" t="s">
        <v>23</v>
      </c>
    </row>
    <row r="14" spans="1:29" x14ac:dyDescent="0.25">
      <c r="A14" s="37" t="s">
        <v>24</v>
      </c>
      <c r="B14" s="38">
        <f>B3</f>
        <v>69.38</v>
      </c>
      <c r="C14" s="39">
        <f>B9</f>
        <v>-1.39</v>
      </c>
      <c r="D14" s="43"/>
      <c r="E14" s="37" t="s">
        <v>24</v>
      </c>
      <c r="F14" s="38">
        <f>B4</f>
        <v>32</v>
      </c>
      <c r="G14" s="39">
        <f>B10</f>
        <v>-1.25</v>
      </c>
      <c r="P14"/>
      <c r="Q14" s="37" t="s">
        <v>24</v>
      </c>
      <c r="R14" s="38">
        <f>R3</f>
        <v>85.62</v>
      </c>
      <c r="S14" s="39">
        <f>R9</f>
        <v>-1.64</v>
      </c>
      <c r="T14" s="43"/>
      <c r="U14" s="37" t="s">
        <v>24</v>
      </c>
      <c r="V14" s="38">
        <f>R4</f>
        <v>61.25</v>
      </c>
      <c r="W14" s="39">
        <f>R10</f>
        <v>-1.81</v>
      </c>
    </row>
    <row r="15" spans="1:29" x14ac:dyDescent="0.25">
      <c r="A15" s="4" t="s">
        <v>25</v>
      </c>
      <c r="B15" s="27">
        <f>F3</f>
        <v>227.78</v>
      </c>
      <c r="C15" s="22">
        <f>F9</f>
        <v>0.81</v>
      </c>
      <c r="D15" s="44"/>
      <c r="E15" s="4" t="s">
        <v>25</v>
      </c>
      <c r="F15" s="27">
        <f>F4</f>
        <v>170</v>
      </c>
      <c r="G15" s="22">
        <f>F10</f>
        <v>1.36</v>
      </c>
      <c r="P15" s="11"/>
      <c r="Q15" s="4" t="s">
        <v>25</v>
      </c>
      <c r="R15" s="27">
        <f>V3</f>
        <v>246.32</v>
      </c>
      <c r="S15" s="22">
        <f>V9</f>
        <v>0.22</v>
      </c>
      <c r="T15" s="44"/>
      <c r="U15" s="4" t="s">
        <v>25</v>
      </c>
      <c r="V15" s="27">
        <f>V4</f>
        <v>187.5</v>
      </c>
      <c r="W15" s="22">
        <f>V10</f>
        <v>-0.44</v>
      </c>
    </row>
    <row r="16" spans="1:29" x14ac:dyDescent="0.25">
      <c r="A16" s="4" t="s">
        <v>35</v>
      </c>
      <c r="B16" s="27">
        <f>J3</f>
        <v>265</v>
      </c>
      <c r="C16" s="22">
        <f>J9</f>
        <v>0.6</v>
      </c>
      <c r="D16" s="44"/>
      <c r="E16" s="4" t="s">
        <v>35</v>
      </c>
      <c r="F16" s="27">
        <f>J4</f>
        <v>261</v>
      </c>
      <c r="G16" s="22">
        <f>J10</f>
        <v>-2</v>
      </c>
      <c r="P16" s="11"/>
      <c r="Q16" s="4" t="s">
        <v>35</v>
      </c>
      <c r="R16" s="27">
        <f>Z3</f>
        <v>289.36</v>
      </c>
      <c r="S16" s="22">
        <f>Z9</f>
        <v>-0.09</v>
      </c>
      <c r="T16" s="44"/>
      <c r="U16" s="4" t="s">
        <v>35</v>
      </c>
      <c r="V16" s="27">
        <f>Z4</f>
        <v>280</v>
      </c>
      <c r="W16" s="22">
        <f>Z10</f>
        <v>-3</v>
      </c>
    </row>
    <row r="17" spans="1:23" x14ac:dyDescent="0.25">
      <c r="B17" s="34"/>
      <c r="C17" s="35"/>
      <c r="D17" s="35"/>
      <c r="F17" s="34"/>
      <c r="G17" s="35"/>
      <c r="P17" s="11"/>
      <c r="R17" s="34"/>
      <c r="S17" s="35"/>
      <c r="T17" s="35"/>
      <c r="V17" s="34"/>
      <c r="W17" s="35"/>
    </row>
    <row r="18" spans="1:23" x14ac:dyDescent="0.25">
      <c r="A18" s="3" t="str">
        <f>_xlfn.CONCAT(A$12, ", ", C2)</f>
        <v>L*H %, 2-syl</v>
      </c>
      <c r="B18" s="4" t="s">
        <v>22</v>
      </c>
      <c r="C18" s="4" t="s">
        <v>23</v>
      </c>
      <c r="D18" s="36"/>
      <c r="E18" s="3" t="str">
        <f>_xlfn.CONCAT(E$12, ", ", G2)</f>
        <v>L*H L%, 2-syl</v>
      </c>
      <c r="F18" s="4" t="s">
        <v>22</v>
      </c>
      <c r="G18" s="4" t="s">
        <v>23</v>
      </c>
      <c r="I18" s="11"/>
      <c r="J18" s="11"/>
      <c r="K18" s="11"/>
      <c r="L18" s="11"/>
      <c r="M18" s="11"/>
      <c r="N18" s="11"/>
      <c r="O18" s="11"/>
      <c r="P18" s="11"/>
      <c r="Q18" s="3" t="str">
        <f>_xlfn.CONCAT(Q$12, ", ", S2)</f>
        <v>L*H %, pre-1</v>
      </c>
      <c r="R18" s="4" t="s">
        <v>22</v>
      </c>
      <c r="S18" s="4" t="s">
        <v>23</v>
      </c>
      <c r="T18" s="36"/>
      <c r="U18" s="3" t="str">
        <f>_xlfn.CONCAT(U$12, ", ", W2)</f>
        <v>L*H L%, pre-1</v>
      </c>
      <c r="V18" s="4" t="s">
        <v>22</v>
      </c>
      <c r="W18" s="4" t="s">
        <v>23</v>
      </c>
    </row>
    <row r="19" spans="1:23" x14ac:dyDescent="0.25">
      <c r="A19" s="4" t="s">
        <v>24</v>
      </c>
      <c r="B19" s="27">
        <f>C3</f>
        <v>72.33</v>
      </c>
      <c r="C19" s="22">
        <f>C9</f>
        <v>-1.25</v>
      </c>
      <c r="D19" s="44"/>
      <c r="E19" s="4" t="s">
        <v>24</v>
      </c>
      <c r="F19" s="27" t="str">
        <f>C4</f>
        <v/>
      </c>
      <c r="G19" s="22" t="str">
        <f>C10</f>
        <v/>
      </c>
      <c r="J19" s="11"/>
      <c r="K19" s="11"/>
      <c r="L19" s="11"/>
      <c r="M19" s="11"/>
      <c r="N19" s="11"/>
      <c r="O19" s="11"/>
      <c r="P19" s="11"/>
      <c r="Q19" s="4" t="s">
        <v>24</v>
      </c>
      <c r="R19" s="27">
        <f>S3</f>
        <v>72.33</v>
      </c>
      <c r="S19" s="22">
        <f>S9</f>
        <v>-1.25</v>
      </c>
      <c r="T19" s="44"/>
      <c r="U19" s="4" t="s">
        <v>24</v>
      </c>
      <c r="V19" s="27"/>
      <c r="W19" s="22"/>
    </row>
    <row r="20" spans="1:23" x14ac:dyDescent="0.25">
      <c r="A20" s="4" t="s">
        <v>25</v>
      </c>
      <c r="B20" s="27">
        <f>G3</f>
        <v>241.95</v>
      </c>
      <c r="C20" s="22">
        <f>G9</f>
        <v>1.0900000000000001</v>
      </c>
      <c r="D20" s="44"/>
      <c r="E20" s="4" t="s">
        <v>25</v>
      </c>
      <c r="F20" s="27" t="str">
        <f>G4</f>
        <v/>
      </c>
      <c r="G20" s="22" t="str">
        <f>G10</f>
        <v/>
      </c>
      <c r="J20" s="11"/>
      <c r="K20" s="11"/>
      <c r="L20" s="11"/>
      <c r="M20" s="11"/>
      <c r="N20" s="11"/>
      <c r="O20" s="11"/>
      <c r="P20" s="11"/>
      <c r="Q20" s="4" t="s">
        <v>25</v>
      </c>
      <c r="R20" s="27">
        <f>W3</f>
        <v>241.95</v>
      </c>
      <c r="S20" s="22">
        <f>W9</f>
        <v>1.0900000000000001</v>
      </c>
      <c r="T20" s="44"/>
      <c r="U20" s="4" t="s">
        <v>25</v>
      </c>
      <c r="V20" s="27"/>
      <c r="W20" s="22"/>
    </row>
    <row r="21" spans="1:23" x14ac:dyDescent="0.25">
      <c r="A21" s="4" t="s">
        <v>35</v>
      </c>
      <c r="B21" s="27">
        <f>K3</f>
        <v>274.18</v>
      </c>
      <c r="C21" s="22">
        <f>K9</f>
        <v>0.91</v>
      </c>
      <c r="D21" s="44"/>
      <c r="E21" s="4" t="s">
        <v>35</v>
      </c>
      <c r="F21" s="27" t="str">
        <f>K4</f>
        <v/>
      </c>
      <c r="G21" s="22" t="str">
        <f>K10</f>
        <v/>
      </c>
      <c r="J21" s="11"/>
      <c r="K21" s="11"/>
      <c r="L21" s="11"/>
      <c r="M21" s="11"/>
      <c r="N21" s="11"/>
      <c r="O21" s="11"/>
      <c r="P21" s="11"/>
      <c r="Q21" s="4" t="s">
        <v>35</v>
      </c>
      <c r="R21" s="27">
        <f>AA3</f>
        <v>274.18</v>
      </c>
      <c r="S21" s="22">
        <f>AA9</f>
        <v>0.91</v>
      </c>
      <c r="T21" s="44"/>
      <c r="U21" s="4" t="s">
        <v>35</v>
      </c>
      <c r="V21" s="27"/>
      <c r="W21" s="22"/>
    </row>
    <row r="22" spans="1:23" x14ac:dyDescent="0.25">
      <c r="B22" s="34"/>
      <c r="C22" s="35"/>
      <c r="D22" s="35"/>
      <c r="F22" s="34"/>
      <c r="G22" s="35"/>
      <c r="J22" s="11"/>
      <c r="K22" s="11"/>
      <c r="L22" s="11"/>
      <c r="M22" s="11"/>
      <c r="N22" s="11"/>
      <c r="O22" s="11"/>
      <c r="P22" s="11"/>
      <c r="R22" s="34"/>
      <c r="S22" s="35"/>
      <c r="T22" s="35"/>
      <c r="V22" s="34"/>
      <c r="W22" s="35"/>
    </row>
    <row r="23" spans="1:23" x14ac:dyDescent="0.25">
      <c r="A23" s="3" t="str">
        <f>_xlfn.CONCAT(A$12, ", ", D2)</f>
        <v>L*H %, 3-syl</v>
      </c>
      <c r="B23" s="4" t="s">
        <v>22</v>
      </c>
      <c r="C23" s="4" t="s">
        <v>23</v>
      </c>
      <c r="D23" s="36"/>
      <c r="E23" s="3" t="str">
        <f xml:space="preserve"> _xlfn.CONCAT(E$12, ", ",H2)</f>
        <v>L*H L%, 3-syl</v>
      </c>
      <c r="F23" s="4" t="s">
        <v>22</v>
      </c>
      <c r="G23" s="4" t="s">
        <v>23</v>
      </c>
      <c r="J23" s="11"/>
      <c r="K23" s="11"/>
      <c r="L23" s="11"/>
      <c r="M23" s="11"/>
      <c r="N23" s="11"/>
      <c r="O23" s="11"/>
      <c r="P23" s="11"/>
      <c r="Q23" s="3" t="str">
        <f>_xlfn.CONCAT(Q$12, ", ", T2)</f>
        <v>L*H %, pre-2</v>
      </c>
      <c r="R23" s="4" t="s">
        <v>22</v>
      </c>
      <c r="S23" s="4" t="s">
        <v>23</v>
      </c>
      <c r="T23" s="36"/>
      <c r="U23" s="3" t="str">
        <f xml:space="preserve"> _xlfn.CONCAT(U$12, ", ",X2)</f>
        <v>L*H L%, pre-2</v>
      </c>
      <c r="V23" s="4" t="s">
        <v>22</v>
      </c>
      <c r="W23" s="4" t="s">
        <v>23</v>
      </c>
    </row>
    <row r="24" spans="1:23" x14ac:dyDescent="0.25">
      <c r="A24" s="4" t="s">
        <v>24</v>
      </c>
      <c r="B24" s="27">
        <f>D3</f>
        <v>78.260000000000005</v>
      </c>
      <c r="C24" s="22">
        <f>D9</f>
        <v>-1.32</v>
      </c>
      <c r="D24" s="44"/>
      <c r="E24" s="4" t="s">
        <v>24</v>
      </c>
      <c r="F24" s="27">
        <f>D4</f>
        <v>79.2</v>
      </c>
      <c r="G24" s="22">
        <f>D10</f>
        <v>-1.45</v>
      </c>
      <c r="I24" s="11"/>
      <c r="J24" s="11"/>
      <c r="K24" s="11"/>
      <c r="L24" s="11"/>
      <c r="M24" s="11"/>
      <c r="N24" s="11"/>
      <c r="O24" s="11"/>
      <c r="P24" s="11"/>
      <c r="Q24" s="4" t="s">
        <v>24</v>
      </c>
      <c r="R24" s="27">
        <f>T3</f>
        <v>79.650000000000006</v>
      </c>
      <c r="S24" s="22">
        <f>T9</f>
        <v>-1.45</v>
      </c>
      <c r="T24" s="44"/>
      <c r="U24" s="4" t="s">
        <v>24</v>
      </c>
      <c r="V24" s="27"/>
      <c r="W24" s="22"/>
    </row>
    <row r="25" spans="1:23" x14ac:dyDescent="0.25">
      <c r="A25" s="4" t="s">
        <v>25</v>
      </c>
      <c r="B25" s="27">
        <f>H3</f>
        <v>307.44</v>
      </c>
      <c r="C25" s="22">
        <f>H9</f>
        <v>1.76</v>
      </c>
      <c r="D25" s="44"/>
      <c r="E25" s="4" t="s">
        <v>25</v>
      </c>
      <c r="F25" s="27">
        <f>H4</f>
        <v>255</v>
      </c>
      <c r="G25" s="22">
        <f>H10</f>
        <v>1.01</v>
      </c>
      <c r="I25" s="11"/>
      <c r="J25" s="11"/>
      <c r="K25" s="11"/>
      <c r="L25" s="11"/>
      <c r="M25" s="11"/>
      <c r="N25" s="11"/>
      <c r="O25" s="11"/>
      <c r="P25" s="11"/>
      <c r="Q25" s="4" t="s">
        <v>25</v>
      </c>
      <c r="R25" s="27">
        <f>X3</f>
        <v>249.36</v>
      </c>
      <c r="S25" s="22">
        <f>X9</f>
        <v>1.08</v>
      </c>
      <c r="T25" s="44"/>
      <c r="U25" s="4" t="s">
        <v>25</v>
      </c>
      <c r="V25" s="27"/>
      <c r="W25" s="22"/>
    </row>
    <row r="26" spans="1:23" x14ac:dyDescent="0.25">
      <c r="A26" s="4" t="s">
        <v>35</v>
      </c>
      <c r="B26" s="27">
        <f>L3</f>
        <v>370.75</v>
      </c>
      <c r="C26" s="22">
        <f>L9</f>
        <v>0.88</v>
      </c>
      <c r="D26" s="44"/>
      <c r="E26" s="4" t="s">
        <v>35</v>
      </c>
      <c r="F26" s="27">
        <f>L4</f>
        <v>359</v>
      </c>
      <c r="G26" s="22">
        <f>L10</f>
        <v>-3</v>
      </c>
      <c r="I26" s="11"/>
      <c r="J26" s="11"/>
      <c r="K26" s="11"/>
      <c r="L26" s="11"/>
      <c r="M26" s="11"/>
      <c r="N26" s="11"/>
      <c r="O26" s="11"/>
      <c r="P26" s="11"/>
      <c r="Q26" s="4" t="s">
        <v>35</v>
      </c>
      <c r="R26" s="27">
        <f>AB3</f>
        <v>276.36</v>
      </c>
      <c r="S26" s="22">
        <f>AB9</f>
        <v>0.91</v>
      </c>
      <c r="T26" s="44"/>
      <c r="U26" s="4" t="s">
        <v>35</v>
      </c>
      <c r="V26" s="27"/>
      <c r="W26" s="22"/>
    </row>
    <row r="27" spans="1:23" x14ac:dyDescent="0.25">
      <c r="B27" s="34"/>
      <c r="C27" s="35"/>
      <c r="D27" s="35"/>
      <c r="F27" s="34"/>
      <c r="G27" s="35"/>
      <c r="I27" s="11"/>
      <c r="J27" s="11"/>
      <c r="K27" s="11"/>
      <c r="L27" s="11"/>
      <c r="M27" s="11"/>
      <c r="N27" s="11"/>
      <c r="O27" s="11"/>
      <c r="P27" s="11"/>
      <c r="R27" s="34"/>
      <c r="S27" s="35"/>
      <c r="T27" s="35"/>
      <c r="V27" s="34"/>
      <c r="W27" s="35"/>
    </row>
    <row r="28" spans="1:23" x14ac:dyDescent="0.25">
      <c r="A28" s="3" t="str">
        <f>_xlfn.CONCAT(A$12, ", ", E2)</f>
        <v>L*H %, 4-syl</v>
      </c>
      <c r="B28" s="4" t="s">
        <v>22</v>
      </c>
      <c r="C28" s="4" t="s">
        <v>23</v>
      </c>
      <c r="D28" s="36"/>
      <c r="E28" s="3" t="str">
        <f>_xlfn.CONCAT(E$12, ", ", I2)</f>
        <v>L*H L%, 4-syl</v>
      </c>
      <c r="F28" s="4" t="s">
        <v>22</v>
      </c>
      <c r="G28" s="4" t="s">
        <v>23</v>
      </c>
      <c r="I28" s="11"/>
      <c r="J28" s="11"/>
      <c r="K28" s="11"/>
      <c r="L28" s="11"/>
      <c r="M28" s="11"/>
      <c r="N28" s="11"/>
      <c r="O28" s="11"/>
      <c r="P28" s="11"/>
      <c r="Q28" s="3" t="str">
        <f>_xlfn.CONCAT(Q$12, ", ", U2)</f>
        <v>L*H %, pre-3</v>
      </c>
      <c r="R28" s="4" t="s">
        <v>22</v>
      </c>
      <c r="S28" s="4" t="s">
        <v>23</v>
      </c>
      <c r="T28" s="36"/>
      <c r="U28" s="3" t="str">
        <f>_xlfn.CONCAT(U$12, ", ", Y2)</f>
        <v>L*H L%, pre-3</v>
      </c>
      <c r="V28" s="4" t="s">
        <v>22</v>
      </c>
      <c r="W28" s="4" t="s">
        <v>23</v>
      </c>
    </row>
    <row r="29" spans="1:23" ht="15" customHeight="1" x14ac:dyDescent="0.25">
      <c r="A29" s="4" t="s">
        <v>24</v>
      </c>
      <c r="B29" s="27">
        <f>E3</f>
        <v>76.19</v>
      </c>
      <c r="C29" s="22">
        <f>E9</f>
        <v>-1.18</v>
      </c>
      <c r="D29" s="44"/>
      <c r="E29" s="4" t="s">
        <v>24</v>
      </c>
      <c r="F29" s="27">
        <f>E4</f>
        <v>69</v>
      </c>
      <c r="G29" s="22">
        <f>E10</f>
        <v>-0.76</v>
      </c>
      <c r="I29" s="11"/>
      <c r="J29" s="11"/>
      <c r="K29" s="11"/>
      <c r="L29" s="11"/>
      <c r="M29" s="11"/>
      <c r="N29" s="11"/>
      <c r="O29" s="11"/>
      <c r="P29" s="11"/>
      <c r="Q29" s="4" t="s">
        <v>24</v>
      </c>
      <c r="R29" s="27">
        <f>U3</f>
        <v>77.209999999999994</v>
      </c>
      <c r="S29" s="22">
        <f>U9</f>
        <v>-1.35</v>
      </c>
      <c r="T29" s="44"/>
      <c r="U29" s="4" t="s">
        <v>24</v>
      </c>
      <c r="V29" s="27">
        <f>U4</f>
        <v>47</v>
      </c>
      <c r="W29" s="22">
        <f>U10</f>
        <v>-1.45</v>
      </c>
    </row>
    <row r="30" spans="1:23" x14ac:dyDescent="0.25">
      <c r="A30" s="4" t="s">
        <v>25</v>
      </c>
      <c r="B30" s="27">
        <f>I3</f>
        <v>444.86</v>
      </c>
      <c r="C30" s="22">
        <f>I9</f>
        <v>1.44</v>
      </c>
      <c r="D30" s="44"/>
      <c r="E30" s="4" t="s">
        <v>25</v>
      </c>
      <c r="F30" s="27">
        <f>I4</f>
        <v>404</v>
      </c>
      <c r="G30" s="22">
        <f>I10</f>
        <v>0.59</v>
      </c>
      <c r="I30" s="11"/>
      <c r="J30" s="11"/>
      <c r="K30" s="11"/>
      <c r="L30" s="11"/>
      <c r="M30" s="11"/>
      <c r="N30" s="11"/>
      <c r="O30" s="11"/>
      <c r="P30" s="11"/>
      <c r="Q30" s="4" t="s">
        <v>25</v>
      </c>
      <c r="R30" s="27">
        <f>Y3</f>
        <v>237.33</v>
      </c>
      <c r="S30" s="22">
        <f>Y9</f>
        <v>1.66</v>
      </c>
      <c r="T30" s="44"/>
      <c r="U30" s="4" t="s">
        <v>25</v>
      </c>
      <c r="V30" s="27">
        <f>Y4</f>
        <v>183</v>
      </c>
      <c r="W30" s="22">
        <f>Y10</f>
        <v>0.93</v>
      </c>
    </row>
    <row r="31" spans="1:23" x14ac:dyDescent="0.25">
      <c r="A31" s="4" t="s">
        <v>35</v>
      </c>
      <c r="B31" s="27">
        <f>M3</f>
        <v>516.27</v>
      </c>
      <c r="C31" s="22">
        <f>M9</f>
        <v>0.82</v>
      </c>
      <c r="E31" s="4" t="s">
        <v>35</v>
      </c>
      <c r="F31" s="27">
        <f>M4</f>
        <v>521</v>
      </c>
      <c r="G31" s="22">
        <f>M10</f>
        <v>-1</v>
      </c>
      <c r="P31" s="14"/>
      <c r="Q31" s="4" t="s">
        <v>35</v>
      </c>
      <c r="R31" s="27">
        <f>AC3</f>
        <v>267.2</v>
      </c>
      <c r="S31" s="22">
        <f>AC9</f>
        <v>1.3</v>
      </c>
      <c r="U31" s="4" t="s">
        <v>35</v>
      </c>
      <c r="V31" s="27">
        <f>AC4</f>
        <v>235</v>
      </c>
      <c r="W31" s="22">
        <f>AC10</f>
        <v>-1</v>
      </c>
    </row>
    <row r="32" spans="1:23" x14ac:dyDescent="0.25">
      <c r="P32" s="14"/>
      <c r="Q32" s="11"/>
      <c r="R32" s="11"/>
      <c r="S32" s="11"/>
      <c r="T32" s="11"/>
    </row>
    <row r="33" spans="16:20" x14ac:dyDescent="0.25">
      <c r="P33" s="14"/>
      <c r="Q33" s="11"/>
      <c r="R33" s="11"/>
      <c r="S33" s="11"/>
      <c r="T33" s="11"/>
    </row>
    <row r="34" spans="16:20" x14ac:dyDescent="0.25">
      <c r="P34" s="14"/>
      <c r="Q34" s="11"/>
      <c r="R34" s="11"/>
      <c r="S34" s="11"/>
      <c r="T34" s="11"/>
    </row>
    <row r="35" spans="16:20" x14ac:dyDescent="0.25">
      <c r="P35" s="14"/>
      <c r="Q35" s="11"/>
      <c r="R35" s="11"/>
      <c r="S35" s="11"/>
      <c r="T35" s="11"/>
    </row>
    <row r="36" spans="16:20" x14ac:dyDescent="0.25">
      <c r="P36" s="14"/>
      <c r="Q36" s="11"/>
      <c r="R36" s="11"/>
      <c r="S36" s="11"/>
      <c r="T36" s="11"/>
    </row>
    <row r="37" spans="16:20" x14ac:dyDescent="0.25">
      <c r="P37" s="14"/>
      <c r="Q37" s="11"/>
      <c r="R37" s="11"/>
      <c r="S37" s="11"/>
      <c r="T37" s="11"/>
    </row>
    <row r="38" spans="16:20" x14ac:dyDescent="0.25">
      <c r="P38" s="14"/>
      <c r="Q38" s="11"/>
      <c r="R38" s="11"/>
      <c r="S38" s="11"/>
      <c r="T38" s="11"/>
    </row>
    <row r="39" spans="16:20" x14ac:dyDescent="0.25">
      <c r="P39" s="14"/>
      <c r="Q39" s="11"/>
      <c r="R39" s="11"/>
      <c r="S39" s="11"/>
      <c r="T39" s="11"/>
    </row>
    <row r="40" spans="16:20" x14ac:dyDescent="0.25">
      <c r="P40" s="14"/>
      <c r="Q40" s="11"/>
      <c r="R40" s="11"/>
      <c r="S40" s="11"/>
      <c r="T40" s="11"/>
    </row>
    <row r="41" spans="16:20" x14ac:dyDescent="0.25">
      <c r="P41" s="14"/>
      <c r="Q41" s="11"/>
      <c r="R41" s="11"/>
      <c r="S41" s="11"/>
      <c r="T41" s="11"/>
    </row>
    <row r="42" spans="16:20" x14ac:dyDescent="0.25">
      <c r="P42" s="14"/>
      <c r="Q42" s="11"/>
      <c r="R42" s="11"/>
      <c r="S42" s="11"/>
      <c r="T42" s="11"/>
    </row>
    <row r="43" spans="16:20" x14ac:dyDescent="0.25">
      <c r="P43" s="14"/>
      <c r="Q43" s="11"/>
      <c r="R43" s="11"/>
      <c r="S43" s="11"/>
      <c r="T43" s="11"/>
    </row>
    <row r="44" spans="16:20" x14ac:dyDescent="0.25">
      <c r="P44" s="14"/>
      <c r="Q44" s="11"/>
      <c r="R44" s="11"/>
      <c r="S44" s="11"/>
      <c r="T44" s="11"/>
    </row>
    <row r="45" spans="16:20" x14ac:dyDescent="0.25">
      <c r="P45" s="14"/>
      <c r="Q45" s="11"/>
      <c r="R45" s="11"/>
      <c r="S45" s="11"/>
      <c r="T45" s="11"/>
    </row>
    <row r="46" spans="16:20" x14ac:dyDescent="0.25">
      <c r="P46" s="14"/>
      <c r="Q46" s="11"/>
      <c r="R46" s="11"/>
      <c r="S46" s="11"/>
      <c r="T46" s="11"/>
    </row>
    <row r="47" spans="16:20" x14ac:dyDescent="0.25">
      <c r="P47" s="14"/>
      <c r="Q47" s="11"/>
      <c r="R47" s="11"/>
      <c r="S47" s="11"/>
      <c r="T47" s="11"/>
    </row>
    <row r="48" spans="16:20" x14ac:dyDescent="0.25">
      <c r="P48" s="14"/>
      <c r="Q48" s="11"/>
      <c r="R48" s="11"/>
      <c r="S48" s="11"/>
      <c r="T48" s="11"/>
    </row>
    <row r="49" spans="1:21" x14ac:dyDescent="0.25">
      <c r="P49" s="14"/>
      <c r="Q49" s="11"/>
      <c r="R49" s="11"/>
      <c r="S49" s="11"/>
      <c r="T49" s="11"/>
    </row>
    <row r="50" spans="1:21" x14ac:dyDescent="0.25">
      <c r="P50" s="14"/>
      <c r="Q50" s="11"/>
      <c r="R50" s="11"/>
      <c r="S50" s="11"/>
      <c r="T50" s="11"/>
    </row>
    <row r="51" spans="1:21" x14ac:dyDescent="0.25">
      <c r="P51" s="14"/>
      <c r="Q51" s="11"/>
      <c r="R51" s="11"/>
      <c r="S51" s="11"/>
      <c r="T51" s="11"/>
    </row>
    <row r="52" spans="1:21" x14ac:dyDescent="0.25">
      <c r="P52" s="14"/>
      <c r="Q52" s="11"/>
      <c r="R52" s="11"/>
      <c r="S52" s="11"/>
      <c r="T52" s="11"/>
    </row>
    <row r="53" spans="1:21" x14ac:dyDescent="0.25">
      <c r="P53" s="14"/>
      <c r="Q53" s="11"/>
      <c r="R53" s="11"/>
      <c r="S53" s="11"/>
      <c r="T53" s="11"/>
    </row>
    <row r="54" spans="1:21" x14ac:dyDescent="0.25">
      <c r="P54" s="14"/>
      <c r="Q54" s="11"/>
      <c r="R54" s="11"/>
      <c r="S54" s="11"/>
      <c r="T54" s="11"/>
    </row>
    <row r="55" spans="1:21" ht="15" customHeight="1" x14ac:dyDescent="0.25">
      <c r="P55" s="14"/>
      <c r="Q55" s="11"/>
      <c r="R55" s="11"/>
      <c r="S55" s="11"/>
      <c r="T55" s="11"/>
    </row>
    <row r="56" spans="1:21" x14ac:dyDescent="0.25">
      <c r="P56" s="14"/>
      <c r="Q56" s="11"/>
      <c r="R56" s="11"/>
      <c r="S56" s="11"/>
      <c r="T56" s="11"/>
    </row>
    <row r="57" spans="1:21" x14ac:dyDescent="0.25">
      <c r="P57" s="14"/>
      <c r="Q57" s="11"/>
      <c r="R57" s="11"/>
      <c r="S57" s="11"/>
      <c r="T57" s="11"/>
    </row>
    <row r="58" spans="1:21" x14ac:dyDescent="0.25">
      <c r="P58" s="14"/>
      <c r="Q58" s="11"/>
      <c r="R58" s="11"/>
      <c r="S58" s="11"/>
      <c r="T58" s="11"/>
    </row>
    <row r="59" spans="1:21" x14ac:dyDescent="0.25">
      <c r="P59" s="14"/>
      <c r="Q59" s="11"/>
      <c r="R59" s="11"/>
      <c r="S59" s="11"/>
      <c r="T59" s="11"/>
    </row>
    <row r="60" spans="1:21" x14ac:dyDescent="0.25">
      <c r="B60" t="s">
        <v>27</v>
      </c>
      <c r="P60" s="14"/>
      <c r="R60" t="s">
        <v>27</v>
      </c>
    </row>
    <row r="61" spans="1:21" x14ac:dyDescent="0.25">
      <c r="B61" s="18" t="str">
        <f>B8</f>
        <v>1-syl</v>
      </c>
      <c r="C61" s="18" t="str">
        <f>C8</f>
        <v>2-syl</v>
      </c>
      <c r="D61" s="18" t="str">
        <f>E8</f>
        <v>4-syl</v>
      </c>
      <c r="E61" s="18" t="str">
        <f>F8</f>
        <v>1-syl</v>
      </c>
      <c r="P61" s="14"/>
      <c r="R61" s="18" t="str">
        <f>R8</f>
        <v>pre-0</v>
      </c>
      <c r="S61" s="18" t="str">
        <f>S8</f>
        <v>pre-1</v>
      </c>
      <c r="T61" s="18" t="str">
        <f>T8</f>
        <v>pre-2</v>
      </c>
      <c r="U61" s="18" t="str">
        <f>U8</f>
        <v>pre-3</v>
      </c>
    </row>
    <row r="62" spans="1:21" x14ac:dyDescent="0.25">
      <c r="A62" s="15" t="str">
        <f>A3</f>
        <v>L*H %</v>
      </c>
      <c r="B62" s="30">
        <f>[12]nuc_foot_slope_means!B2</f>
        <v>36.58</v>
      </c>
      <c r="C62" s="30">
        <f>[12]nuc_foot_slope_means!C2</f>
        <v>37.69</v>
      </c>
      <c r="D62" s="30">
        <f>[12]nuc_foot_slope_means!D2</f>
        <v>35.61</v>
      </c>
      <c r="E62" s="30">
        <f>[12]nuc_foot_slope_means!E2</f>
        <v>18.170000000000002</v>
      </c>
      <c r="P62" s="14"/>
      <c r="Q62" s="15" t="str">
        <f>A62</f>
        <v>L*H %</v>
      </c>
      <c r="R62" s="33">
        <f>[13]nuc_pre_slope_means!B2</f>
        <v>29.56</v>
      </c>
      <c r="S62" s="33">
        <f>[13]nuc_pre_slope_means!C2</f>
        <v>37.69</v>
      </c>
      <c r="T62" s="33">
        <f>[13]nuc_pre_slope_means!D2</f>
        <v>40.74</v>
      </c>
      <c r="U62" s="33">
        <f>[13]nuc_pre_slope_means!E2</f>
        <v>48.26</v>
      </c>
    </row>
    <row r="63" spans="1:21" x14ac:dyDescent="0.25">
      <c r="A63" s="15" t="str">
        <f>A4</f>
        <v>L*H L%</v>
      </c>
      <c r="B63" s="30">
        <f>[12]nuc_foot_slope_means!B3</f>
        <v>47.59</v>
      </c>
      <c r="C63" s="30"/>
      <c r="D63" s="30">
        <f>[12]nuc_foot_slope_means!D3</f>
        <v>35.82</v>
      </c>
      <c r="E63" s="30">
        <f>[12]nuc_foot_slope_means!E3</f>
        <v>13.41</v>
      </c>
      <c r="P63" s="14"/>
      <c r="Q63" s="15" t="str">
        <f>A63</f>
        <v>L*H L%</v>
      </c>
      <c r="R63" s="33">
        <f>[13]nuc_pre_slope_means!B3</f>
        <v>24.13</v>
      </c>
      <c r="S63" s="33"/>
      <c r="T63" s="33"/>
      <c r="U63" s="33">
        <f>[13]nuc_pre_slope_means!E3</f>
        <v>44.22</v>
      </c>
    </row>
    <row r="64" spans="1:21" ht="18" x14ac:dyDescent="0.25">
      <c r="A64" s="2"/>
      <c r="H64" s="62" t="s">
        <v>51</v>
      </c>
      <c r="P64" s="14"/>
      <c r="Q64" s="11"/>
      <c r="R64" s="11"/>
      <c r="S64" s="11"/>
      <c r="T64" s="11"/>
    </row>
    <row r="65" spans="8:20" x14ac:dyDescent="0.25">
      <c r="H65" s="63" t="s">
        <v>50</v>
      </c>
      <c r="P65" s="14"/>
      <c r="Q65" s="11"/>
      <c r="R65" s="11"/>
      <c r="S65" s="11"/>
      <c r="T65" s="11"/>
    </row>
    <row r="66" spans="8:20" x14ac:dyDescent="0.25">
      <c r="P66" s="14"/>
      <c r="Q66" s="11"/>
      <c r="R66" s="11"/>
      <c r="S66" s="11"/>
      <c r="T66" s="11"/>
    </row>
    <row r="67" spans="8:20" ht="18" x14ac:dyDescent="0.25">
      <c r="H67" s="64" t="s">
        <v>44</v>
      </c>
    </row>
    <row r="68" spans="8:20" ht="18" x14ac:dyDescent="0.25">
      <c r="H68" s="64" t="s">
        <v>45</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824A-B779-472D-B8C0-939BE7E0D95D}">
  <dimension ref="A1:AE64"/>
  <sheetViews>
    <sheetView zoomScale="85" zoomScaleNormal="85" workbookViewId="0">
      <selection activeCell="H34" sqref="H34"/>
    </sheetView>
  </sheetViews>
  <sheetFormatPr defaultRowHeight="15" x14ac:dyDescent="0.25"/>
  <cols>
    <col min="1" max="1" width="5" bestFit="1" customWidth="1"/>
    <col min="7" max="7" width="13.5703125" bestFit="1" customWidth="1"/>
    <col min="9" max="9" width="9.85546875" bestFit="1" customWidth="1"/>
    <col min="10" max="10" width="5" style="13" customWidth="1"/>
    <col min="11" max="11" width="4.5703125" bestFit="1" customWidth="1"/>
    <col min="20" max="21" width="4.140625" customWidth="1"/>
  </cols>
  <sheetData>
    <row r="1" spans="1:31" ht="15" customHeight="1" x14ac:dyDescent="0.25">
      <c r="A1" s="7" t="s">
        <v>1</v>
      </c>
      <c r="B1" s="7" t="s">
        <v>14</v>
      </c>
      <c r="C1" s="7"/>
      <c r="D1" s="7"/>
      <c r="E1" s="7"/>
      <c r="F1" s="7" t="s">
        <v>15</v>
      </c>
      <c r="G1" s="2"/>
      <c r="H1" s="2"/>
      <c r="I1" s="2"/>
      <c r="J1" s="12"/>
      <c r="K1" s="6" t="s">
        <v>20</v>
      </c>
      <c r="L1" s="7" t="s">
        <v>14</v>
      </c>
      <c r="M1" s="7"/>
      <c r="N1" s="7"/>
      <c r="O1" s="7"/>
      <c r="P1" s="7" t="s">
        <v>15</v>
      </c>
      <c r="Q1" s="2"/>
      <c r="R1" s="2"/>
      <c r="S1" s="2"/>
      <c r="T1" s="2"/>
    </row>
    <row r="2" spans="1:31" ht="15" customHeight="1" x14ac:dyDescent="0.25">
      <c r="A2" s="9"/>
      <c r="B2" s="16" t="s">
        <v>6</v>
      </c>
      <c r="C2" s="16" t="s">
        <v>7</v>
      </c>
      <c r="D2" s="16" t="s">
        <v>8</v>
      </c>
      <c r="E2" s="16" t="s">
        <v>9</v>
      </c>
      <c r="F2" s="5" t="str">
        <f>B2</f>
        <v>1-syl</v>
      </c>
      <c r="G2" s="5" t="str">
        <f>C2</f>
        <v>2-syl</v>
      </c>
      <c r="H2" s="5" t="str">
        <f>D2</f>
        <v>3-syl</v>
      </c>
      <c r="I2" s="5" t="str">
        <f>E2</f>
        <v>4-syl</v>
      </c>
      <c r="K2" s="8"/>
      <c r="L2" s="16" t="s">
        <v>2</v>
      </c>
      <c r="M2" s="16" t="s">
        <v>3</v>
      </c>
      <c r="N2" s="16" t="s">
        <v>4</v>
      </c>
      <c r="O2" s="16" t="s">
        <v>5</v>
      </c>
      <c r="P2" s="5" t="str">
        <f>L2</f>
        <v>ana-0</v>
      </c>
      <c r="Q2" s="5" t="str">
        <f>M2</f>
        <v>ana-1</v>
      </c>
      <c r="R2" s="5" t="str">
        <f>N2</f>
        <v>ana-2</v>
      </c>
      <c r="S2" s="5" t="str">
        <f>O2</f>
        <v>ana-3</v>
      </c>
      <c r="T2" s="2"/>
      <c r="AA2" s="17" t="s">
        <v>18</v>
      </c>
    </row>
    <row r="3" spans="1:31" s="1" customFormat="1" x14ac:dyDescent="0.25">
      <c r="A3" s="9" t="s">
        <v>10</v>
      </c>
      <c r="B3" s="24">
        <f>[24]pn_foot_l_t_means!$B$2</f>
        <v>65.62</v>
      </c>
      <c r="C3" s="24">
        <f>[24]pn_foot_l_t_means!$C$3</f>
        <v>84.5</v>
      </c>
      <c r="D3" s="25"/>
      <c r="E3" s="25"/>
      <c r="F3" s="26"/>
      <c r="G3" s="26"/>
      <c r="H3" s="26"/>
      <c r="I3" s="26"/>
      <c r="K3" s="15" t="s">
        <v>10</v>
      </c>
      <c r="L3" s="27"/>
      <c r="M3" s="27"/>
      <c r="N3" s="27"/>
      <c r="O3" s="27"/>
      <c r="P3" s="26"/>
      <c r="Q3" s="26"/>
      <c r="R3" s="26"/>
      <c r="S3" s="26"/>
      <c r="T3" s="2"/>
    </row>
    <row r="4" spans="1:31" x14ac:dyDescent="0.25">
      <c r="A4" s="8" t="s">
        <v>11</v>
      </c>
      <c r="B4" s="27"/>
      <c r="C4" s="27"/>
      <c r="D4" s="27"/>
      <c r="E4" s="27"/>
      <c r="F4" s="28">
        <f>[25]pn_foot_h_t_means!B4</f>
        <v>121.8</v>
      </c>
      <c r="G4" s="28">
        <f>[25]pn_foot_h_t_means!C4</f>
        <v>123.93</v>
      </c>
      <c r="H4" s="28">
        <f>[25]pn_foot_h_t_means!D4</f>
        <v>133.35</v>
      </c>
      <c r="I4" s="28"/>
      <c r="K4" s="15" t="s">
        <v>11</v>
      </c>
      <c r="L4" s="27"/>
      <c r="M4" s="27"/>
      <c r="N4" s="27"/>
      <c r="O4" s="29"/>
      <c r="P4" s="28"/>
      <c r="Q4" s="28">
        <f>[26]pn_ana_h_t_means!C4</f>
        <v>96.04</v>
      </c>
      <c r="R4" s="28"/>
      <c r="S4" s="28"/>
      <c r="T4" s="2"/>
    </row>
    <row r="5" spans="1:31" x14ac:dyDescent="0.25">
      <c r="A5" s="8" t="s">
        <v>12</v>
      </c>
      <c r="B5" s="24">
        <f>[24]pn_foot_l_t_means!B5</f>
        <v>92.5</v>
      </c>
      <c r="C5" s="24">
        <f>[24]pn_foot_l_t_means!C5</f>
        <v>88.67</v>
      </c>
      <c r="D5" s="24">
        <f>[24]pn_foot_l_t_means!D5</f>
        <v>34.200000000000003</v>
      </c>
      <c r="E5" s="24">
        <f>[24]pn_foot_l_t_means!E5</f>
        <v>48</v>
      </c>
      <c r="F5" s="28">
        <f>[25]pn_foot_h_t_means!B5</f>
        <v>184</v>
      </c>
      <c r="G5" s="28">
        <f>[25]pn_foot_h_t_means!C5</f>
        <v>221.67</v>
      </c>
      <c r="H5" s="28">
        <f>[25]pn_foot_h_t_means!D5</f>
        <v>169.6</v>
      </c>
      <c r="I5" s="28">
        <f>[25]pn_foot_h_t_means!E5</f>
        <v>237.75</v>
      </c>
      <c r="J5" s="15"/>
      <c r="K5" s="15" t="s">
        <v>12</v>
      </c>
      <c r="L5" s="24">
        <f>[27]pn_ana_l_t_means!B2</f>
        <v>48</v>
      </c>
      <c r="M5" s="24">
        <f>[27]pn_ana_l_t_means!C2</f>
        <v>58.33</v>
      </c>
      <c r="N5" s="24">
        <f>[27]pn_ana_l_t_means!D2</f>
        <v>46.5</v>
      </c>
      <c r="O5" s="24">
        <f>[27]pn_ana_l_t_means!E2</f>
        <v>37</v>
      </c>
      <c r="P5" s="28">
        <f>[26]pn_ana_h_t_means!B2</f>
        <v>237.75</v>
      </c>
      <c r="Q5" s="28">
        <f>[26]pn_ana_h_t_means!C2</f>
        <v>162.88999999999999</v>
      </c>
      <c r="R5" s="28">
        <f>[26]pn_ana_h_t_means!D2</f>
        <v>169.5</v>
      </c>
      <c r="S5" s="28">
        <f>[26]pn_ana_h_t_means!E2</f>
        <v>176.75</v>
      </c>
      <c r="T5" s="2"/>
    </row>
    <row r="6" spans="1:31" x14ac:dyDescent="0.25">
      <c r="A6" s="15" t="s">
        <v>13</v>
      </c>
      <c r="B6" s="24">
        <f>[24]pn_foot_l_t_means!B6</f>
        <v>76.260000000000005</v>
      </c>
      <c r="C6" s="24">
        <f>[24]pn_foot_l_t_means!C6</f>
        <v>94.27</v>
      </c>
      <c r="D6" s="24">
        <f>[24]pn_foot_l_t_means!D6</f>
        <v>83.3</v>
      </c>
      <c r="E6" s="24">
        <f>[24]pn_foot_l_t_means!E6</f>
        <v>68.67</v>
      </c>
      <c r="F6" s="28">
        <f>[25]pn_foot_h_t_means!B6</f>
        <v>187.39</v>
      </c>
      <c r="G6" s="28">
        <f>[25]pn_foot_h_t_means!C6</f>
        <v>264.98</v>
      </c>
      <c r="H6" s="28">
        <f>[25]pn_foot_h_t_means!D6</f>
        <v>280.06</v>
      </c>
      <c r="I6" s="28">
        <f>[25]pn_foot_h_t_means!E6</f>
        <v>281.66000000000003</v>
      </c>
      <c r="K6" s="15" t="s">
        <v>13</v>
      </c>
      <c r="L6" s="24">
        <f>[27]pn_ana_l_t_means!B3</f>
        <v>68.67</v>
      </c>
      <c r="M6" s="24">
        <f>[27]pn_ana_l_t_means!C3</f>
        <v>71.86</v>
      </c>
      <c r="N6" s="24">
        <f>[27]pn_ana_l_t_means!D3</f>
        <v>66.5</v>
      </c>
      <c r="O6" s="24">
        <f>[27]pn_ana_l_t_means!E3</f>
        <v>81.25</v>
      </c>
      <c r="P6" s="28">
        <f>[26]pn_ana_h_t_means!B3</f>
        <v>281.66000000000003</v>
      </c>
      <c r="Q6" s="28">
        <f>[26]pn_ana_h_t_means!C3</f>
        <v>207.54</v>
      </c>
      <c r="R6" s="28">
        <f>[26]pn_ana_h_t_means!D3</f>
        <v>245.45</v>
      </c>
      <c r="S6" s="28">
        <f>[26]pn_ana_h_t_means!E3</f>
        <v>254.69</v>
      </c>
      <c r="T6" s="2"/>
    </row>
    <row r="7" spans="1:31" x14ac:dyDescent="0.25">
      <c r="A7" s="2"/>
      <c r="B7" s="2"/>
      <c r="C7" s="2"/>
      <c r="D7" s="2"/>
      <c r="E7" s="2"/>
      <c r="F7" s="2"/>
      <c r="G7" s="2"/>
      <c r="H7" s="2"/>
      <c r="I7" s="2"/>
      <c r="J7" s="12"/>
      <c r="K7" s="2"/>
      <c r="L7" s="2"/>
      <c r="M7" s="2"/>
      <c r="N7" s="2"/>
      <c r="O7" s="2"/>
      <c r="P7" s="2"/>
      <c r="Q7" s="2"/>
      <c r="R7" s="2"/>
      <c r="S7" s="2"/>
      <c r="T7" s="2"/>
    </row>
    <row r="8" spans="1:31" x14ac:dyDescent="0.25">
      <c r="A8" s="2"/>
      <c r="B8" s="2"/>
      <c r="C8" s="2"/>
      <c r="D8" s="2"/>
      <c r="E8" s="10"/>
      <c r="F8" s="2"/>
      <c r="G8" s="2"/>
      <c r="H8" s="2"/>
      <c r="I8" s="2"/>
      <c r="J8" s="12"/>
      <c r="K8" s="2"/>
      <c r="L8" s="2"/>
      <c r="M8" s="2"/>
      <c r="N8" s="2"/>
      <c r="O8" s="10"/>
      <c r="P8" s="2"/>
      <c r="Q8" s="2"/>
      <c r="R8" s="2"/>
      <c r="S8" s="2"/>
      <c r="T8" s="2"/>
    </row>
    <row r="9" spans="1:31" x14ac:dyDescent="0.25">
      <c r="A9" s="2"/>
      <c r="B9" s="2"/>
      <c r="C9" s="2"/>
      <c r="D9" s="2"/>
      <c r="E9" s="8"/>
      <c r="F9" s="2"/>
      <c r="G9" s="2"/>
      <c r="H9" s="2"/>
      <c r="I9" s="2"/>
      <c r="J9" s="12"/>
      <c r="K9" s="2"/>
      <c r="L9" s="2"/>
      <c r="M9" s="2"/>
      <c r="N9" s="2"/>
      <c r="O9" s="8"/>
      <c r="P9" s="2"/>
      <c r="Q9" s="2"/>
      <c r="R9" s="2"/>
      <c r="S9" s="2"/>
      <c r="T9" s="2"/>
    </row>
    <row r="12" spans="1:31" x14ac:dyDescent="0.25">
      <c r="AD12" s="65"/>
      <c r="AE12" s="65"/>
    </row>
    <row r="13" spans="1:31" ht="15" customHeight="1" x14ac:dyDescent="0.25">
      <c r="AD13" s="36"/>
      <c r="AE13" s="36"/>
    </row>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22" x14ac:dyDescent="0.25">
      <c r="J33" s="14"/>
      <c r="K33" s="11"/>
      <c r="L33" s="11"/>
      <c r="M33" s="11"/>
      <c r="N33" s="11"/>
    </row>
    <row r="34" spans="1:22" x14ac:dyDescent="0.25">
      <c r="J34" s="14"/>
      <c r="K34" s="11"/>
      <c r="L34" s="11"/>
      <c r="M34" s="11"/>
      <c r="N34" s="11"/>
    </row>
    <row r="35" spans="1:22" x14ac:dyDescent="0.25">
      <c r="J35" s="14"/>
    </row>
    <row r="36" spans="1:22" x14ac:dyDescent="0.25">
      <c r="B36" t="s">
        <v>19</v>
      </c>
      <c r="J36" s="14"/>
      <c r="L36" t="s">
        <v>19</v>
      </c>
    </row>
    <row r="37" spans="1:22" x14ac:dyDescent="0.25">
      <c r="A37" s="19"/>
      <c r="B37" s="18" t="str">
        <f>B2</f>
        <v>1-syl</v>
      </c>
      <c r="C37" s="18" t="str">
        <f>C2</f>
        <v>2-syl</v>
      </c>
      <c r="D37" s="18" t="str">
        <f>D2</f>
        <v>3-syl</v>
      </c>
      <c r="E37" s="18" t="str">
        <f>E2</f>
        <v>4-syl</v>
      </c>
      <c r="J37" s="14"/>
      <c r="L37" s="18" t="str">
        <f>L2</f>
        <v>ana-0</v>
      </c>
      <c r="M37" s="18" t="str">
        <f>M2</f>
        <v>ana-1</v>
      </c>
      <c r="N37" s="18" t="str">
        <f>N2</f>
        <v>ana-2</v>
      </c>
      <c r="O37" s="18" t="str">
        <f>O2</f>
        <v>ana-3</v>
      </c>
      <c r="V37" s="63" t="s">
        <v>52</v>
      </c>
    </row>
    <row r="38" spans="1:22" x14ac:dyDescent="0.25">
      <c r="A38" s="20" t="s">
        <v>12</v>
      </c>
      <c r="B38" s="31">
        <f>[28]pn_foot_lh_dur_means!B5</f>
        <v>82.5</v>
      </c>
      <c r="C38" s="31">
        <f>[28]pn_foot_lh_dur_means!C5</f>
        <v>120.33</v>
      </c>
      <c r="D38" s="31">
        <f>[28]pn_foot_lh_dur_means!D5</f>
        <v>150.19999999999999</v>
      </c>
      <c r="E38" s="31">
        <f>[28]pn_foot_lh_dur_means!E5</f>
        <v>164.75</v>
      </c>
      <c r="J38" s="14"/>
      <c r="K38" s="15" t="s">
        <v>12</v>
      </c>
      <c r="L38" s="31">
        <v>164.75</v>
      </c>
      <c r="M38" s="31">
        <f>[29]pn_ana_lh_dur_means!B2</f>
        <v>164.75</v>
      </c>
      <c r="N38" s="31">
        <f>[29]pn_ana_lh_dur_means!C2</f>
        <v>98.11</v>
      </c>
      <c r="O38" s="31">
        <f>[29]pn_ana_lh_dur_means!D2</f>
        <v>107.75</v>
      </c>
    </row>
    <row r="39" spans="1:22" x14ac:dyDescent="0.25">
      <c r="A39" s="20" t="s">
        <v>13</v>
      </c>
      <c r="B39" s="31">
        <f>[28]pn_foot_lh_dur_means!B6</f>
        <v>118.88</v>
      </c>
      <c r="C39" s="31">
        <f>[28]pn_foot_lh_dur_means!C6</f>
        <v>174.94</v>
      </c>
      <c r="D39" s="31">
        <f>[28]pn_foot_lh_dur_means!D6</f>
        <v>195.76</v>
      </c>
      <c r="E39" s="31">
        <f>[28]pn_foot_lh_dur_means!E6</f>
        <v>208.37</v>
      </c>
      <c r="J39" s="14"/>
      <c r="K39" s="15" t="s">
        <v>13</v>
      </c>
      <c r="L39" s="31">
        <v>208.37</v>
      </c>
      <c r="M39" s="31">
        <f>[29]pn_ana_lh_dur_means!B3</f>
        <v>208.37</v>
      </c>
      <c r="N39" s="31">
        <f>[29]pn_ana_lh_dur_means!C3</f>
        <v>147.63999999999999</v>
      </c>
      <c r="O39" s="31">
        <f>[29]pn_ana_lh_dur_means!D3</f>
        <v>178.3</v>
      </c>
    </row>
    <row r="40" spans="1:22" x14ac:dyDescent="0.25">
      <c r="J40" s="14"/>
      <c r="K40" s="11"/>
      <c r="L40" s="11"/>
      <c r="M40" s="11"/>
      <c r="N40" s="11"/>
    </row>
    <row r="41" spans="1:22" x14ac:dyDescent="0.25">
      <c r="J41" s="14"/>
      <c r="K41" s="11"/>
      <c r="L41" s="11"/>
      <c r="M41" s="11"/>
      <c r="N41" s="11"/>
    </row>
    <row r="42" spans="1:22" x14ac:dyDescent="0.25">
      <c r="J42" s="14"/>
      <c r="K42" s="11"/>
      <c r="L42" s="11"/>
      <c r="M42" s="11"/>
      <c r="N42" s="11"/>
    </row>
    <row r="64" spans="5:5" x14ac:dyDescent="0.25">
      <c r="E64" t="s">
        <v>53</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DCC-906C-4049-9A6A-C7B0FDDC2B3F}">
  <dimension ref="A1:T42"/>
  <sheetViews>
    <sheetView topLeftCell="A4" zoomScale="67" zoomScaleNormal="67" workbookViewId="0">
      <selection activeCell="I23" sqref="I23"/>
    </sheetView>
  </sheetViews>
  <sheetFormatPr defaultRowHeight="15" x14ac:dyDescent="0.25"/>
  <cols>
    <col min="7" max="7" width="13.5703125" bestFit="1" customWidth="1"/>
    <col min="9" max="9" width="9.85546875" bestFit="1" customWidth="1"/>
    <col min="10" max="10" width="10.85546875" style="13" bestFit="1" customWidth="1"/>
    <col min="11" max="11" width="11.140625" bestFit="1" customWidth="1"/>
    <col min="20" max="21" width="4.140625" customWidth="1"/>
  </cols>
  <sheetData>
    <row r="1" spans="1:20" ht="15" customHeight="1" x14ac:dyDescent="0.25">
      <c r="A1" s="7" t="s">
        <v>1</v>
      </c>
      <c r="B1" s="7" t="s">
        <v>16</v>
      </c>
      <c r="C1" s="7"/>
      <c r="D1" s="7"/>
      <c r="E1" s="7"/>
      <c r="F1" s="7" t="s">
        <v>17</v>
      </c>
      <c r="G1" s="2"/>
      <c r="H1" s="2"/>
      <c r="I1" s="2"/>
      <c r="J1" s="12"/>
      <c r="K1" s="6" t="s">
        <v>0</v>
      </c>
      <c r="L1" s="7" t="s">
        <v>16</v>
      </c>
      <c r="M1" s="7"/>
      <c r="N1" s="7"/>
      <c r="O1" s="7"/>
      <c r="P1" s="7" t="s">
        <v>17</v>
      </c>
      <c r="Q1" s="2"/>
      <c r="R1" s="2"/>
      <c r="S1" s="2"/>
      <c r="T1" s="2"/>
    </row>
    <row r="2" spans="1:20" ht="15" customHeight="1" x14ac:dyDescent="0.25">
      <c r="A2" s="9"/>
      <c r="B2" s="16" t="s">
        <v>6</v>
      </c>
      <c r="C2" s="16" t="s">
        <v>7</v>
      </c>
      <c r="D2" s="16" t="s">
        <v>8</v>
      </c>
      <c r="E2" s="16" t="s">
        <v>9</v>
      </c>
      <c r="F2" s="5" t="str">
        <f>B2</f>
        <v>1-syl</v>
      </c>
      <c r="G2" s="5" t="str">
        <f>C2</f>
        <v>2-syl</v>
      </c>
      <c r="H2" s="5" t="str">
        <f>D2</f>
        <v>3-syl</v>
      </c>
      <c r="I2" s="5" t="str">
        <f>E2</f>
        <v>4-syl</v>
      </c>
      <c r="J2" s="17" t="s">
        <v>18</v>
      </c>
      <c r="K2" s="8"/>
      <c r="L2" s="16" t="s">
        <v>2</v>
      </c>
      <c r="M2" s="16" t="s">
        <v>3</v>
      </c>
      <c r="N2" s="16" t="s">
        <v>4</v>
      </c>
      <c r="O2" s="16" t="s">
        <v>5</v>
      </c>
      <c r="P2" s="5" t="s">
        <v>2</v>
      </c>
      <c r="Q2" s="5" t="s">
        <v>3</v>
      </c>
      <c r="R2" s="5" t="s">
        <v>4</v>
      </c>
      <c r="S2" s="5" t="s">
        <v>5</v>
      </c>
      <c r="T2" s="2"/>
    </row>
    <row r="3" spans="1:20" s="1" customFormat="1" x14ac:dyDescent="0.25">
      <c r="A3" s="9" t="s">
        <v>10</v>
      </c>
      <c r="B3" s="21">
        <f>[30]pn_foot_l_f0_means!B3</f>
        <v>-0.49</v>
      </c>
      <c r="C3" s="21">
        <f>[30]pn_foot_l_f0_means!C3</f>
        <v>-0.57999999999999996</v>
      </c>
      <c r="D3" s="21"/>
      <c r="E3" s="21"/>
      <c r="F3" s="23">
        <f>[31]pn_foot_h_f0_means!B3</f>
        <v>0.05</v>
      </c>
      <c r="G3" s="23">
        <f>[31]pn_foot_h_f0_means!C3</f>
        <v>-0.09</v>
      </c>
      <c r="H3" s="23"/>
      <c r="I3" s="23"/>
      <c r="K3" s="15" t="s">
        <v>10</v>
      </c>
      <c r="L3" s="21"/>
      <c r="M3" s="21"/>
      <c r="N3" s="21"/>
      <c r="O3" s="21"/>
      <c r="P3" s="22"/>
      <c r="Q3" s="22"/>
      <c r="R3" s="22"/>
      <c r="S3" s="22"/>
      <c r="T3" s="2"/>
    </row>
    <row r="4" spans="1:20" x14ac:dyDescent="0.25">
      <c r="A4" s="8" t="s">
        <v>11</v>
      </c>
      <c r="B4" s="21">
        <f>[30]pn_foot_l_f0_means!B4</f>
        <v>-0.01</v>
      </c>
      <c r="C4" s="21">
        <f>[30]pn_foot_l_f0_means!C4</f>
        <v>0.5</v>
      </c>
      <c r="D4" s="21">
        <f>[30]pn_foot_l_f0_means!D4</f>
        <v>0.52</v>
      </c>
      <c r="E4" s="21"/>
      <c r="F4" s="23">
        <f>[31]pn_foot_h_f0_means!B4</f>
        <v>0.51</v>
      </c>
      <c r="G4" s="23">
        <f>[31]pn_foot_h_f0_means!C4</f>
        <v>1.03</v>
      </c>
      <c r="H4" s="23">
        <f>[31]pn_foot_h_f0_means!D4</f>
        <v>1.29</v>
      </c>
      <c r="I4" s="23"/>
      <c r="K4" s="15" t="s">
        <v>11</v>
      </c>
      <c r="L4" s="21"/>
      <c r="M4" s="21">
        <f>[32]pn_ana_l_f0_means!$C$4</f>
        <v>0.25</v>
      </c>
      <c r="N4" s="21"/>
      <c r="O4" s="21"/>
      <c r="P4" s="32"/>
      <c r="Q4" s="32">
        <f>[33]pn_ana_h_f0_means!$C$4</f>
        <v>1.58</v>
      </c>
      <c r="R4" s="32"/>
      <c r="S4" s="32"/>
      <c r="T4" s="2"/>
    </row>
    <row r="5" spans="1:20" x14ac:dyDescent="0.25">
      <c r="A5" s="8" t="s">
        <v>12</v>
      </c>
      <c r="B5" s="21">
        <f>[30]pn_foot_l_f0_means!B5</f>
        <v>0.01</v>
      </c>
      <c r="C5" s="21">
        <f>[30]pn_foot_l_f0_means!C5</f>
        <v>0.65</v>
      </c>
      <c r="D5" s="21">
        <f>[30]pn_foot_l_f0_means!D5</f>
        <v>0.8</v>
      </c>
      <c r="E5" s="21">
        <f>[30]pn_foot_l_f0_means!E5</f>
        <v>0.77</v>
      </c>
      <c r="F5" s="23">
        <f>[31]pn_foot_h_f0_means!B5</f>
        <v>0.59</v>
      </c>
      <c r="G5" s="23">
        <f>[31]pn_foot_h_f0_means!C5</f>
        <v>1.24</v>
      </c>
      <c r="H5" s="23">
        <f>[31]pn_foot_h_f0_means!D5</f>
        <v>1.52</v>
      </c>
      <c r="I5" s="23">
        <f>[31]pn_foot_h_f0_means!E5</f>
        <v>1.5</v>
      </c>
      <c r="J5" s="15"/>
      <c r="K5" s="15" t="s">
        <v>12</v>
      </c>
      <c r="L5" s="21">
        <f>[32]pn_ana_l_f0_means!B2</f>
        <v>0.77</v>
      </c>
      <c r="M5" s="21">
        <f>[32]pn_ana_l_f0_means!C2</f>
        <v>0.69</v>
      </c>
      <c r="N5" s="21">
        <f>[32]pn_ana_l_f0_means!D2</f>
        <v>0.37</v>
      </c>
      <c r="O5" s="21">
        <f>[32]pn_ana_l_f0_means!E2</f>
        <v>-0.25</v>
      </c>
      <c r="P5" s="32">
        <f>[33]pn_ana_h_f0_means!B2</f>
        <v>1.5</v>
      </c>
      <c r="Q5" s="32">
        <f>[33]pn_ana_h_f0_means!C2</f>
        <v>1.23</v>
      </c>
      <c r="R5" s="32">
        <f>[33]pn_ana_h_f0_means!D2</f>
        <v>1.1599999999999999</v>
      </c>
      <c r="S5" s="32">
        <f>[33]pn_ana_h_f0_means!E2</f>
        <v>0.54</v>
      </c>
      <c r="T5" s="2"/>
    </row>
    <row r="6" spans="1:20" x14ac:dyDescent="0.25">
      <c r="A6" s="15" t="s">
        <v>13</v>
      </c>
      <c r="B6" s="21">
        <f>[30]pn_foot_l_f0_means!B6</f>
        <v>-0.11</v>
      </c>
      <c r="C6" s="21">
        <f>[30]pn_foot_l_f0_means!C6</f>
        <v>-0.43</v>
      </c>
      <c r="D6" s="21">
        <f>[30]pn_foot_l_f0_means!D6</f>
        <v>-0.33</v>
      </c>
      <c r="E6" s="21">
        <f>[30]pn_foot_l_f0_means!E6</f>
        <v>-0.28000000000000003</v>
      </c>
      <c r="F6" s="23">
        <f>[31]pn_foot_h_f0_means!B6</f>
        <v>0.88</v>
      </c>
      <c r="G6" s="23">
        <f>[31]pn_foot_h_f0_means!C6</f>
        <v>0.89</v>
      </c>
      <c r="H6" s="23">
        <f>[31]pn_foot_h_f0_means!D6</f>
        <v>1.04</v>
      </c>
      <c r="I6" s="23">
        <f>[31]pn_foot_h_f0_means!E6</f>
        <v>1.62</v>
      </c>
      <c r="K6" s="15" t="s">
        <v>13</v>
      </c>
      <c r="L6" s="21">
        <f>[32]pn_ana_l_f0_means!B3</f>
        <v>-0.28000000000000003</v>
      </c>
      <c r="M6" s="21">
        <f>[32]pn_ana_l_f0_means!C3</f>
        <v>-0.11</v>
      </c>
      <c r="N6" s="21">
        <f>[32]pn_ana_l_f0_means!D3</f>
        <v>-0.59</v>
      </c>
      <c r="O6" s="21">
        <f>[32]pn_ana_l_f0_means!E3</f>
        <v>-0.6</v>
      </c>
      <c r="P6" s="32">
        <f>[33]pn_ana_h_f0_means!B3</f>
        <v>1.62</v>
      </c>
      <c r="Q6" s="32">
        <f>[33]pn_ana_h_f0_means!C3</f>
        <v>1.32</v>
      </c>
      <c r="R6" s="32">
        <f>[33]pn_ana_h_f0_means!D3</f>
        <v>1.29</v>
      </c>
      <c r="S6" s="32">
        <f>[33]pn_ana_h_f0_means!E3</f>
        <v>1.06</v>
      </c>
      <c r="T6" s="2"/>
    </row>
    <row r="7" spans="1:20" x14ac:dyDescent="0.25">
      <c r="A7" s="2"/>
      <c r="B7" s="2"/>
      <c r="C7" s="2"/>
      <c r="D7" s="2"/>
      <c r="E7" s="2"/>
      <c r="F7" s="2"/>
      <c r="G7" s="2"/>
      <c r="H7" s="2"/>
      <c r="I7" s="2"/>
      <c r="J7" s="12"/>
      <c r="K7" s="2"/>
      <c r="L7" s="2"/>
      <c r="M7" s="2"/>
      <c r="N7" s="2"/>
      <c r="O7" s="2"/>
      <c r="P7" s="2"/>
      <c r="Q7" s="2"/>
      <c r="R7" s="2"/>
      <c r="S7" s="2"/>
      <c r="T7" s="2"/>
    </row>
    <row r="8" spans="1:20" x14ac:dyDescent="0.25">
      <c r="A8" s="2"/>
      <c r="B8" s="2"/>
      <c r="C8" s="2"/>
      <c r="D8" s="2"/>
      <c r="E8" s="10"/>
      <c r="F8" s="2"/>
      <c r="G8" s="2"/>
      <c r="H8" s="2"/>
      <c r="I8" s="2"/>
      <c r="J8" s="12"/>
      <c r="K8" s="2"/>
      <c r="L8" s="2"/>
      <c r="M8" s="2"/>
      <c r="N8" s="2"/>
      <c r="O8" s="10"/>
      <c r="P8" s="2"/>
      <c r="Q8" s="2"/>
      <c r="R8" s="2"/>
      <c r="S8" s="2"/>
      <c r="T8" s="2"/>
    </row>
    <row r="9" spans="1:20" x14ac:dyDescent="0.25">
      <c r="A9" s="2"/>
      <c r="B9" s="2"/>
      <c r="C9" s="2"/>
      <c r="D9" s="2"/>
      <c r="E9" s="8"/>
      <c r="F9" s="2"/>
      <c r="G9" s="2"/>
      <c r="H9" s="2"/>
      <c r="I9" s="2"/>
      <c r="J9" s="12"/>
      <c r="K9" s="2"/>
      <c r="L9" s="2"/>
      <c r="M9" s="2"/>
      <c r="N9" s="2"/>
      <c r="O9" s="8"/>
      <c r="P9" s="2"/>
      <c r="Q9" s="2"/>
      <c r="R9" s="2"/>
      <c r="S9" s="2"/>
      <c r="T9" s="2"/>
    </row>
    <row r="13" spans="1:20" ht="15" customHeight="1" x14ac:dyDescent="0.25"/>
    <row r="14" spans="1:20" x14ac:dyDescent="0.25">
      <c r="G14" s="32"/>
    </row>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15" x14ac:dyDescent="0.25">
      <c r="J33" s="14"/>
      <c r="K33" s="11"/>
      <c r="L33" s="11"/>
      <c r="M33" s="11"/>
      <c r="N33" s="11"/>
    </row>
    <row r="34" spans="1:15" x14ac:dyDescent="0.25">
      <c r="J34" s="14"/>
      <c r="K34" s="11"/>
      <c r="L34" s="11"/>
      <c r="M34" s="11"/>
      <c r="N34" s="11"/>
    </row>
    <row r="35" spans="1:15" x14ac:dyDescent="0.25">
      <c r="J35" s="14"/>
      <c r="K35" s="11"/>
      <c r="L35" s="11"/>
      <c r="M35" s="11"/>
      <c r="N35" s="11"/>
    </row>
    <row r="36" spans="1:15" x14ac:dyDescent="0.25">
      <c r="B36" t="s">
        <v>21</v>
      </c>
      <c r="J36" s="14"/>
      <c r="L36" t="s">
        <v>21</v>
      </c>
    </row>
    <row r="37" spans="1:15" x14ac:dyDescent="0.25">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25">
      <c r="A38" s="15" t="s">
        <v>12</v>
      </c>
      <c r="B38" s="30">
        <f>[34]pn_foot_exc_f0_means!B5</f>
        <v>0.57999999999999996</v>
      </c>
      <c r="C38" s="30">
        <f>[34]pn_foot_exc_f0_means!C5</f>
        <v>0.59</v>
      </c>
      <c r="D38" s="30">
        <f>[34]pn_foot_exc_f0_means!D5</f>
        <v>0.73</v>
      </c>
      <c r="E38" s="30">
        <f>[34]pn_foot_exc_f0_means!E5</f>
        <v>0.74</v>
      </c>
      <c r="J38" s="14"/>
      <c r="K38" s="15" t="s">
        <v>12</v>
      </c>
      <c r="L38" s="33">
        <f>[35]pn_ana_exc_f0_means!B2</f>
        <v>0.74</v>
      </c>
      <c r="M38" s="33">
        <f>[35]pn_ana_exc_f0_means!C2</f>
        <v>0.54</v>
      </c>
      <c r="N38" s="33">
        <f>[35]pn_ana_exc_f0_means!D2</f>
        <v>0.79</v>
      </c>
      <c r="O38" s="33">
        <f>[35]pn_ana_exc_f0_means!E2</f>
        <v>0.79</v>
      </c>
    </row>
    <row r="39" spans="1:15" x14ac:dyDescent="0.25">
      <c r="A39" s="15" t="s">
        <v>13</v>
      </c>
      <c r="B39" s="30">
        <f>[34]pn_foot_exc_f0_means!B6</f>
        <v>0.99</v>
      </c>
      <c r="C39" s="30">
        <f>[34]pn_foot_exc_f0_means!C6</f>
        <v>1.33</v>
      </c>
      <c r="D39" s="30">
        <f>[34]pn_foot_exc_f0_means!D6</f>
        <v>1.37</v>
      </c>
      <c r="E39" s="30">
        <f>[34]pn_foot_exc_f0_means!E6</f>
        <v>1.9</v>
      </c>
      <c r="J39" s="14"/>
      <c r="K39" s="15" t="s">
        <v>13</v>
      </c>
      <c r="L39" s="33">
        <f>[35]pn_ana_exc_f0_means!B3</f>
        <v>1.9</v>
      </c>
      <c r="M39" s="33">
        <f>[35]pn_ana_exc_f0_means!C3</f>
        <v>1.43</v>
      </c>
      <c r="N39" s="33">
        <f>[35]pn_ana_exc_f0_means!D3</f>
        <v>1.88</v>
      </c>
      <c r="O39" s="33">
        <f>[35]pn_ana_exc_f0_means!E3</f>
        <v>1.66</v>
      </c>
    </row>
    <row r="40" spans="1:15" x14ac:dyDescent="0.25">
      <c r="J40" s="14"/>
      <c r="K40" s="11"/>
      <c r="L40" s="11"/>
      <c r="M40" s="11"/>
      <c r="N40" s="11"/>
    </row>
    <row r="41" spans="1:15" x14ac:dyDescent="0.25">
      <c r="J41" s="14"/>
      <c r="K41" s="11"/>
      <c r="L41" s="11"/>
      <c r="M41" s="11"/>
      <c r="N41" s="11"/>
    </row>
    <row r="42" spans="1:15" x14ac:dyDescent="0.25">
      <c r="J42" s="14"/>
      <c r="K42" s="11"/>
      <c r="L42" s="11"/>
      <c r="M42" s="11"/>
      <c r="N42" s="1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AF6B8-356E-4F46-8CB3-FB5D4C9B24CE}">
  <dimension ref="A1:V67"/>
  <sheetViews>
    <sheetView topLeftCell="A16" zoomScale="66" zoomScaleNormal="66" workbookViewId="0">
      <selection activeCell="H62" sqref="H62"/>
    </sheetView>
  </sheetViews>
  <sheetFormatPr defaultRowHeight="15" x14ac:dyDescent="0.25"/>
  <cols>
    <col min="7" max="7" width="13.5703125" bestFit="1" customWidth="1"/>
    <col min="9" max="9" width="2.85546875" customWidth="1"/>
    <col min="10" max="10" width="4.42578125" style="13" customWidth="1"/>
    <col min="11" max="11" width="11.140625" bestFit="1" customWidth="1"/>
    <col min="20" max="21" width="4.140625" customWidth="1"/>
  </cols>
  <sheetData>
    <row r="1" spans="1:20" hidden="1" x14ac:dyDescent="0.25">
      <c r="A1" s="7" t="s">
        <v>1</v>
      </c>
      <c r="B1" s="7" t="str">
        <f>IF(ISBLANK('PN Time Params'!B1), "", 'PN Time Params'!B1)</f>
        <v>l_t</v>
      </c>
      <c r="C1" s="7" t="str">
        <f>IF(ISBLANK('PN Time Params'!C1), "", 'PN Time Params'!C1)</f>
        <v/>
      </c>
      <c r="D1" s="7" t="str">
        <f>IF(ISBLANK('PN Time Params'!D1), "", 'PN Time Params'!D1)</f>
        <v/>
      </c>
      <c r="E1" s="7" t="str">
        <f>IF(ISBLANK('PN Time Params'!E1), "", 'PN Time Params'!E1)</f>
        <v/>
      </c>
      <c r="F1" s="7" t="str">
        <f>IF(ISBLANK('PN Time Params'!F1), "", 'PN Time Params'!F1)</f>
        <v>h_t</v>
      </c>
      <c r="G1" s="2" t="str">
        <f>IF(ISBLANK('PN Time Params'!G1), "", 'PN Time Params'!G1)</f>
        <v/>
      </c>
      <c r="H1" s="2" t="str">
        <f>IF(ISBLANK('PN Time Params'!H1), "", 'PN Time Params'!H1)</f>
        <v/>
      </c>
      <c r="I1" s="2" t="str">
        <f>IF(ISBLANK('PN Time Params'!I1), "", 'PN Time Params'!I1)</f>
        <v/>
      </c>
      <c r="J1" s="12" t="str">
        <f>IF(ISBLANK('PN Time Params'!J1), "", 'PN Time Params'!J1)</f>
        <v/>
      </c>
      <c r="K1" s="6" t="str">
        <f>IF(ISBLANK('PN Time Params'!K1), "", 'PN Time Params'!K1)</f>
        <v>Ana</v>
      </c>
      <c r="L1" s="7" t="str">
        <f>IF(ISBLANK('PN Time Params'!L1), "", 'PN Time Params'!L1)</f>
        <v>l_t</v>
      </c>
      <c r="M1" s="7" t="str">
        <f>IF(ISBLANK('PN Time Params'!M1), "", 'PN Time Params'!M1)</f>
        <v/>
      </c>
      <c r="N1" s="7" t="str">
        <f>IF(ISBLANK('PN Time Params'!N1), "", 'PN Time Params'!N1)</f>
        <v/>
      </c>
      <c r="O1" s="7" t="str">
        <f>IF(ISBLANK('PN Time Params'!O1), "", 'PN Time Params'!O1)</f>
        <v/>
      </c>
      <c r="P1" s="7" t="str">
        <f>IF(ISBLANK('PN Time Params'!P1), "", 'PN Time Params'!P1)</f>
        <v>h_t</v>
      </c>
      <c r="Q1" s="2" t="str">
        <f>IF(ISBLANK('PN Time Params'!Q1), "", 'PN Time Params'!Q1)</f>
        <v/>
      </c>
      <c r="R1" s="2" t="str">
        <f>IF(ISBLANK('PN Time Params'!R1), "", 'PN Time Params'!R1)</f>
        <v/>
      </c>
      <c r="S1" s="2" t="str">
        <f>IF(ISBLANK('PN Time Params'!S1), "", 'PN Time Params'!S1)</f>
        <v/>
      </c>
    </row>
    <row r="2" spans="1:20" hidden="1" x14ac:dyDescent="0.25">
      <c r="A2" s="9"/>
      <c r="B2" s="16" t="str">
        <f>IF(ISBLANK('PN Time Params'!B2), "", 'PN Time Params'!B2)</f>
        <v>1-syl</v>
      </c>
      <c r="C2" s="16" t="str">
        <f>IF(ISBLANK('PN Time Params'!C2), "", 'PN Time Params'!C2)</f>
        <v>2-syl</v>
      </c>
      <c r="D2" s="16" t="str">
        <f>IF(ISBLANK('PN Time Params'!D2), "", 'PN Time Params'!D2)</f>
        <v>3-syl</v>
      </c>
      <c r="E2" s="16" t="str">
        <f>IF(ISBLANK('PN Time Params'!E2), "", 'PN Time Params'!E2)</f>
        <v>4-syl</v>
      </c>
      <c r="F2" s="5" t="str">
        <f>IF(ISBLANK('PN Time Params'!F2), "", 'PN Time Params'!F2)</f>
        <v>1-syl</v>
      </c>
      <c r="G2" s="5" t="str">
        <f>IF(ISBLANK('PN Time Params'!G2), "", 'PN Time Params'!G2)</f>
        <v>2-syl</v>
      </c>
      <c r="H2" s="5" t="str">
        <f>IF(ISBLANK('PN Time Params'!H2), "", 'PN Time Params'!H2)</f>
        <v>3-syl</v>
      </c>
      <c r="I2" s="5" t="str">
        <f>IF(ISBLANK('PN Time Params'!I2), "", 'PN Time Params'!I2)</f>
        <v>4-syl</v>
      </c>
      <c r="J2" s="13" t="str">
        <f>IF(ISBLANK('PN Time Params'!J2), "", 'PN Time Params'!J2)</f>
        <v/>
      </c>
      <c r="K2" s="8" t="str">
        <f>IF(ISBLANK('PN Time Params'!K2), "", 'PN Time Params'!K2)</f>
        <v/>
      </c>
      <c r="L2" s="16" t="str">
        <f>IF(ISBLANK('PN Time Params'!L2), "", 'PN Time Params'!L2)</f>
        <v>ana-0</v>
      </c>
      <c r="M2" s="16" t="str">
        <f>IF(ISBLANK('PN Time Params'!M2), "", 'PN Time Params'!M2)</f>
        <v>ana-1</v>
      </c>
      <c r="N2" s="16" t="str">
        <f>IF(ISBLANK('PN Time Params'!N2), "", 'PN Time Params'!N2)</f>
        <v>ana-2</v>
      </c>
      <c r="O2" s="16" t="str">
        <f>IF(ISBLANK('PN Time Params'!O2), "", 'PN Time Params'!O2)</f>
        <v>ana-3</v>
      </c>
      <c r="P2" s="5" t="str">
        <f>IF(ISBLANK('PN Time Params'!P2), "", 'PN Time Params'!P2)</f>
        <v>ana-0</v>
      </c>
      <c r="Q2" s="5" t="str">
        <f>IF(ISBLANK('PN Time Params'!Q2), "", 'PN Time Params'!Q2)</f>
        <v>ana-1</v>
      </c>
      <c r="R2" s="5" t="str">
        <f>IF(ISBLANK('PN Time Params'!R2), "", 'PN Time Params'!R2)</f>
        <v>ana-2</v>
      </c>
      <c r="S2" s="5" t="str">
        <f>IF(ISBLANK('PN Time Params'!S2), "", 'PN Time Params'!S2)</f>
        <v>ana-3</v>
      </c>
    </row>
    <row r="3" spans="1:20" hidden="1" x14ac:dyDescent="0.25">
      <c r="A3" s="9" t="s">
        <v>10</v>
      </c>
      <c r="B3" s="24">
        <f>IF(ISBLANK('PN Time Params'!B3), "", 'PN Time Params'!B3)</f>
        <v>65.62</v>
      </c>
      <c r="C3" s="24">
        <f>IF(ISBLANK('PN Time Params'!C3), "", 'PN Time Params'!C3)</f>
        <v>84.5</v>
      </c>
      <c r="D3" s="25" t="str">
        <f>IF(ISBLANK('PN Time Params'!D3), "", 'PN Time Params'!D3)</f>
        <v/>
      </c>
      <c r="E3" s="25" t="str">
        <f>IF(ISBLANK('PN Time Params'!E3), "", 'PN Time Params'!E3)</f>
        <v/>
      </c>
      <c r="F3" s="26" t="str">
        <f>IF(ISBLANK('PN Time Params'!F3), "", 'PN Time Params'!F3)</f>
        <v/>
      </c>
      <c r="G3" s="26" t="str">
        <f>IF(ISBLANK('PN Time Params'!G3), "", 'PN Time Params'!G3)</f>
        <v/>
      </c>
      <c r="H3" s="26" t="str">
        <f>IF(ISBLANK('PN Time Params'!H3), "", 'PN Time Params'!H3)</f>
        <v/>
      </c>
      <c r="I3" s="26" t="str">
        <f>IF(ISBLANK('PN Time Params'!I3), "", 'PN Time Params'!I3)</f>
        <v/>
      </c>
      <c r="J3" s="1" t="str">
        <f>IF(ISBLANK('PN Time Params'!J3), "", 'PN Time Params'!J3)</f>
        <v/>
      </c>
      <c r="K3" s="15" t="str">
        <f>IF(ISBLANK('PN Time Params'!K3), "", 'PN Time Params'!K3)</f>
        <v>L*</v>
      </c>
      <c r="L3" s="27" t="str">
        <f>IF(ISBLANK('PN Time Params'!L3), "", 'PN Time Params'!L3)</f>
        <v/>
      </c>
      <c r="M3" s="27" t="str">
        <f>IF(ISBLANK('PN Time Params'!M3), "", 'PN Time Params'!M3)</f>
        <v/>
      </c>
      <c r="N3" s="27" t="str">
        <f>IF(ISBLANK('PN Time Params'!N3), "", 'PN Time Params'!N3)</f>
        <v/>
      </c>
      <c r="O3" s="27" t="str">
        <f>IF(ISBLANK('PN Time Params'!O3), "", 'PN Time Params'!O3)</f>
        <v/>
      </c>
      <c r="P3" s="26" t="str">
        <f>IF(ISBLANK('PN Time Params'!P3), "", 'PN Time Params'!P3)</f>
        <v/>
      </c>
      <c r="Q3" s="26" t="str">
        <f>IF(ISBLANK('PN Time Params'!Q3), "", 'PN Time Params'!Q3)</f>
        <v/>
      </c>
      <c r="R3" s="26" t="str">
        <f>IF(ISBLANK('PN Time Params'!R3), "", 'PN Time Params'!R3)</f>
        <v/>
      </c>
      <c r="S3" s="26" t="str">
        <f>IF(ISBLANK('PN Time Params'!S3), "", 'PN Time Params'!S3)</f>
        <v/>
      </c>
    </row>
    <row r="4" spans="1:20" hidden="1" x14ac:dyDescent="0.25">
      <c r="A4" s="8" t="s">
        <v>11</v>
      </c>
      <c r="B4" s="27" t="str">
        <f>IF(ISBLANK('PN Time Params'!B4), "", 'PN Time Params'!B4)</f>
        <v/>
      </c>
      <c r="C4" s="27" t="str">
        <f>IF(ISBLANK('PN Time Params'!C4), "", 'PN Time Params'!C4)</f>
        <v/>
      </c>
      <c r="D4" s="27" t="str">
        <f>IF(ISBLANK('PN Time Params'!D4), "", 'PN Time Params'!D4)</f>
        <v/>
      </c>
      <c r="E4" s="27" t="str">
        <f>IF(ISBLANK('PN Time Params'!E4), "", 'PN Time Params'!E4)</f>
        <v/>
      </c>
      <c r="F4" s="28">
        <f>IF(ISBLANK('PN Time Params'!F4), "", 'PN Time Params'!F4)</f>
        <v>121.8</v>
      </c>
      <c r="G4" s="28">
        <f>IF(ISBLANK('PN Time Params'!G4), "", 'PN Time Params'!G4)</f>
        <v>123.93</v>
      </c>
      <c r="H4" s="28">
        <f>IF(ISBLANK('PN Time Params'!H4), "", 'PN Time Params'!H4)</f>
        <v>133.35</v>
      </c>
      <c r="I4" s="28" t="str">
        <f>IF(ISBLANK('PN Time Params'!I4), "", 'PN Time Params'!I4)</f>
        <v/>
      </c>
      <c r="J4" s="13" t="str">
        <f>IF(ISBLANK('PN Time Params'!J4), "", 'PN Time Params'!J4)</f>
        <v/>
      </c>
      <c r="K4" s="15" t="str">
        <f>IF(ISBLANK('PN Time Params'!K4), "", 'PN Time Params'!K4)</f>
        <v>H*</v>
      </c>
      <c r="L4" s="27" t="str">
        <f>IF(ISBLANK('PN Time Params'!L4), "", 'PN Time Params'!L4)</f>
        <v/>
      </c>
      <c r="M4" s="27" t="str">
        <f>IF(ISBLANK('PN Time Params'!M4), "", 'PN Time Params'!M4)</f>
        <v/>
      </c>
      <c r="N4" s="27" t="str">
        <f>IF(ISBLANK('PN Time Params'!N4), "", 'PN Time Params'!N4)</f>
        <v/>
      </c>
      <c r="O4" s="29" t="str">
        <f>IF(ISBLANK('PN Time Params'!O4), "", 'PN Time Params'!O4)</f>
        <v/>
      </c>
      <c r="P4" s="28" t="str">
        <f>IF(ISBLANK('PN Time Params'!P4), "", 'PN Time Params'!P4)</f>
        <v/>
      </c>
      <c r="Q4" s="28">
        <f>IF(ISBLANK('PN Time Params'!Q4), "", 'PN Time Params'!Q4)</f>
        <v>96.04</v>
      </c>
      <c r="R4" s="28" t="str">
        <f>IF(ISBLANK('PN Time Params'!R4), "", 'PN Time Params'!R4)</f>
        <v/>
      </c>
      <c r="S4" s="28" t="str">
        <f>IF(ISBLANK('PN Time Params'!S4), "", 'PN Time Params'!S4)</f>
        <v/>
      </c>
    </row>
    <row r="5" spans="1:20" hidden="1" x14ac:dyDescent="0.25">
      <c r="A5" s="8" t="s">
        <v>12</v>
      </c>
      <c r="B5" s="24">
        <f>IF(ISBLANK('PN Time Params'!B5), "", 'PN Time Params'!B5)</f>
        <v>92.5</v>
      </c>
      <c r="C5" s="24">
        <f>IF(ISBLANK('PN Time Params'!C5), "", 'PN Time Params'!C5)</f>
        <v>88.67</v>
      </c>
      <c r="D5" s="24">
        <f>IF(ISBLANK('PN Time Params'!D5), "", 'PN Time Params'!D5)</f>
        <v>34.200000000000003</v>
      </c>
      <c r="E5" s="24">
        <f>IF(ISBLANK('PN Time Params'!E5), "", 'PN Time Params'!E5)</f>
        <v>48</v>
      </c>
      <c r="F5" s="28">
        <f>IF(ISBLANK('PN Time Params'!F5), "", 'PN Time Params'!F5)</f>
        <v>184</v>
      </c>
      <c r="G5" s="28">
        <f>IF(ISBLANK('PN Time Params'!G5), "", 'PN Time Params'!G5)</f>
        <v>221.67</v>
      </c>
      <c r="H5" s="28">
        <f>IF(ISBLANK('PN Time Params'!H5), "", 'PN Time Params'!H5)</f>
        <v>169.6</v>
      </c>
      <c r="I5" s="28">
        <f>IF(ISBLANK('PN Time Params'!I5), "", 'PN Time Params'!I5)</f>
        <v>237.75</v>
      </c>
      <c r="J5" s="15" t="str">
        <f>IF(ISBLANK('PN Time Params'!J5), "", 'PN Time Params'!J5)</f>
        <v/>
      </c>
      <c r="K5" s="15" t="str">
        <f>IF(ISBLANK('PN Time Params'!K5), "", 'PN Time Params'!K5)</f>
        <v>&gt;H*</v>
      </c>
      <c r="L5" s="24">
        <f>IF(ISBLANK('PN Time Params'!L5), "", 'PN Time Params'!L5)</f>
        <v>48</v>
      </c>
      <c r="M5" s="24">
        <f>IF(ISBLANK('PN Time Params'!M5), "", 'PN Time Params'!M5)</f>
        <v>58.33</v>
      </c>
      <c r="N5" s="24">
        <f>IF(ISBLANK('PN Time Params'!N5), "", 'PN Time Params'!N5)</f>
        <v>46.5</v>
      </c>
      <c r="O5" s="24">
        <f>IF(ISBLANK('PN Time Params'!O5), "", 'PN Time Params'!O5)</f>
        <v>37</v>
      </c>
      <c r="P5" s="28">
        <f>IF(ISBLANK('PN Time Params'!P5), "", 'PN Time Params'!P5)</f>
        <v>237.75</v>
      </c>
      <c r="Q5" s="28">
        <f>IF(ISBLANK('PN Time Params'!Q5), "", 'PN Time Params'!Q5)</f>
        <v>162.88999999999999</v>
      </c>
      <c r="R5" s="28">
        <f>IF(ISBLANK('PN Time Params'!R5), "", 'PN Time Params'!R5)</f>
        <v>169.5</v>
      </c>
      <c r="S5" s="28">
        <f>IF(ISBLANK('PN Time Params'!S5), "", 'PN Time Params'!S5)</f>
        <v>176.75</v>
      </c>
    </row>
    <row r="6" spans="1:20" hidden="1" x14ac:dyDescent="0.25">
      <c r="A6" s="15" t="s">
        <v>13</v>
      </c>
      <c r="B6" s="24">
        <f>IF(ISBLANK('PN Time Params'!B6), "", 'PN Time Params'!B6)</f>
        <v>76.260000000000005</v>
      </c>
      <c r="C6" s="24">
        <f>IF(ISBLANK('PN Time Params'!C6), "", 'PN Time Params'!C6)</f>
        <v>94.27</v>
      </c>
      <c r="D6" s="24">
        <f>IF(ISBLANK('PN Time Params'!D6), "", 'PN Time Params'!D6)</f>
        <v>83.3</v>
      </c>
      <c r="E6" s="24">
        <f>IF(ISBLANK('PN Time Params'!E6), "", 'PN Time Params'!E6)</f>
        <v>68.67</v>
      </c>
      <c r="F6" s="28">
        <f>IF(ISBLANK('PN Time Params'!F6), "", 'PN Time Params'!F6)</f>
        <v>187.39</v>
      </c>
      <c r="G6" s="28">
        <f>IF(ISBLANK('PN Time Params'!G6), "", 'PN Time Params'!G6)</f>
        <v>264.98</v>
      </c>
      <c r="H6" s="28">
        <f>IF(ISBLANK('PN Time Params'!H6), "", 'PN Time Params'!H6)</f>
        <v>280.06</v>
      </c>
      <c r="I6" s="28">
        <f>IF(ISBLANK('PN Time Params'!I6), "", 'PN Time Params'!I6)</f>
        <v>281.66000000000003</v>
      </c>
      <c r="J6" s="13" t="str">
        <f>IF(ISBLANK('PN Time Params'!J6), "", 'PN Time Params'!J6)</f>
        <v/>
      </c>
      <c r="K6" s="15" t="str">
        <f>IF(ISBLANK('PN Time Params'!K6), "", 'PN Time Params'!K6)</f>
        <v>L*H</v>
      </c>
      <c r="L6" s="24">
        <f>IF(ISBLANK('PN Time Params'!L6), "", 'PN Time Params'!L6)</f>
        <v>68.67</v>
      </c>
      <c r="M6" s="24">
        <f>IF(ISBLANK('PN Time Params'!M6), "", 'PN Time Params'!M6)</f>
        <v>71.86</v>
      </c>
      <c r="N6" s="24">
        <f>IF(ISBLANK('PN Time Params'!N6), "", 'PN Time Params'!N6)</f>
        <v>66.5</v>
      </c>
      <c r="O6" s="24">
        <f>IF(ISBLANK('PN Time Params'!O6), "", 'PN Time Params'!O6)</f>
        <v>81.25</v>
      </c>
      <c r="P6" s="28">
        <f>IF(ISBLANK('PN Time Params'!P6), "", 'PN Time Params'!P6)</f>
        <v>281.66000000000003</v>
      </c>
      <c r="Q6" s="28">
        <f>IF(ISBLANK('PN Time Params'!Q6), "", 'PN Time Params'!Q6)</f>
        <v>207.54</v>
      </c>
      <c r="R6" s="28">
        <f>IF(ISBLANK('PN Time Params'!R6), "", 'PN Time Params'!R6)</f>
        <v>245.45</v>
      </c>
      <c r="S6" s="28">
        <f>IF(ISBLANK('PN Time Params'!S6), "", 'PN Time Params'!S6)</f>
        <v>254.69</v>
      </c>
    </row>
    <row r="7" spans="1:20" hidden="1" x14ac:dyDescent="0.25"/>
    <row r="8" spans="1:20" hidden="1" x14ac:dyDescent="0.25"/>
    <row r="9" spans="1:20" hidden="1" x14ac:dyDescent="0.25">
      <c r="A9" s="7" t="str">
        <f>'PN F0 Params'!A1</f>
        <v>Foot</v>
      </c>
      <c r="B9" s="7" t="str">
        <f>IF(ISBLANK('PN F0 Params'!B1), "", 'PN F0 Params'!B1)</f>
        <v>l_f0</v>
      </c>
      <c r="C9" s="7" t="str">
        <f>IF(ISBLANK('PN F0 Params'!C1), "", 'PN F0 Params'!C1)</f>
        <v/>
      </c>
      <c r="D9" s="7" t="str">
        <f>IF(ISBLANK('PN F0 Params'!D1), "", 'PN F0 Params'!D1)</f>
        <v/>
      </c>
      <c r="E9" s="7" t="str">
        <f>IF(ISBLANK('PN F0 Params'!E1), "", 'PN F0 Params'!E1)</f>
        <v/>
      </c>
      <c r="F9" s="7" t="str">
        <f>IF(ISBLANK('PN F0 Params'!F1), "", 'PN F0 Params'!F1)</f>
        <v>h_f0</v>
      </c>
      <c r="G9" s="2" t="str">
        <f>IF(ISBLANK('PN F0 Params'!G1), "", 'PN F0 Params'!G1)</f>
        <v/>
      </c>
      <c r="H9" s="2" t="str">
        <f>IF(ISBLANK('PN F0 Params'!H1), "", 'PN F0 Params'!H1)</f>
        <v/>
      </c>
      <c r="I9" s="2" t="str">
        <f>IF(ISBLANK('PN F0 Params'!I1), "", 'PN F0 Params'!I1)</f>
        <v/>
      </c>
      <c r="J9" s="12" t="str">
        <f>IF(ISBLANK('PN F0 Params'!J1), "", 'PN F0 Params'!J1)</f>
        <v/>
      </c>
      <c r="K9" s="6" t="str">
        <f>IF(ISBLANK('PN F0 Params'!K1), "", 'PN F0 Params'!K1)</f>
        <v>Anac.</v>
      </c>
      <c r="L9" s="7" t="str">
        <f>IF(ISBLANK('PN F0 Params'!L1), "", 'PN F0 Params'!L1)</f>
        <v>l_f0</v>
      </c>
      <c r="M9" s="7" t="str">
        <f>IF(ISBLANK('PN F0 Params'!M1), "", 'PN F0 Params'!M1)</f>
        <v/>
      </c>
      <c r="N9" s="7" t="str">
        <f>IF(ISBLANK('PN F0 Params'!N1), "", 'PN F0 Params'!N1)</f>
        <v/>
      </c>
      <c r="O9" s="7" t="str">
        <f>IF(ISBLANK('PN F0 Params'!O1), "", 'PN F0 Params'!O1)</f>
        <v/>
      </c>
      <c r="P9" s="7" t="str">
        <f>IF(ISBLANK('PN F0 Params'!P1), "", 'PN F0 Params'!P1)</f>
        <v>h_f0</v>
      </c>
      <c r="Q9" s="2" t="str">
        <f>IF(ISBLANK('PN F0 Params'!Q1), "", 'PN F0 Params'!Q1)</f>
        <v/>
      </c>
      <c r="R9" s="2" t="str">
        <f>IF(ISBLANK('PN F0 Params'!R1), "", 'PN F0 Params'!R1)</f>
        <v/>
      </c>
      <c r="S9" s="2" t="str">
        <f>IF(ISBLANK('PN F0 Params'!S1), "", 'PN F0 Params'!S1)</f>
        <v/>
      </c>
      <c r="T9" s="2"/>
    </row>
    <row r="10" spans="1:20" hidden="1" x14ac:dyDescent="0.25">
      <c r="A10" s="9">
        <f>'PN F0 Params'!A2</f>
        <v>0</v>
      </c>
      <c r="B10" s="16" t="str">
        <f>IF(ISBLANK('PN F0 Params'!B2), "", 'PN F0 Params'!B2)</f>
        <v>1-syl</v>
      </c>
      <c r="C10" s="16" t="str">
        <f>IF(ISBLANK('PN F0 Params'!C2), "", 'PN F0 Params'!C2)</f>
        <v>2-syl</v>
      </c>
      <c r="D10" s="16" t="str">
        <f>IF(ISBLANK('PN F0 Params'!D2), "", 'PN F0 Params'!D2)</f>
        <v>3-syl</v>
      </c>
      <c r="E10" s="16" t="str">
        <f>IF(ISBLANK('PN F0 Params'!E2), "", 'PN F0 Params'!E2)</f>
        <v>4-syl</v>
      </c>
      <c r="F10" s="5" t="str">
        <f>IF(ISBLANK('PN F0 Params'!F2), "", 'PN F0 Params'!F2)</f>
        <v>1-syl</v>
      </c>
      <c r="G10" s="5" t="str">
        <f>IF(ISBLANK('PN F0 Params'!G2), "", 'PN F0 Params'!G2)</f>
        <v>2-syl</v>
      </c>
      <c r="H10" s="5" t="str">
        <f>IF(ISBLANK('PN F0 Params'!H2), "", 'PN F0 Params'!H2)</f>
        <v>3-syl</v>
      </c>
      <c r="I10" s="5" t="str">
        <f>IF(ISBLANK('PN F0 Params'!I2), "", 'PN F0 Params'!I2)</f>
        <v>4-syl</v>
      </c>
      <c r="J10" s="17" t="str">
        <f>IF(ISBLANK('PN F0 Params'!J2), "", 'PN F0 Params'!J2)</f>
        <v>4-syl / ana-0</v>
      </c>
      <c r="K10" s="8" t="str">
        <f>IF(ISBLANK('PN F0 Params'!K2), "", 'PN F0 Params'!K2)</f>
        <v/>
      </c>
      <c r="L10" s="16" t="str">
        <f>IF(ISBLANK('PN F0 Params'!L2), "", 'PN F0 Params'!L2)</f>
        <v>ana-0</v>
      </c>
      <c r="M10" s="16" t="str">
        <f>IF(ISBLANK('PN F0 Params'!M2), "", 'PN F0 Params'!M2)</f>
        <v>ana-1</v>
      </c>
      <c r="N10" s="16" t="str">
        <f>IF(ISBLANK('PN F0 Params'!N2), "", 'PN F0 Params'!N2)</f>
        <v>ana-2</v>
      </c>
      <c r="O10" s="16" t="str">
        <f>IF(ISBLANK('PN F0 Params'!O2), "", 'PN F0 Params'!O2)</f>
        <v>ana-3</v>
      </c>
      <c r="P10" s="5" t="str">
        <f>IF(ISBLANK('PN F0 Params'!P2), "", 'PN F0 Params'!P2)</f>
        <v>ana-0</v>
      </c>
      <c r="Q10" s="5" t="str">
        <f>IF(ISBLANK('PN F0 Params'!Q2), "", 'PN F0 Params'!Q2)</f>
        <v>ana-1</v>
      </c>
      <c r="R10" s="5" t="str">
        <f>IF(ISBLANK('PN F0 Params'!R2), "", 'PN F0 Params'!R2)</f>
        <v>ana-2</v>
      </c>
      <c r="S10" s="5" t="str">
        <f>IF(ISBLANK('PN F0 Params'!S2), "", 'PN F0 Params'!S2)</f>
        <v>ana-3</v>
      </c>
      <c r="T10" s="2"/>
    </row>
    <row r="11" spans="1:20" hidden="1" x14ac:dyDescent="0.25">
      <c r="A11" s="9" t="str">
        <f>'PN F0 Params'!A3</f>
        <v>L*</v>
      </c>
      <c r="B11" s="21">
        <f>IF(ISBLANK('PN F0 Params'!B3), "", 'PN F0 Params'!B3)</f>
        <v>-0.49</v>
      </c>
      <c r="C11" s="21">
        <f>IF(ISBLANK('PN F0 Params'!C3), "", 'PN F0 Params'!C3)</f>
        <v>-0.57999999999999996</v>
      </c>
      <c r="D11" s="21" t="str">
        <f>IF(ISBLANK('PN F0 Params'!D3), "", 'PN F0 Params'!D3)</f>
        <v/>
      </c>
      <c r="E11" s="21" t="str">
        <f>IF(ISBLANK('PN F0 Params'!E3), "", 'PN F0 Params'!E3)</f>
        <v/>
      </c>
      <c r="F11" s="23">
        <f>IF(ISBLANK('PN F0 Params'!F3), "", 'PN F0 Params'!F3)</f>
        <v>0.05</v>
      </c>
      <c r="G11" s="23">
        <f>IF(ISBLANK('PN F0 Params'!G3), "", 'PN F0 Params'!G3)</f>
        <v>-0.09</v>
      </c>
      <c r="H11" s="23" t="str">
        <f>IF(ISBLANK('PN F0 Params'!H3), "", 'PN F0 Params'!H3)</f>
        <v/>
      </c>
      <c r="I11" s="23" t="str">
        <f>IF(ISBLANK('PN F0 Params'!I3), "", 'PN F0 Params'!I3)</f>
        <v/>
      </c>
      <c r="J11" s="1" t="str">
        <f>IF(ISBLANK('PN F0 Params'!J3), "", 'PN F0 Params'!J3)</f>
        <v/>
      </c>
      <c r="K11" s="15" t="str">
        <f>IF(ISBLANK('PN F0 Params'!K3), "", 'PN F0 Params'!K3)</f>
        <v>L*</v>
      </c>
      <c r="L11" s="21" t="str">
        <f>IF(ISBLANK('PN F0 Params'!L3), "", 'PN F0 Params'!L3)</f>
        <v/>
      </c>
      <c r="M11" s="21" t="str">
        <f>IF(ISBLANK('PN F0 Params'!M3), "", 'PN F0 Params'!M3)</f>
        <v/>
      </c>
      <c r="N11" s="21" t="str">
        <f>IF(ISBLANK('PN F0 Params'!N3), "", 'PN F0 Params'!N3)</f>
        <v/>
      </c>
      <c r="O11" s="21" t="str">
        <f>IF(ISBLANK('PN F0 Params'!O3), "", 'PN F0 Params'!O3)</f>
        <v/>
      </c>
      <c r="P11" s="22" t="str">
        <f>IF(ISBLANK('PN F0 Params'!P3), "", 'PN F0 Params'!P3)</f>
        <v/>
      </c>
      <c r="Q11" s="22" t="str">
        <f>IF(ISBLANK('PN F0 Params'!Q3), "", 'PN F0 Params'!Q3)</f>
        <v/>
      </c>
      <c r="R11" s="22" t="str">
        <f>IF(ISBLANK('PN F0 Params'!R3), "", 'PN F0 Params'!R3)</f>
        <v/>
      </c>
      <c r="S11" s="22" t="str">
        <f>IF(ISBLANK('PN F0 Params'!S3), "", 'PN F0 Params'!S3)</f>
        <v/>
      </c>
    </row>
    <row r="12" spans="1:20" hidden="1" x14ac:dyDescent="0.25">
      <c r="A12" s="8" t="str">
        <f>'PN F0 Params'!A4</f>
        <v>H*</v>
      </c>
      <c r="B12" s="21">
        <f>IF(ISBLANK('PN F0 Params'!B4), "", 'PN F0 Params'!B4)</f>
        <v>-0.01</v>
      </c>
      <c r="C12" s="21">
        <f>IF(ISBLANK('PN F0 Params'!C4), "", 'PN F0 Params'!C4)</f>
        <v>0.5</v>
      </c>
      <c r="D12" s="21">
        <f>IF(ISBLANK('PN F0 Params'!D4), "", 'PN F0 Params'!D4)</f>
        <v>0.52</v>
      </c>
      <c r="E12" s="21" t="str">
        <f>IF(ISBLANK('PN F0 Params'!E4), "", 'PN F0 Params'!E4)</f>
        <v/>
      </c>
      <c r="F12" s="23">
        <f>IF(ISBLANK('PN F0 Params'!F4), "", 'PN F0 Params'!F4)</f>
        <v>0.51</v>
      </c>
      <c r="G12" s="23">
        <f>IF(ISBLANK('PN F0 Params'!G4), "", 'PN F0 Params'!G4)</f>
        <v>1.03</v>
      </c>
      <c r="H12" s="23">
        <f>IF(ISBLANK('PN F0 Params'!H4), "", 'PN F0 Params'!H4)</f>
        <v>1.29</v>
      </c>
      <c r="I12" s="23" t="str">
        <f>IF(ISBLANK('PN F0 Params'!I4), "", 'PN F0 Params'!I4)</f>
        <v/>
      </c>
      <c r="J12" s="13" t="str">
        <f>IF(ISBLANK('PN F0 Params'!J4), "", 'PN F0 Params'!J4)</f>
        <v/>
      </c>
      <c r="K12" s="15" t="str">
        <f>IF(ISBLANK('PN F0 Params'!K4), "", 'PN F0 Params'!K4)</f>
        <v>H*</v>
      </c>
      <c r="L12" s="21" t="str">
        <f>IF(ISBLANK('PN F0 Params'!L4), "", 'PN F0 Params'!L4)</f>
        <v/>
      </c>
      <c r="M12" s="21">
        <f>IF(ISBLANK('PN F0 Params'!M4), "", 'PN F0 Params'!M4)</f>
        <v>0.25</v>
      </c>
      <c r="N12" s="21" t="str">
        <f>IF(ISBLANK('PN F0 Params'!N4), "", 'PN F0 Params'!N4)</f>
        <v/>
      </c>
      <c r="O12" s="21" t="str">
        <f>IF(ISBLANK('PN F0 Params'!O4), "", 'PN F0 Params'!O4)</f>
        <v/>
      </c>
      <c r="P12" s="32" t="str">
        <f>IF(ISBLANK('PN F0 Params'!P4), "", 'PN F0 Params'!P4)</f>
        <v/>
      </c>
      <c r="Q12" s="32">
        <f>IF(ISBLANK('PN F0 Params'!Q4), "", 'PN F0 Params'!Q4)</f>
        <v>1.58</v>
      </c>
      <c r="R12" s="32" t="str">
        <f>IF(ISBLANK('PN F0 Params'!R4), "", 'PN F0 Params'!R4)</f>
        <v/>
      </c>
      <c r="S12" s="32" t="str">
        <f>IF(ISBLANK('PN F0 Params'!S4), "", 'PN F0 Params'!S4)</f>
        <v/>
      </c>
    </row>
    <row r="13" spans="1:20" hidden="1" x14ac:dyDescent="0.25">
      <c r="A13" s="8" t="str">
        <f>'PN F0 Params'!A5</f>
        <v>&gt;H*</v>
      </c>
      <c r="B13" s="21">
        <f>IF(ISBLANK('PN F0 Params'!B5), "", 'PN F0 Params'!B5)</f>
        <v>0.01</v>
      </c>
      <c r="C13" s="21">
        <f>IF(ISBLANK('PN F0 Params'!C5), "", 'PN F0 Params'!C5)</f>
        <v>0.65</v>
      </c>
      <c r="D13" s="21">
        <f>IF(ISBLANK('PN F0 Params'!D5), "", 'PN F0 Params'!D5)</f>
        <v>0.8</v>
      </c>
      <c r="E13" s="21">
        <f>IF(ISBLANK('PN F0 Params'!E5), "", 'PN F0 Params'!E5)</f>
        <v>0.77</v>
      </c>
      <c r="F13" s="23">
        <f>IF(ISBLANK('PN F0 Params'!F5), "", 'PN F0 Params'!F5)</f>
        <v>0.59</v>
      </c>
      <c r="G13" s="23">
        <f>IF(ISBLANK('PN F0 Params'!G5), "", 'PN F0 Params'!G5)</f>
        <v>1.24</v>
      </c>
      <c r="H13" s="23">
        <f>IF(ISBLANK('PN F0 Params'!H5), "", 'PN F0 Params'!H5)</f>
        <v>1.52</v>
      </c>
      <c r="I13" s="23">
        <f>IF(ISBLANK('PN F0 Params'!I5), "", 'PN F0 Params'!I5)</f>
        <v>1.5</v>
      </c>
      <c r="J13" s="15" t="str">
        <f>IF(ISBLANK('PN F0 Params'!J5), "", 'PN F0 Params'!J5)</f>
        <v/>
      </c>
      <c r="K13" s="15" t="str">
        <f>IF(ISBLANK('PN F0 Params'!K5), "", 'PN F0 Params'!K5)</f>
        <v>&gt;H*</v>
      </c>
      <c r="L13" s="21">
        <f>IF(ISBLANK('PN F0 Params'!L5), "", 'PN F0 Params'!L5)</f>
        <v>0.77</v>
      </c>
      <c r="M13" s="21">
        <f>IF(ISBLANK('PN F0 Params'!M5), "", 'PN F0 Params'!M5)</f>
        <v>0.69</v>
      </c>
      <c r="N13" s="21">
        <f>IF(ISBLANK('PN F0 Params'!N5), "", 'PN F0 Params'!N5)</f>
        <v>0.37</v>
      </c>
      <c r="O13" s="21">
        <f>IF(ISBLANK('PN F0 Params'!O5), "", 'PN F0 Params'!O5)</f>
        <v>-0.25</v>
      </c>
      <c r="P13" s="32">
        <f>IF(ISBLANK('PN F0 Params'!P5), "", 'PN F0 Params'!P5)</f>
        <v>1.5</v>
      </c>
      <c r="Q13" s="32">
        <f>IF(ISBLANK('PN F0 Params'!Q5), "", 'PN F0 Params'!Q5)</f>
        <v>1.23</v>
      </c>
      <c r="R13" s="32">
        <f>IF(ISBLANK('PN F0 Params'!R5), "", 'PN F0 Params'!R5)</f>
        <v>1.1599999999999999</v>
      </c>
      <c r="S13" s="32">
        <f>IF(ISBLANK('PN F0 Params'!S5), "", 'PN F0 Params'!S5)</f>
        <v>0.54</v>
      </c>
    </row>
    <row r="14" spans="1:20" ht="15" hidden="1" customHeight="1" x14ac:dyDescent="0.25">
      <c r="A14" s="15" t="str">
        <f>'PN F0 Params'!A6</f>
        <v>L*H</v>
      </c>
      <c r="B14" s="21">
        <f>IF(ISBLANK('PN F0 Params'!B6), "", 'PN F0 Params'!B6)</f>
        <v>-0.11</v>
      </c>
      <c r="C14" s="21">
        <f>IF(ISBLANK('PN F0 Params'!C6), "", 'PN F0 Params'!C6)</f>
        <v>-0.43</v>
      </c>
      <c r="D14" s="21">
        <f>IF(ISBLANK('PN F0 Params'!D6), "", 'PN F0 Params'!D6)</f>
        <v>-0.33</v>
      </c>
      <c r="E14" s="21">
        <f>IF(ISBLANK('PN F0 Params'!E6), "", 'PN F0 Params'!E6)</f>
        <v>-0.28000000000000003</v>
      </c>
      <c r="F14" s="23">
        <f>IF(ISBLANK('PN F0 Params'!F6), "", 'PN F0 Params'!F6)</f>
        <v>0.88</v>
      </c>
      <c r="G14" s="23">
        <f>IF(ISBLANK('PN F0 Params'!G6), "", 'PN F0 Params'!G6)</f>
        <v>0.89</v>
      </c>
      <c r="H14" s="23">
        <f>IF(ISBLANK('PN F0 Params'!H6), "", 'PN F0 Params'!H6)</f>
        <v>1.04</v>
      </c>
      <c r="I14" s="23">
        <f>IF(ISBLANK('PN F0 Params'!I6), "", 'PN F0 Params'!I6)</f>
        <v>1.62</v>
      </c>
      <c r="J14" s="13" t="str">
        <f>IF(ISBLANK('PN F0 Params'!J6), "", 'PN F0 Params'!J6)</f>
        <v/>
      </c>
      <c r="K14" s="15" t="str">
        <f>IF(ISBLANK('PN F0 Params'!K6), "", 'PN F0 Params'!K6)</f>
        <v>L*H</v>
      </c>
      <c r="L14" s="21">
        <f>IF(ISBLANK('PN F0 Params'!L6), "", 'PN F0 Params'!L6)</f>
        <v>-0.28000000000000003</v>
      </c>
      <c r="M14" s="21">
        <f>IF(ISBLANK('PN F0 Params'!M6), "", 'PN F0 Params'!M6)</f>
        <v>-0.11</v>
      </c>
      <c r="N14" s="21">
        <f>IF(ISBLANK('PN F0 Params'!N6), "", 'PN F0 Params'!N6)</f>
        <v>-0.59</v>
      </c>
      <c r="O14" s="21">
        <f>IF(ISBLANK('PN F0 Params'!O6), "", 'PN F0 Params'!O6)</f>
        <v>-0.6</v>
      </c>
      <c r="P14" s="32">
        <f>IF(ISBLANK('PN F0 Params'!P6), "", 'PN F0 Params'!P6)</f>
        <v>1.62</v>
      </c>
      <c r="Q14" s="32">
        <f>IF(ISBLANK('PN F0 Params'!Q6), "", 'PN F0 Params'!Q6)</f>
        <v>1.32</v>
      </c>
      <c r="R14" s="32">
        <f>IF(ISBLANK('PN F0 Params'!R6), "", 'PN F0 Params'!R6)</f>
        <v>1.29</v>
      </c>
      <c r="S14" s="32">
        <f>IF(ISBLANK('PN F0 Params'!S6), "", 'PN F0 Params'!S6)</f>
        <v>1.06</v>
      </c>
    </row>
    <row r="15" spans="1:20" hidden="1" x14ac:dyDescent="0.25"/>
    <row r="16" spans="1:20" x14ac:dyDescent="0.25">
      <c r="A16" s="36" t="s">
        <v>13</v>
      </c>
      <c r="B16" s="36"/>
      <c r="C16" s="36"/>
      <c r="E16" t="s">
        <v>12</v>
      </c>
      <c r="J16"/>
      <c r="K16" s="36" t="s">
        <v>13</v>
      </c>
      <c r="L16" s="36"/>
      <c r="M16" s="36"/>
      <c r="O16" t="s">
        <v>12</v>
      </c>
    </row>
    <row r="17" spans="1:17" x14ac:dyDescent="0.25">
      <c r="A17" s="3" t="str">
        <f>_xlfn.CONCAT($A$16, ", ", B2)</f>
        <v>L*H, 1-syl</v>
      </c>
      <c r="B17" s="4" t="s">
        <v>22</v>
      </c>
      <c r="C17" s="4" t="s">
        <v>23</v>
      </c>
      <c r="E17" s="3" t="str">
        <f>_xlfn.CONCAT(E$16, ", ", F2)</f>
        <v>&gt;H*, 1-syl</v>
      </c>
      <c r="F17" s="4" t="s">
        <v>22</v>
      </c>
      <c r="G17" s="4" t="s">
        <v>23</v>
      </c>
      <c r="J17"/>
      <c r="K17" s="3" t="str">
        <f>_xlfn.CONCAT($A$16, ", ", L2)</f>
        <v>L*H, ana-0</v>
      </c>
      <c r="L17" s="4" t="s">
        <v>22</v>
      </c>
      <c r="M17" s="4" t="s">
        <v>23</v>
      </c>
      <c r="O17" s="3" t="str">
        <f>_xlfn.CONCAT($E$16, ", ", P2)</f>
        <v>&gt;H*, ana-0</v>
      </c>
      <c r="P17" s="4" t="s">
        <v>22</v>
      </c>
      <c r="Q17" s="4" t="s">
        <v>23</v>
      </c>
    </row>
    <row r="18" spans="1:17" x14ac:dyDescent="0.25">
      <c r="A18" s="37" t="s">
        <v>24</v>
      </c>
      <c r="B18" s="38">
        <f>B6</f>
        <v>76.260000000000005</v>
      </c>
      <c r="C18" s="39">
        <f>B14</f>
        <v>-0.11</v>
      </c>
      <c r="D18" s="40"/>
      <c r="E18" s="37" t="s">
        <v>24</v>
      </c>
      <c r="F18" s="38">
        <f>B5</f>
        <v>92.5</v>
      </c>
      <c r="G18" s="39">
        <f>B13</f>
        <v>0.01</v>
      </c>
      <c r="J18"/>
      <c r="K18" s="37" t="s">
        <v>24</v>
      </c>
      <c r="L18" s="38">
        <f>L6</f>
        <v>68.67</v>
      </c>
      <c r="M18" s="39">
        <f>L14</f>
        <v>-0.28000000000000003</v>
      </c>
      <c r="N18" s="40"/>
      <c r="O18" s="37" t="s">
        <v>24</v>
      </c>
      <c r="P18" s="38">
        <f>L5</f>
        <v>48</v>
      </c>
      <c r="Q18" s="39">
        <f>L13</f>
        <v>0.77</v>
      </c>
    </row>
    <row r="19" spans="1:17" x14ac:dyDescent="0.25">
      <c r="A19" s="4" t="s">
        <v>25</v>
      </c>
      <c r="B19" s="27">
        <f>F6</f>
        <v>187.39</v>
      </c>
      <c r="C19" s="22">
        <f>F14</f>
        <v>0.88</v>
      </c>
      <c r="E19" s="4" t="s">
        <v>25</v>
      </c>
      <c r="F19" s="27">
        <f>F5</f>
        <v>184</v>
      </c>
      <c r="G19" s="22">
        <f>F13</f>
        <v>0.59</v>
      </c>
      <c r="J19" s="11"/>
      <c r="K19" s="4" t="s">
        <v>25</v>
      </c>
      <c r="L19" s="27">
        <f>P6</f>
        <v>281.66000000000003</v>
      </c>
      <c r="M19" s="22">
        <f>P14</f>
        <v>1.62</v>
      </c>
      <c r="O19" s="4" t="s">
        <v>25</v>
      </c>
      <c r="P19" s="27">
        <f>P5</f>
        <v>237.75</v>
      </c>
      <c r="Q19" s="22">
        <f>P13</f>
        <v>1.5</v>
      </c>
    </row>
    <row r="20" spans="1:17" x14ac:dyDescent="0.25">
      <c r="B20" s="34"/>
      <c r="C20" s="35"/>
      <c r="F20" s="34"/>
      <c r="G20" s="35"/>
      <c r="J20" s="11"/>
      <c r="L20" s="34"/>
      <c r="M20" s="35"/>
      <c r="P20" s="34"/>
      <c r="Q20" s="35"/>
    </row>
    <row r="21" spans="1:17" x14ac:dyDescent="0.25">
      <c r="A21" s="3" t="str">
        <f>_xlfn.CONCAT(A$16, ", ", C2)</f>
        <v>L*H, 2-syl</v>
      </c>
      <c r="B21" s="4" t="s">
        <v>22</v>
      </c>
      <c r="C21" s="4" t="s">
        <v>23</v>
      </c>
      <c r="E21" s="3" t="str">
        <f>_xlfn.CONCAT(E$16, ", ", G2)</f>
        <v>&gt;H*, 2-syl</v>
      </c>
      <c r="F21" s="4" t="s">
        <v>22</v>
      </c>
      <c r="G21" s="4" t="s">
        <v>23</v>
      </c>
      <c r="H21" s="11"/>
      <c r="I21" s="11"/>
      <c r="J21" s="11"/>
      <c r="K21" s="3" t="str">
        <f>_xlfn.CONCAT(K$16, ", ", M2)</f>
        <v>L*H, ana-1</v>
      </c>
      <c r="L21" s="4" t="s">
        <v>22</v>
      </c>
      <c r="M21" s="4" t="s">
        <v>23</v>
      </c>
      <c r="O21" s="3" t="str">
        <f>_xlfn.CONCAT(O$16, ", ", Q2)</f>
        <v>&gt;H*, ana-1</v>
      </c>
      <c r="P21" s="4" t="s">
        <v>22</v>
      </c>
      <c r="Q21" s="4" t="s">
        <v>23</v>
      </c>
    </row>
    <row r="22" spans="1:17" x14ac:dyDescent="0.25">
      <c r="A22" s="4" t="s">
        <v>24</v>
      </c>
      <c r="B22" s="27">
        <f>C6</f>
        <v>94.27</v>
      </c>
      <c r="C22" s="22">
        <f>C14</f>
        <v>-0.43</v>
      </c>
      <c r="E22" s="4" t="s">
        <v>24</v>
      </c>
      <c r="F22" s="27">
        <f>C5</f>
        <v>88.67</v>
      </c>
      <c r="G22" s="22">
        <f>C13</f>
        <v>0.65</v>
      </c>
      <c r="I22" s="11"/>
      <c r="J22" s="11"/>
      <c r="K22" s="4" t="s">
        <v>24</v>
      </c>
      <c r="L22" s="27">
        <f>M6</f>
        <v>71.86</v>
      </c>
      <c r="M22" s="22">
        <f>M14</f>
        <v>-0.11</v>
      </c>
      <c r="O22" s="4" t="s">
        <v>24</v>
      </c>
      <c r="P22" s="27">
        <f>M5</f>
        <v>58.33</v>
      </c>
      <c r="Q22" s="22">
        <f>M13</f>
        <v>0.69</v>
      </c>
    </row>
    <row r="23" spans="1:17" x14ac:dyDescent="0.25">
      <c r="A23" s="4" t="s">
        <v>25</v>
      </c>
      <c r="B23" s="27">
        <f>G6</f>
        <v>264.98</v>
      </c>
      <c r="C23" s="22">
        <f>G14</f>
        <v>0.89</v>
      </c>
      <c r="E23" s="4" t="s">
        <v>25</v>
      </c>
      <c r="F23" s="27">
        <f>G5</f>
        <v>221.67</v>
      </c>
      <c r="G23" s="22">
        <f>G13</f>
        <v>1.24</v>
      </c>
      <c r="I23" s="11"/>
      <c r="J23" s="11"/>
      <c r="K23" s="4" t="s">
        <v>25</v>
      </c>
      <c r="L23" s="27">
        <f>Q6</f>
        <v>207.54</v>
      </c>
      <c r="M23" s="22">
        <f>Q14</f>
        <v>1.32</v>
      </c>
      <c r="O23" s="4" t="s">
        <v>25</v>
      </c>
      <c r="P23" s="27">
        <f>Q5</f>
        <v>162.88999999999999</v>
      </c>
      <c r="Q23" s="22">
        <f>Q13</f>
        <v>1.23</v>
      </c>
    </row>
    <row r="24" spans="1:17" x14ac:dyDescent="0.25">
      <c r="B24" s="34"/>
      <c r="C24" s="35"/>
      <c r="F24" s="34"/>
      <c r="G24" s="35"/>
      <c r="I24" s="11"/>
      <c r="J24" s="11"/>
      <c r="L24" s="34"/>
      <c r="M24" s="35"/>
      <c r="P24" s="34"/>
      <c r="Q24" s="35"/>
    </row>
    <row r="25" spans="1:17" x14ac:dyDescent="0.25">
      <c r="A25" s="3" t="str">
        <f>_xlfn.CONCAT(A$16, ", ", D2)</f>
        <v>L*H, 3-syl</v>
      </c>
      <c r="B25" s="4" t="s">
        <v>22</v>
      </c>
      <c r="C25" s="4" t="s">
        <v>23</v>
      </c>
      <c r="E25" s="3" t="str">
        <f>_xlfn.CONCAT(E$16, ", ", H2)</f>
        <v>&gt;H*, 3-syl</v>
      </c>
      <c r="F25" s="4" t="s">
        <v>22</v>
      </c>
      <c r="G25" s="4" t="s">
        <v>23</v>
      </c>
      <c r="H25" s="11"/>
      <c r="I25" s="11"/>
      <c r="J25" s="11"/>
      <c r="K25" s="3" t="str">
        <f>_xlfn.CONCAT(K$16, ", ", N2)</f>
        <v>L*H, ana-2</v>
      </c>
      <c r="L25" s="4" t="s">
        <v>22</v>
      </c>
      <c r="M25" s="4" t="s">
        <v>23</v>
      </c>
      <c r="O25" s="3" t="str">
        <f>_xlfn.CONCAT(O$16, ", ", R2)</f>
        <v>&gt;H*, ana-2</v>
      </c>
      <c r="P25" s="4" t="s">
        <v>22</v>
      </c>
      <c r="Q25" s="4" t="s">
        <v>23</v>
      </c>
    </row>
    <row r="26" spans="1:17" x14ac:dyDescent="0.25">
      <c r="A26" s="4" t="s">
        <v>24</v>
      </c>
      <c r="B26" s="27">
        <f>D6</f>
        <v>83.3</v>
      </c>
      <c r="C26" s="22">
        <f>D14</f>
        <v>-0.33</v>
      </c>
      <c r="E26" s="4" t="s">
        <v>24</v>
      </c>
      <c r="F26" s="27">
        <f>D5</f>
        <v>34.200000000000003</v>
      </c>
      <c r="G26" s="22">
        <f>D13</f>
        <v>0.8</v>
      </c>
      <c r="H26" s="11"/>
      <c r="I26" s="11"/>
      <c r="J26" s="11"/>
      <c r="K26" s="4" t="s">
        <v>24</v>
      </c>
      <c r="L26" s="27">
        <f>N6</f>
        <v>66.5</v>
      </c>
      <c r="M26" s="22">
        <f>N14</f>
        <v>-0.59</v>
      </c>
      <c r="O26" s="4" t="s">
        <v>24</v>
      </c>
      <c r="P26" s="27">
        <f>N5</f>
        <v>46.5</v>
      </c>
      <c r="Q26" s="22">
        <f>N13</f>
        <v>0.37</v>
      </c>
    </row>
    <row r="27" spans="1:17" x14ac:dyDescent="0.25">
      <c r="A27" s="4" t="s">
        <v>25</v>
      </c>
      <c r="B27" s="27">
        <f>H6</f>
        <v>280.06</v>
      </c>
      <c r="C27" s="22">
        <f>H14</f>
        <v>1.04</v>
      </c>
      <c r="E27" s="4" t="s">
        <v>25</v>
      </c>
      <c r="F27" s="27">
        <f>H5</f>
        <v>169.6</v>
      </c>
      <c r="G27" s="22">
        <f>H13</f>
        <v>1.52</v>
      </c>
      <c r="H27" s="11"/>
      <c r="I27" s="11"/>
      <c r="J27" s="11"/>
      <c r="K27" s="4" t="s">
        <v>25</v>
      </c>
      <c r="L27" s="27">
        <f>R6</f>
        <v>245.45</v>
      </c>
      <c r="M27" s="22">
        <f>R14</f>
        <v>1.29</v>
      </c>
      <c r="O27" s="4" t="s">
        <v>25</v>
      </c>
      <c r="P27" s="27">
        <f>R5</f>
        <v>169.5</v>
      </c>
      <c r="Q27" s="22">
        <f>R13</f>
        <v>1.1599999999999999</v>
      </c>
    </row>
    <row r="28" spans="1:17" x14ac:dyDescent="0.25">
      <c r="B28" s="34"/>
      <c r="C28" s="35"/>
      <c r="F28" s="34"/>
      <c r="G28" s="35"/>
      <c r="H28" s="11"/>
      <c r="I28" s="11"/>
      <c r="J28" s="11"/>
      <c r="L28" s="34"/>
      <c r="M28" s="35"/>
      <c r="P28" s="34"/>
      <c r="Q28" s="35"/>
    </row>
    <row r="29" spans="1:17" x14ac:dyDescent="0.25">
      <c r="A29" s="3" t="str">
        <f>_xlfn.CONCAT(A$16, ", ", E2)</f>
        <v>L*H, 4-syl</v>
      </c>
      <c r="B29" s="4" t="s">
        <v>22</v>
      </c>
      <c r="C29" s="4" t="s">
        <v>23</v>
      </c>
      <c r="E29" s="3" t="str">
        <f>_xlfn.CONCAT(E$16, ", ", I2)</f>
        <v>&gt;H*, 4-syl</v>
      </c>
      <c r="F29" s="4" t="s">
        <v>22</v>
      </c>
      <c r="G29" s="4" t="s">
        <v>23</v>
      </c>
      <c r="H29" s="11"/>
      <c r="I29" s="11"/>
      <c r="J29" s="11"/>
      <c r="K29" s="3" t="str">
        <f>_xlfn.CONCAT(K$16, ", ", O2)</f>
        <v>L*H, ana-3</v>
      </c>
      <c r="L29" s="4" t="s">
        <v>22</v>
      </c>
      <c r="M29" s="4" t="s">
        <v>23</v>
      </c>
      <c r="O29" s="3" t="str">
        <f>_xlfn.CONCAT(O$16, ", ", S2)</f>
        <v>&gt;H*, ana-3</v>
      </c>
      <c r="P29" s="4" t="s">
        <v>22</v>
      </c>
      <c r="Q29" s="4" t="s">
        <v>23</v>
      </c>
    </row>
    <row r="30" spans="1:17" ht="15" customHeight="1" x14ac:dyDescent="0.25">
      <c r="A30" s="4" t="s">
        <v>24</v>
      </c>
      <c r="B30" s="27">
        <f>E6</f>
        <v>68.67</v>
      </c>
      <c r="C30" s="22">
        <f>E14</f>
        <v>-0.28000000000000003</v>
      </c>
      <c r="E30" s="4" t="s">
        <v>24</v>
      </c>
      <c r="F30" s="27">
        <f>E5</f>
        <v>48</v>
      </c>
      <c r="G30" s="22">
        <f>E13</f>
        <v>0.77</v>
      </c>
      <c r="H30" s="11"/>
      <c r="I30" s="11"/>
      <c r="J30" s="11"/>
      <c r="K30" s="4" t="s">
        <v>24</v>
      </c>
      <c r="L30" s="27">
        <f>O6</f>
        <v>81.25</v>
      </c>
      <c r="M30" s="22">
        <f>O14</f>
        <v>-0.6</v>
      </c>
      <c r="O30" s="4" t="s">
        <v>24</v>
      </c>
      <c r="P30" s="27">
        <f>O5</f>
        <v>37</v>
      </c>
      <c r="Q30" s="22">
        <f>O13</f>
        <v>-0.25</v>
      </c>
    </row>
    <row r="31" spans="1:17" x14ac:dyDescent="0.25">
      <c r="A31" s="4" t="s">
        <v>25</v>
      </c>
      <c r="B31" s="27">
        <f>I6</f>
        <v>281.66000000000003</v>
      </c>
      <c r="C31" s="22">
        <f>I14</f>
        <v>1.62</v>
      </c>
      <c r="E31" s="4" t="s">
        <v>25</v>
      </c>
      <c r="F31" s="27">
        <f>I5</f>
        <v>237.75</v>
      </c>
      <c r="G31" s="22">
        <f>I13</f>
        <v>1.5</v>
      </c>
      <c r="H31" s="11"/>
      <c r="I31" s="11"/>
      <c r="J31" s="11"/>
      <c r="K31" s="4" t="s">
        <v>25</v>
      </c>
      <c r="L31" s="27">
        <f>S6</f>
        <v>254.69</v>
      </c>
      <c r="M31" s="22">
        <f>S14</f>
        <v>1.06</v>
      </c>
      <c r="O31" s="4" t="s">
        <v>25</v>
      </c>
      <c r="P31" s="27">
        <f>S5</f>
        <v>176.75</v>
      </c>
      <c r="Q31" s="22">
        <f>S13</f>
        <v>0.54</v>
      </c>
    </row>
    <row r="32" spans="1:17" x14ac:dyDescent="0.25">
      <c r="J32" s="14"/>
      <c r="K32" s="11"/>
      <c r="L32" s="11"/>
      <c r="M32" s="11"/>
      <c r="N32" s="11"/>
    </row>
    <row r="33" spans="10:22" ht="18" x14ac:dyDescent="0.25">
      <c r="J33" s="14"/>
      <c r="K33" s="11"/>
      <c r="L33" s="11"/>
      <c r="M33" s="11"/>
      <c r="N33" s="11"/>
      <c r="V33" s="62" t="s">
        <v>49</v>
      </c>
    </row>
    <row r="34" spans="10:22" x14ac:dyDescent="0.25">
      <c r="J34" s="14"/>
      <c r="K34" s="11"/>
      <c r="L34" s="11"/>
      <c r="M34" s="11"/>
      <c r="N34" s="11"/>
      <c r="V34" s="63" t="s">
        <v>48</v>
      </c>
    </row>
    <row r="35" spans="10:22" x14ac:dyDescent="0.25">
      <c r="J35" s="14"/>
      <c r="K35" s="11"/>
      <c r="L35" s="11"/>
      <c r="M35" s="11"/>
      <c r="N35" s="11"/>
    </row>
    <row r="36" spans="10:22" ht="18" x14ac:dyDescent="0.25">
      <c r="J36" s="14"/>
      <c r="K36" s="11"/>
      <c r="L36" s="11"/>
      <c r="M36" s="11"/>
      <c r="N36" s="11"/>
      <c r="V36" s="64" t="s">
        <v>46</v>
      </c>
    </row>
    <row r="37" spans="10:22" ht="18" x14ac:dyDescent="0.25">
      <c r="J37" s="14"/>
      <c r="K37" s="11"/>
      <c r="L37" s="11"/>
      <c r="M37" s="11"/>
      <c r="N37" s="11"/>
      <c r="V37" s="64" t="s">
        <v>47</v>
      </c>
    </row>
    <row r="38" spans="10:22" x14ac:dyDescent="0.25">
      <c r="J38" s="14"/>
      <c r="K38" s="11"/>
      <c r="L38" s="11"/>
      <c r="M38" s="11"/>
      <c r="N38" s="11"/>
    </row>
    <row r="39" spans="10:22" x14ac:dyDescent="0.25">
      <c r="J39" s="14"/>
      <c r="K39" s="11"/>
      <c r="L39" s="11"/>
      <c r="M39" s="11"/>
      <c r="N39" s="11"/>
    </row>
    <row r="40" spans="10:22" x14ac:dyDescent="0.25">
      <c r="J40" s="14"/>
      <c r="K40" s="11"/>
      <c r="L40" s="11"/>
      <c r="M40" s="11"/>
      <c r="N40" s="11"/>
    </row>
    <row r="41" spans="10:22" x14ac:dyDescent="0.25">
      <c r="J41" s="14"/>
      <c r="K41" s="11"/>
      <c r="L41" s="11"/>
      <c r="M41" s="11"/>
      <c r="N41" s="11"/>
    </row>
    <row r="42" spans="10:22" x14ac:dyDescent="0.25">
      <c r="J42" s="14"/>
      <c r="K42" s="11"/>
      <c r="L42" s="11"/>
      <c r="M42" s="11"/>
      <c r="N42" s="11"/>
    </row>
    <row r="43" spans="10:22" x14ac:dyDescent="0.25">
      <c r="J43" s="14"/>
      <c r="K43" s="11"/>
      <c r="L43" s="11"/>
      <c r="M43" s="11"/>
      <c r="N43" s="11"/>
    </row>
    <row r="44" spans="10:22" x14ac:dyDescent="0.25">
      <c r="J44" s="14"/>
      <c r="K44" s="11"/>
      <c r="L44" s="11"/>
      <c r="M44" s="11"/>
      <c r="N44" s="11"/>
    </row>
    <row r="45" spans="10:22" x14ac:dyDescent="0.25">
      <c r="J45" s="14"/>
      <c r="K45" s="11"/>
      <c r="L45" s="11"/>
      <c r="M45" s="11"/>
      <c r="N45" s="11"/>
    </row>
    <row r="46" spans="10:22" x14ac:dyDescent="0.25">
      <c r="J46" s="14"/>
      <c r="K46" s="11"/>
      <c r="L46" s="11"/>
      <c r="M46" s="11"/>
      <c r="N46" s="11"/>
    </row>
    <row r="47" spans="10:22" x14ac:dyDescent="0.25">
      <c r="J47" s="14"/>
      <c r="K47" s="11"/>
      <c r="L47" s="11"/>
      <c r="M47" s="11"/>
      <c r="N47" s="11"/>
    </row>
    <row r="48" spans="10:22" x14ac:dyDescent="0.25">
      <c r="J48" s="14"/>
      <c r="K48" s="11"/>
      <c r="L48" s="11"/>
      <c r="M48" s="11"/>
      <c r="N48" s="11"/>
    </row>
    <row r="49" spans="1:19" x14ac:dyDescent="0.25">
      <c r="J49" s="14"/>
      <c r="K49" s="11"/>
      <c r="L49" s="11"/>
      <c r="M49" s="11"/>
      <c r="N49" s="11"/>
    </row>
    <row r="50" spans="1:19" x14ac:dyDescent="0.25">
      <c r="J50" s="14"/>
      <c r="K50" s="11"/>
      <c r="L50" s="11"/>
      <c r="M50" s="11"/>
      <c r="N50" s="11"/>
    </row>
    <row r="51" spans="1:19" x14ac:dyDescent="0.25">
      <c r="J51" s="14"/>
      <c r="K51" s="11"/>
      <c r="L51" s="11"/>
      <c r="M51" s="11"/>
      <c r="N51" s="11"/>
    </row>
    <row r="52" spans="1:19" x14ac:dyDescent="0.25">
      <c r="J52" s="14"/>
      <c r="K52" s="11"/>
      <c r="L52" s="11"/>
      <c r="M52" s="11"/>
      <c r="N52" s="11"/>
    </row>
    <row r="53" spans="1:19" x14ac:dyDescent="0.25">
      <c r="J53" s="14"/>
      <c r="K53" s="11"/>
      <c r="L53" s="11"/>
      <c r="M53" s="11"/>
      <c r="N53" s="11"/>
    </row>
    <row r="54" spans="1:19" x14ac:dyDescent="0.25">
      <c r="J54" s="14"/>
      <c r="K54" s="11"/>
      <c r="L54" s="11"/>
      <c r="M54" s="11"/>
      <c r="N54" s="11"/>
    </row>
    <row r="55" spans="1:19" x14ac:dyDescent="0.25">
      <c r="J55" s="14"/>
      <c r="K55" s="11"/>
      <c r="L55" s="11"/>
      <c r="M55" s="11"/>
      <c r="N55" s="11"/>
    </row>
    <row r="56" spans="1:19" ht="15" customHeight="1" x14ac:dyDescent="0.25">
      <c r="J56" s="14"/>
      <c r="K56" s="11"/>
      <c r="L56" s="11"/>
      <c r="M56" s="11"/>
      <c r="N56" s="11"/>
    </row>
    <row r="57" spans="1:19" x14ac:dyDescent="0.25">
      <c r="J57" s="14"/>
      <c r="K57" s="11"/>
      <c r="L57" s="11"/>
      <c r="M57" s="11"/>
      <c r="N57" s="11"/>
    </row>
    <row r="58" spans="1:19" x14ac:dyDescent="0.25">
      <c r="J58" s="14"/>
      <c r="K58" s="11"/>
      <c r="L58" s="11"/>
      <c r="M58" s="11"/>
      <c r="N58" s="11"/>
    </row>
    <row r="59" spans="1:19" x14ac:dyDescent="0.25">
      <c r="J59" s="14"/>
      <c r="K59" s="11"/>
      <c r="L59" s="11"/>
      <c r="M59" s="11"/>
      <c r="N59" s="11"/>
    </row>
    <row r="60" spans="1:19" x14ac:dyDescent="0.25">
      <c r="J60" s="14"/>
      <c r="K60" s="11"/>
      <c r="L60" s="11"/>
      <c r="M60" s="11"/>
      <c r="N60" s="11"/>
    </row>
    <row r="61" spans="1:19" x14ac:dyDescent="0.25">
      <c r="B61" t="s">
        <v>27</v>
      </c>
      <c r="J61" s="14"/>
      <c r="L61" t="s">
        <v>27</v>
      </c>
    </row>
    <row r="62" spans="1:19" x14ac:dyDescent="0.25">
      <c r="B62" s="18" t="str">
        <f>B10</f>
        <v>1-syl</v>
      </c>
      <c r="C62" s="18" t="str">
        <f>C10</f>
        <v>2-syl</v>
      </c>
      <c r="D62" s="18" t="str">
        <f>D10</f>
        <v>3-syl</v>
      </c>
      <c r="E62" s="18" t="str">
        <f>E10</f>
        <v>4-syl</v>
      </c>
      <c r="J62" s="14"/>
      <c r="L62" s="18" t="str">
        <f>L10</f>
        <v>ana-0</v>
      </c>
      <c r="M62" s="18" t="str">
        <f>M10</f>
        <v>ana-1</v>
      </c>
      <c r="N62" s="18" t="str">
        <f>N10</f>
        <v>ana-2</v>
      </c>
      <c r="O62" s="18" t="str">
        <f>O10</f>
        <v>ana-3</v>
      </c>
    </row>
    <row r="63" spans="1:19" x14ac:dyDescent="0.25">
      <c r="A63" s="15" t="s">
        <v>12</v>
      </c>
      <c r="B63" s="30">
        <f>[36]pn_foot_slope_means!B5</f>
        <v>16.97</v>
      </c>
      <c r="C63" s="30">
        <f>[36]pn_foot_slope_means!C5</f>
        <v>16.739999999999998</v>
      </c>
      <c r="D63" s="30">
        <f>[36]pn_foot_slope_means!D5</f>
        <v>15.41</v>
      </c>
      <c r="E63" s="30">
        <f>[36]pn_foot_slope_means!E5</f>
        <v>16.18</v>
      </c>
      <c r="J63" s="14"/>
      <c r="K63" s="15" t="s">
        <v>12</v>
      </c>
      <c r="L63" s="33">
        <f>[37]pn_ana_slope_means!B2</f>
        <v>16.18</v>
      </c>
      <c r="M63" s="33">
        <f>[37]pn_ana_slope_means!C2</f>
        <v>14.58</v>
      </c>
      <c r="N63" s="33">
        <f>[37]pn_ana_slope_means!D2</f>
        <v>19.399999999999999</v>
      </c>
      <c r="O63" s="33">
        <f>[37]pn_ana_slope_means!E2</f>
        <v>18.48</v>
      </c>
      <c r="S63" t="s">
        <v>26</v>
      </c>
    </row>
    <row r="64" spans="1:19" x14ac:dyDescent="0.25">
      <c r="A64" s="15" t="s">
        <v>13</v>
      </c>
      <c r="B64" s="30">
        <f>[36]pn_foot_slope_means!B6</f>
        <v>20.86</v>
      </c>
      <c r="C64" s="30">
        <f>[36]pn_foot_slope_means!C6</f>
        <v>18.809999999999999</v>
      </c>
      <c r="D64" s="30">
        <f>[36]pn_foot_slope_means!D6</f>
        <v>18.86</v>
      </c>
      <c r="E64" s="30">
        <f>[36]pn_foot_slope_means!E6</f>
        <v>22.77</v>
      </c>
      <c r="J64" s="14"/>
      <c r="K64" s="15" t="s">
        <v>13</v>
      </c>
      <c r="L64" s="33">
        <f>[37]pn_ana_slope_means!B3</f>
        <v>22.77</v>
      </c>
      <c r="M64" s="33">
        <f>[37]pn_ana_slope_means!C3</f>
        <v>24.61</v>
      </c>
      <c r="N64" s="33">
        <f>[37]pn_ana_slope_means!D3</f>
        <v>27.44</v>
      </c>
      <c r="O64" s="33">
        <f>[37]pn_ana_slope_means!E3</f>
        <v>26.55</v>
      </c>
    </row>
    <row r="65" spans="10:14" x14ac:dyDescent="0.25">
      <c r="J65" s="14"/>
      <c r="K65" s="11"/>
      <c r="L65" s="11"/>
      <c r="M65" s="11"/>
      <c r="N65" s="11"/>
    </row>
    <row r="66" spans="10:14" x14ac:dyDescent="0.25">
      <c r="J66" s="14"/>
      <c r="K66" s="11"/>
      <c r="L66" s="11"/>
      <c r="M66" s="11"/>
      <c r="N66" s="11"/>
    </row>
    <row r="67" spans="10:14" x14ac:dyDescent="0.25">
      <c r="J67" s="14"/>
      <c r="K67" s="11"/>
      <c r="L67" s="11"/>
      <c r="M67" s="11"/>
      <c r="N67"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NUC Time FOOT</vt:lpstr>
      <vt:lpstr>NUC Time PRE</vt:lpstr>
      <vt:lpstr>NUC F0 FOOT</vt:lpstr>
      <vt:lpstr>NUC F0 PRE</vt:lpstr>
      <vt:lpstr>NUC Composite Params</vt:lpstr>
      <vt:lpstr>PN Time Params</vt:lpstr>
      <vt:lpstr>PN F0 Params</vt:lpstr>
      <vt:lpstr>PN Composite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 Eoin Rodgers</dc:creator>
  <cp:lastModifiedBy>Antoin Eoin Rodgers</cp:lastModifiedBy>
  <dcterms:created xsi:type="dcterms:W3CDTF">2022-05-18T19:41:48Z</dcterms:created>
  <dcterms:modified xsi:type="dcterms:W3CDTF">2022-05-22T22:16:32Z</dcterms:modified>
</cp:coreProperties>
</file>