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FF21E0C0-5E98-4E01-91C2-B5B2327DE44A}" xr6:coauthVersionLast="47" xr6:coauthVersionMax="47" xr10:uidLastSave="{00000000-0000-0000-0000-000000000000}"/>
  <bookViews>
    <workbookView xWindow="-90" yWindow="-90" windowWidth="19380" windowHeight="10260" activeTab="2" xr2:uid="{5F934F14-35FB-48F8-B9CC-AA2F647F3C27}"/>
  </bookViews>
  <sheets>
    <sheet name="Intercepts" sheetId="1" r:id="rId1"/>
    <sheet name="Summary Table" sheetId="2" r:id="rId2"/>
    <sheet name="Graphs" sheetId="6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">'Summary Table'!$A$1:$AE$11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2" l="1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H4" i="2"/>
  <c r="G4" i="2"/>
  <c r="F4" i="2"/>
  <c r="Q8" i="1"/>
  <c r="Q9" i="1"/>
  <c r="Q10" i="1"/>
  <c r="Q11" i="1"/>
  <c r="O11" i="1"/>
  <c r="N11" i="1"/>
  <c r="P11" i="1" s="1"/>
  <c r="O10" i="1"/>
  <c r="N10" i="1"/>
  <c r="P10" i="1" s="1"/>
  <c r="O9" i="1"/>
  <c r="N9" i="1"/>
  <c r="P9" i="1" s="1"/>
  <c r="O8" i="1"/>
  <c r="N8" i="1"/>
  <c r="P8" i="1" s="1"/>
  <c r="AE11" i="2"/>
  <c r="AD11" i="2"/>
  <c r="AD11" i="4" s="1"/>
  <c r="AC11" i="2"/>
  <c r="AC11" i="4" s="1"/>
  <c r="AB11" i="2"/>
  <c r="AA11" i="2"/>
  <c r="Z11" i="2"/>
  <c r="Y11" i="2"/>
  <c r="X11" i="2"/>
  <c r="W11" i="2"/>
  <c r="V11" i="2"/>
  <c r="U11" i="2"/>
  <c r="T11" i="2"/>
  <c r="S11" i="2"/>
  <c r="R11" i="2"/>
  <c r="Q11" i="2"/>
  <c r="Q11" i="4" s="1"/>
  <c r="P11" i="2"/>
  <c r="O11" i="2"/>
  <c r="N11" i="2"/>
  <c r="M11" i="2"/>
  <c r="M11" i="4" s="1"/>
  <c r="L11" i="2"/>
  <c r="K11" i="2"/>
  <c r="J11" i="2"/>
  <c r="I11" i="2"/>
  <c r="H11" i="2"/>
  <c r="G11" i="2"/>
  <c r="F11" i="2"/>
  <c r="I11" i="4"/>
  <c r="Y11" i="4"/>
  <c r="U11" i="4"/>
  <c r="AC9" i="2"/>
  <c r="AC9" i="4" s="1"/>
  <c r="AB9" i="2"/>
  <c r="AA9" i="2"/>
  <c r="Z9" i="2"/>
  <c r="Y9" i="2"/>
  <c r="Y9" i="4" s="1"/>
  <c r="X9" i="2"/>
  <c r="W9" i="2"/>
  <c r="V9" i="2"/>
  <c r="U9" i="2"/>
  <c r="U9" i="4" s="1"/>
  <c r="T9" i="2"/>
  <c r="S9" i="2"/>
  <c r="R9" i="2"/>
  <c r="Q9" i="2"/>
  <c r="Q9" i="4" s="1"/>
  <c r="P9" i="2"/>
  <c r="O9" i="2"/>
  <c r="N9" i="2"/>
  <c r="M9" i="2"/>
  <c r="M9" i="4" s="1"/>
  <c r="L9" i="2"/>
  <c r="K9" i="2"/>
  <c r="J9" i="2"/>
  <c r="I9" i="2"/>
  <c r="I9" i="4" s="1"/>
  <c r="H9" i="2"/>
  <c r="G9" i="2"/>
  <c r="F9" i="2"/>
  <c r="AD9" i="2"/>
  <c r="AE9" i="2"/>
  <c r="AC8" i="2"/>
  <c r="AC8" i="4" s="1"/>
  <c r="AB8" i="2"/>
  <c r="AA8" i="2"/>
  <c r="Z8" i="2"/>
  <c r="Y8" i="2"/>
  <c r="Y8" i="4" s="1"/>
  <c r="X8" i="2"/>
  <c r="W8" i="2"/>
  <c r="V8" i="2"/>
  <c r="U8" i="2"/>
  <c r="U8" i="4" s="1"/>
  <c r="T8" i="2"/>
  <c r="S8" i="2"/>
  <c r="R8" i="2"/>
  <c r="Q8" i="2"/>
  <c r="Q8" i="4" s="1"/>
  <c r="P8" i="2"/>
  <c r="O8" i="2"/>
  <c r="N8" i="2"/>
  <c r="M8" i="2"/>
  <c r="M8" i="4" s="1"/>
  <c r="L8" i="2"/>
  <c r="K8" i="2"/>
  <c r="J8" i="2"/>
  <c r="I8" i="2"/>
  <c r="I8" i="4" s="1"/>
  <c r="H8" i="2"/>
  <c r="G8" i="2"/>
  <c r="F8" i="2"/>
  <c r="AE8" i="2"/>
  <c r="AD8" i="2"/>
  <c r="I6" i="2"/>
  <c r="I6" i="4" s="1"/>
  <c r="H6" i="2"/>
  <c r="G6" i="2"/>
  <c r="F6" i="2"/>
  <c r="M6" i="2"/>
  <c r="M6" i="4" s="1"/>
  <c r="L6" i="2"/>
  <c r="K6" i="2"/>
  <c r="J6" i="2"/>
  <c r="Q6" i="2"/>
  <c r="Q6" i="4" s="1"/>
  <c r="P6" i="2"/>
  <c r="O6" i="2"/>
  <c r="N6" i="2"/>
  <c r="U6" i="2"/>
  <c r="U6" i="4" s="1"/>
  <c r="T6" i="2"/>
  <c r="S6" i="2"/>
  <c r="R6" i="2"/>
  <c r="Y6" i="2"/>
  <c r="Y6" i="4" s="1"/>
  <c r="X6" i="2"/>
  <c r="W6" i="2"/>
  <c r="V6" i="2"/>
  <c r="AC6" i="2"/>
  <c r="AC6" i="4" s="1"/>
  <c r="AB6" i="2"/>
  <c r="AA6" i="2"/>
  <c r="Z6" i="2"/>
  <c r="AE6" i="2"/>
  <c r="AD6" i="2"/>
  <c r="AC5" i="2"/>
  <c r="AC5" i="4" s="1"/>
  <c r="AB5" i="2"/>
  <c r="AA5" i="2"/>
  <c r="Z5" i="2"/>
  <c r="Y5" i="2"/>
  <c r="Y5" i="4" s="1"/>
  <c r="X5" i="2"/>
  <c r="W5" i="2"/>
  <c r="V5" i="2"/>
  <c r="U5" i="2"/>
  <c r="U5" i="4" s="1"/>
  <c r="T5" i="2"/>
  <c r="S5" i="2"/>
  <c r="R5" i="2"/>
  <c r="Q5" i="2"/>
  <c r="Q5" i="4" s="1"/>
  <c r="P5" i="2"/>
  <c r="O5" i="2"/>
  <c r="N5" i="2"/>
  <c r="M5" i="2"/>
  <c r="M5" i="4" s="1"/>
  <c r="L5" i="2"/>
  <c r="K5" i="2"/>
  <c r="J5" i="2"/>
  <c r="I5" i="2"/>
  <c r="I5" i="4" s="1"/>
  <c r="H5" i="2"/>
  <c r="G5" i="2"/>
  <c r="F5" i="2"/>
  <c r="AE5" i="2"/>
  <c r="AD5" i="2"/>
  <c r="AE4" i="2"/>
  <c r="AD4" i="2"/>
  <c r="AC4" i="4"/>
  <c r="Y4" i="4"/>
  <c r="U4" i="4"/>
  <c r="Q4" i="4"/>
  <c r="M4" i="4"/>
  <c r="I4" i="2"/>
  <c r="E11" i="1"/>
  <c r="E10" i="1"/>
  <c r="E9" i="1"/>
  <c r="E8" i="1"/>
  <c r="C11" i="1"/>
  <c r="C31" i="5" s="1"/>
  <c r="B11" i="1"/>
  <c r="D11" i="1" s="1"/>
  <c r="C10" i="1"/>
  <c r="C27" i="5" s="1"/>
  <c r="B10" i="1"/>
  <c r="D10" i="1" s="1"/>
  <c r="C9" i="1"/>
  <c r="C23" i="5" s="1"/>
  <c r="B9" i="1"/>
  <c r="C6" i="5" s="1"/>
  <c r="C8" i="1"/>
  <c r="C19" i="5" s="1"/>
  <c r="B8" i="1"/>
  <c r="D8" i="1" s="1"/>
  <c r="E5" i="1"/>
  <c r="E4" i="1"/>
  <c r="E3" i="1"/>
  <c r="E2" i="1"/>
  <c r="Q5" i="1"/>
  <c r="Q4" i="1"/>
  <c r="Q3" i="1"/>
  <c r="Q2" i="1"/>
  <c r="O5" i="1"/>
  <c r="N5" i="1"/>
  <c r="P5" i="1" s="1"/>
  <c r="O4" i="1"/>
  <c r="N4" i="1"/>
  <c r="P4" i="1" s="1"/>
  <c r="O3" i="1"/>
  <c r="N3" i="1"/>
  <c r="P3" i="1" s="1"/>
  <c r="O2" i="1"/>
  <c r="N2" i="1"/>
  <c r="P2" i="1" s="1"/>
  <c r="K11" i="1"/>
  <c r="K10" i="1"/>
  <c r="K9" i="1"/>
  <c r="K8" i="1"/>
  <c r="I11" i="1"/>
  <c r="C32" i="5" s="1"/>
  <c r="H11" i="1"/>
  <c r="J11" i="1" s="1"/>
  <c r="I10" i="1"/>
  <c r="C28" i="5" s="1"/>
  <c r="H10" i="1"/>
  <c r="J10" i="1" s="1"/>
  <c r="I9" i="1"/>
  <c r="C24" i="5" s="1"/>
  <c r="H9" i="1"/>
  <c r="C7" i="5" s="1"/>
  <c r="I8" i="1"/>
  <c r="C20" i="5" s="1"/>
  <c r="H8" i="1"/>
  <c r="C3" i="5" s="1"/>
  <c r="H2" i="1"/>
  <c r="B3" i="5" s="1"/>
  <c r="I2" i="1"/>
  <c r="B20" i="5" s="1"/>
  <c r="H3" i="1"/>
  <c r="B7" i="5" s="1"/>
  <c r="I3" i="1"/>
  <c r="B24" i="5" s="1"/>
  <c r="H4" i="1"/>
  <c r="B11" i="5" s="1"/>
  <c r="I4" i="1"/>
  <c r="B28" i="5" s="1"/>
  <c r="H5" i="1"/>
  <c r="J5" i="1" s="1"/>
  <c r="I5" i="1"/>
  <c r="B32" i="5" s="1"/>
  <c r="K5" i="1"/>
  <c r="K4" i="1"/>
  <c r="K3" i="1"/>
  <c r="K2" i="1"/>
  <c r="B4" i="1"/>
  <c r="D4" i="1" s="1"/>
  <c r="C5" i="1"/>
  <c r="B31" i="5" s="1"/>
  <c r="B5" i="1"/>
  <c r="D5" i="1" s="1"/>
  <c r="C4" i="1"/>
  <c r="B27" i="5" s="1"/>
  <c r="C3" i="1"/>
  <c r="B23" i="5" s="1"/>
  <c r="B3" i="1"/>
  <c r="D3" i="1" s="1"/>
  <c r="C2" i="1"/>
  <c r="B19" i="5" s="1"/>
  <c r="B2" i="1"/>
  <c r="D2" i="1" s="1"/>
  <c r="C2" i="5" l="1"/>
  <c r="D9" i="1"/>
  <c r="J4" i="1"/>
  <c r="B2" i="5"/>
  <c r="B6" i="5"/>
  <c r="B10" i="5"/>
  <c r="C10" i="5"/>
  <c r="C11" i="5"/>
  <c r="B14" i="5"/>
  <c r="C14" i="5"/>
  <c r="B15" i="5"/>
  <c r="C15" i="5"/>
  <c r="J8" i="1"/>
  <c r="J9" i="1"/>
  <c r="J2" i="1"/>
  <c r="J3" i="1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2" l="1"/>
  <c r="B11" i="4" s="1"/>
  <c r="C11" i="2"/>
  <c r="C11" i="4" s="1"/>
  <c r="D11" i="2"/>
  <c r="D11" i="4" s="1"/>
  <c r="E11" i="2"/>
  <c r="E11" i="4" s="1"/>
  <c r="E9" i="2" l="1"/>
  <c r="D9" i="2"/>
  <c r="C9" i="2"/>
  <c r="B9" i="2"/>
  <c r="E8" i="2"/>
  <c r="D8" i="2"/>
  <c r="C8" i="2"/>
  <c r="B8" i="2"/>
  <c r="C6" i="2"/>
  <c r="C6" i="4" s="1"/>
  <c r="B6" i="2"/>
  <c r="B6" i="4" s="1"/>
  <c r="E4" i="2"/>
  <c r="D4" i="2"/>
  <c r="C4" i="2"/>
  <c r="E6" i="2"/>
  <c r="E6" i="4" s="1"/>
  <c r="D6" i="2"/>
  <c r="D6" i="4" s="1"/>
  <c r="E5" i="2"/>
  <c r="D5" i="2"/>
  <c r="C5" i="2"/>
  <c r="B5" i="2"/>
  <c r="B4" i="2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<sst xmlns="http://schemas.openxmlformats.org/spreadsheetml/2006/main" count="324" uniqueCount="50">
  <si>
    <t>Predictors</t>
  </si>
  <si>
    <t>Estimates</t>
  </si>
  <si>
    <t>p</t>
  </si>
  <si>
    <t>L fo</t>
  </si>
  <si>
    <t>H fo</t>
  </si>
  <si>
    <t>L time</t>
  </si>
  <si>
    <t>H time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</si>
  <si>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</si>
  <si>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</si>
  <si>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</si>
  <si>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</si>
  <si>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</si>
  <si>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</si>
  <si>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</si>
  <si>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</si>
  <si>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</si>
  <si>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</si>
  <si>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</si>
  <si>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</si>
  <si>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</si>
  <si>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</si>
  <si>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</si>
  <si>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</si>
  <si>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</si>
  <si>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</si>
  <si>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</si>
  <si>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</si>
  <si>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</si>
  <si>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</si>
  <si>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</si>
  <si>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</si>
  <si>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</si>
  <si>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</si>
  <si>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</si>
  <si>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</si>
  <si>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</si>
  <si>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</si>
  <si>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</si>
  <si>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</si>
  <si>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</si>
  <si>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</si>
  <si>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</si>
  <si>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</si>
  <si>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</si>
  <si>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</si>
  <si>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</si>
  <si>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</si>
  <si>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</si>
  <si>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lh_slope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</si>
  <si>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(ST/sec)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</si>
</sst>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164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center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0" borderId="2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left" vertical="top"/>
    </xf>
    <xf numFmtId="0" fontId="10" fillId="0" borderId="0" xfId="0" applyFont="1" applyBorder="1"/>
    <xf numFmtId="0" fontId="13" fillId="0" borderId="0" xfId="0" applyFont="1" applyBorder="1"/>
    <xf numFmtId="2" fontId="0" fillId="0" borderId="0" xfId="0" applyNumberFormat="1" applyBorder="1"/>
    <xf numFmtId="2" fontId="13" fillId="0" borderId="1" xfId="0" applyNumberFormat="1" applyFont="1" applyBorder="1"/>
    <xf numFmtId="2" fontId="10" fillId="0" borderId="0" xfId="0" applyNumberFormat="1" applyFont="1" applyBorder="1"/>
    <xf numFmtId="2" fontId="14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3" fillId="0" borderId="1" xfId="0" applyNumberFormat="1" applyFont="1" applyFill="1" applyBorder="1"/>
    <xf numFmtId="2" fontId="12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/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top"/>
    </xf>
    <xf numFmtId="0" fontId="9" fillId="0" borderId="22" xfId="0" applyFont="1" applyFill="1" applyBorder="1" applyAlignment="1">
      <alignment horizontal="right" vertical="center" wrapText="1"/>
    </xf>
    <xf numFmtId="0" fontId="9" fillId="0" borderId="22" xfId="0" applyFont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top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4" fillId="2" borderId="35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right" vertical="center" wrapText="1"/>
    </xf>
    <xf numFmtId="164" fontId="9" fillId="0" borderId="22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/>
    <xf numFmtId="164" fontId="1" fillId="0" borderId="8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4" xfId="0" applyNumberFormat="1" applyFont="1" applyFill="1" applyBorder="1" applyAlignment="1">
      <alignment horizontal="center" vertical="center" wrapText="1"/>
    </xf>
    <xf numFmtId="164" fontId="4" fillId="2" borderId="34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11" fontId="15" fillId="0" borderId="28" xfId="0" applyNumberFormat="1" applyFont="1" applyBorder="1" applyAlignment="1">
      <alignment horizontal="center" vertical="top"/>
    </xf>
    <xf numFmtId="11" fontId="15" fillId="0" borderId="32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25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2" fontId="11" fillId="2" borderId="13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37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1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5"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B2ABD2"/>
      <color rgb="FFFDB863"/>
      <color rgb="FFE66101"/>
      <color rgb="FF5E3C99"/>
      <color rgb="FF680000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74C-4399-9586-6588BC5D6CF0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74C-4399-9586-6588BC5D6CF0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74C-4399-9586-6588BC5D6CF0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5.915</c:v>
                  </c:pt>
                  <c:pt idx="1">
                    <c:v>6.234</c:v>
                  </c:pt>
                  <c:pt idx="2">
                    <c:v>6.3639999999999999</c:v>
                  </c:pt>
                  <c:pt idx="3">
                    <c:v>7.4859999999999998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5.915</c:v>
                  </c:pt>
                  <c:pt idx="1">
                    <c:v>6.234</c:v>
                  </c:pt>
                  <c:pt idx="2">
                    <c:v>6.3639999999999999</c:v>
                  </c:pt>
                  <c:pt idx="3">
                    <c:v>7.4859999999999998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97.915999999999997</c:v>
                </c:pt>
                <c:pt idx="1">
                  <c:v>99.006</c:v>
                </c:pt>
                <c:pt idx="2">
                  <c:v>95.914000000000001</c:v>
                </c:pt>
                <c:pt idx="3">
                  <c:v>76.569999999999993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4C-4399-9586-6588BC5D6CF0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4C-4399-9586-6588BC5D6CF0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4C-4399-9586-6588BC5D6CF0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74C-4399-9586-6588BC5D6CF0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25.96</c:v>
                  </c:pt>
                  <c:pt idx="1">
                    <c:v>25.96</c:v>
                  </c:pt>
                  <c:pt idx="2">
                    <c:v>25.960999999999999</c:v>
                  </c:pt>
                  <c:pt idx="3">
                    <c:v>25.968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25.96</c:v>
                  </c:pt>
                  <c:pt idx="1">
                    <c:v>25.96</c:v>
                  </c:pt>
                  <c:pt idx="2">
                    <c:v>25.960999999999999</c:v>
                  </c:pt>
                  <c:pt idx="3">
                    <c:v>25.968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4C-4399-9586-6588BC5D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DEC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5.915</c:v>
                  </c:pt>
                  <c:pt idx="1">
                    <c:v>25.96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5.915</c:v>
                  </c:pt>
                  <c:pt idx="1">
                    <c:v>25.96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1.1000000000000001</c:v>
                  </c:pt>
                  <c:pt idx="1">
                    <c:v>1.262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1.1000000000000001</c:v>
                  </c:pt>
                  <c:pt idx="1">
                    <c:v>1.262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97.915999999999997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87.429000000000002</c:v>
                </c:pt>
                <c:pt idx="1">
                  <c:v>91.578000000000003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E-4EFC-90AA-E9AC5005B40C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WHQ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6.234</c:v>
                  </c:pt>
                  <c:pt idx="1">
                    <c:v>25.96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6.234</c:v>
                  </c:pt>
                  <c:pt idx="1">
                    <c:v>25.96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1.161</c:v>
                  </c:pt>
                  <c:pt idx="1">
                    <c:v>1.123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1.161</c:v>
                  </c:pt>
                  <c:pt idx="1">
                    <c:v>1.123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99.006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87.531000000000006</c:v>
                </c:pt>
                <c:pt idx="1">
                  <c:v>91.981999999999999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E-4EFC-90AA-E9AC5005B40C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YNQ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6.3639999999999999</c:v>
                  </c:pt>
                  <c:pt idx="1">
                    <c:v>25.960999999999999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6.3639999999999999</c:v>
                  </c:pt>
                  <c:pt idx="1">
                    <c:v>25.960999999999999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1.1990000000000001</c:v>
                  </c:pt>
                  <c:pt idx="1">
                    <c:v>1.137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1.1990000000000001</c:v>
                  </c:pt>
                  <c:pt idx="1">
                    <c:v>1.137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95.914000000000001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89.165999999999997</c:v>
                </c:pt>
                <c:pt idx="1">
                  <c:v>93.427999999999997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E-4EFC-90AA-E9AC5005B40C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DCQ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7.4859999999999998</c:v>
                  </c:pt>
                  <c:pt idx="1">
                    <c:v>25.968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7.4859999999999998</c:v>
                  </c:pt>
                  <c:pt idx="1">
                    <c:v>25.968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1.4179999999999999</c:v>
                  </c:pt>
                  <c:pt idx="1">
                    <c:v>1.5229999999999999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1.4179999999999999</c:v>
                  </c:pt>
                  <c:pt idx="1">
                    <c:v>1.5229999999999999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76.569999999999993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90.412999999999997</c:v>
                </c:pt>
                <c:pt idx="1">
                  <c:v>96.623000000000005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7E-4EFC-90AA-E9AC5005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10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lh_slope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CA-4269-B442-B1125143E181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CA-4269-B442-B1125143E181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CA-4269-B442-B1125143E181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CA-4269-B442-B1125143E181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5.2859999999999996</c:v>
                  </c:pt>
                  <c:pt idx="1">
                    <c:v>5.16</c:v>
                  </c:pt>
                  <c:pt idx="2">
                    <c:v>5.2309999999999999</c:v>
                  </c:pt>
                  <c:pt idx="3">
                    <c:v>5.1449999999999996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5.2859999999999996</c:v>
                  </c:pt>
                  <c:pt idx="1">
                    <c:v>5.16</c:v>
                  </c:pt>
                  <c:pt idx="2">
                    <c:v>5.2309999999999999</c:v>
                  </c:pt>
                  <c:pt idx="3">
                    <c:v>5.1449999999999996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33.462000000000003</c:v>
                </c:pt>
                <c:pt idx="1">
                  <c:v>35.704000000000001</c:v>
                </c:pt>
                <c:pt idx="2">
                  <c:v>35.058</c:v>
                </c:pt>
                <c:pt idx="3">
                  <c:v>44.853000000000002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CA-4269-B442-B1125143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slope (st/sec)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78-4011-88BC-B035D39615C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78-4011-88BC-B035D39615C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78-4011-88BC-B035D39615C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78-4011-88BC-B035D39615C4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5.915</c:v>
                  </c:pt>
                  <c:pt idx="1">
                    <c:v>6.234</c:v>
                  </c:pt>
                  <c:pt idx="2">
                    <c:v>6.3639999999999999</c:v>
                  </c:pt>
                  <c:pt idx="3">
                    <c:v>7.4859999999999998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5.915</c:v>
                  </c:pt>
                  <c:pt idx="1">
                    <c:v>6.234</c:v>
                  </c:pt>
                  <c:pt idx="2">
                    <c:v>6.3639999999999999</c:v>
                  </c:pt>
                  <c:pt idx="3">
                    <c:v>7.4859999999999998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97.915999999999997</c:v>
                </c:pt>
                <c:pt idx="1">
                  <c:v>99.006</c:v>
                </c:pt>
                <c:pt idx="2">
                  <c:v>95.914000000000001</c:v>
                </c:pt>
                <c:pt idx="3">
                  <c:v>76.569999999999993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78-4011-88BC-B035D39615C4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78-4011-88BC-B035D39615C4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78-4011-88BC-B035D39615C4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78-4011-88BC-B035D39615C4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78-4011-88BC-B035D39615C4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25.96</c:v>
                  </c:pt>
                  <c:pt idx="1">
                    <c:v>25.96</c:v>
                  </c:pt>
                  <c:pt idx="2">
                    <c:v>25.960999999999999</c:v>
                  </c:pt>
                  <c:pt idx="3">
                    <c:v>25.968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25.96</c:v>
                  </c:pt>
                  <c:pt idx="1">
                    <c:v>25.96</c:v>
                  </c:pt>
                  <c:pt idx="2">
                    <c:v>25.960999999999999</c:v>
                  </c:pt>
                  <c:pt idx="3">
                    <c:v>25.968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978-4011-88BC-B035D396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18C-4A16-B5B0-D6CCC398D47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18C-4A16-B5B0-D6CCC398D47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18C-4A16-B5B0-D6CCC398D47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18C-4A16-B5B0-D6CCC398D47B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87.429000000000002</c:v>
                </c:pt>
                <c:pt idx="1">
                  <c:v>87.531000000000006</c:v>
                </c:pt>
                <c:pt idx="2">
                  <c:v>89.165999999999997</c:v>
                </c:pt>
                <c:pt idx="3">
                  <c:v>90.412999999999997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8C-4A16-B5B0-D6CCC398D47B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8C-4A16-B5B0-D6CCC398D47B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8C-4A16-B5B0-D6CCC398D47B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8C-4A16-B5B0-D6CCC398D47B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8C-4A16-B5B0-D6CCC398D47B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1.262</c:v>
                  </c:pt>
                  <c:pt idx="1">
                    <c:v>1.123</c:v>
                  </c:pt>
                  <c:pt idx="2">
                    <c:v>1.137</c:v>
                  </c:pt>
                  <c:pt idx="3">
                    <c:v>1.5229999999999999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1.262</c:v>
                  </c:pt>
                  <c:pt idx="1">
                    <c:v>1.123</c:v>
                  </c:pt>
                  <c:pt idx="2">
                    <c:v>1.137</c:v>
                  </c:pt>
                  <c:pt idx="3">
                    <c:v>1.5229999999999999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91.578000000000003</c:v>
                </c:pt>
                <c:pt idx="1">
                  <c:v>91.981999999999999</c:v>
                </c:pt>
                <c:pt idx="2">
                  <c:v>93.427999999999997</c:v>
                </c:pt>
                <c:pt idx="3">
                  <c:v>96.623000000000005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8C-4A16-B5B0-D6CCC398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18C-4A16-B5B0-D6CCC398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lh_slope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C-4567-84F9-8838DA46F8E8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C-4567-84F9-8838DA46F8E8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C-4567-84F9-8838DA46F8E8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C-4567-84F9-8838DA46F8E8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5.2859999999999996</c:v>
                  </c:pt>
                  <c:pt idx="1">
                    <c:v>5.16</c:v>
                  </c:pt>
                  <c:pt idx="2">
                    <c:v>5.2309999999999999</c:v>
                  </c:pt>
                  <c:pt idx="3">
                    <c:v>5.1449999999999996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5.2859999999999996</c:v>
                  </c:pt>
                  <c:pt idx="1">
                    <c:v>5.16</c:v>
                  </c:pt>
                  <c:pt idx="2">
                    <c:v>5.2309999999999999</c:v>
                  </c:pt>
                  <c:pt idx="3">
                    <c:v>5.1449999999999996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33.462000000000003</c:v>
                </c:pt>
                <c:pt idx="1">
                  <c:v>35.704000000000001</c:v>
                </c:pt>
                <c:pt idx="2">
                  <c:v>35.058</c:v>
                </c:pt>
                <c:pt idx="3">
                  <c:v>44.853000000000002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EC-4567-84F9-8838DA46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slope log([st/sec])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9F8-4046-970C-C984159EBBA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9F8-4046-970C-C984159EBBA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9F8-4046-970C-C984159EBBA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9F8-4046-970C-C984159EBB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87.429000000000002</c:v>
                </c:pt>
                <c:pt idx="1">
                  <c:v>87.531000000000006</c:v>
                </c:pt>
                <c:pt idx="2">
                  <c:v>89.165999999999997</c:v>
                </c:pt>
                <c:pt idx="3">
                  <c:v>90.412999999999997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F8-4046-970C-C984159EBBAD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9F8-4046-970C-C984159EBBA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9F8-4046-970C-C984159EBBA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9F8-4046-970C-C984159EBBA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9F8-4046-970C-C984159EBB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1.262</c:v>
                  </c:pt>
                  <c:pt idx="1">
                    <c:v>1.123</c:v>
                  </c:pt>
                  <c:pt idx="2">
                    <c:v>1.137</c:v>
                  </c:pt>
                  <c:pt idx="3">
                    <c:v>1.5229999999999999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1.262</c:v>
                  </c:pt>
                  <c:pt idx="1">
                    <c:v>1.123</c:v>
                  </c:pt>
                  <c:pt idx="2">
                    <c:v>1.137</c:v>
                  </c:pt>
                  <c:pt idx="3">
                    <c:v>1.5229999999999999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91.578000000000003</c:v>
                </c:pt>
                <c:pt idx="1">
                  <c:v>91.981999999999999</c:v>
                </c:pt>
                <c:pt idx="2">
                  <c:v>93.427999999999997</c:v>
                </c:pt>
                <c:pt idx="3">
                  <c:v>96.623000000000005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F8-4046-970C-C984159E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F8-4046-970C-C984159E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  <c:majorUnit val="2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Excursion Size</a:t>
            </a:r>
            <a:endParaRPr lang="en-I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BF-4641-95CE-6F391C0CEC6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BF-4641-95CE-6F391C0CEC6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BF-4641-95CE-6F391C0CEC6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BF-4641-95CE-6F391C0CEC62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BF-4641-95CE-6F391C0C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ST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8BB-4B7A-BE89-9B79DBCE1099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8BB-4B7A-BE89-9B79DBCE1099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8BB-4B7A-BE89-9B79DBCE1099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8BB-4B7A-BE89-9B79DBCE1099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87.429000000000002</c:v>
                </c:pt>
                <c:pt idx="1">
                  <c:v>87.531000000000006</c:v>
                </c:pt>
                <c:pt idx="2">
                  <c:v>89.165999999999997</c:v>
                </c:pt>
                <c:pt idx="3">
                  <c:v>90.412999999999997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BB-4B7A-BE89-9B79DBCE1099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8BB-4B7A-BE89-9B79DBCE1099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BB-4B7A-BE89-9B79DBCE1099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8BB-4B7A-BE89-9B79DBCE1099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8BB-4B7A-BE89-9B79DBCE1099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1.262</c:v>
                  </c:pt>
                  <c:pt idx="1">
                    <c:v>1.123</c:v>
                  </c:pt>
                  <c:pt idx="2">
                    <c:v>1.137</c:v>
                  </c:pt>
                  <c:pt idx="3">
                    <c:v>1.5229999999999999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1.262</c:v>
                  </c:pt>
                  <c:pt idx="1">
                    <c:v>1.123</c:v>
                  </c:pt>
                  <c:pt idx="2">
                    <c:v>1.137</c:v>
                  </c:pt>
                  <c:pt idx="3">
                    <c:v>1.5229999999999999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91.578000000000003</c:v>
                </c:pt>
                <c:pt idx="1">
                  <c:v>91.981999999999999</c:v>
                </c:pt>
                <c:pt idx="2">
                  <c:v>93.427999999999997</c:v>
                </c:pt>
                <c:pt idx="3">
                  <c:v>96.623000000000005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BB-4B7A-BE89-9B79DBCE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93E31-9119-4DB2-9A21-985873D64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32</xdr:col>
      <xdr:colOff>184726</xdr:colOff>
      <xdr:row>29</xdr:row>
      <xdr:rowOff>106193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6FBCD2-FF45-420F-B990-D4D7FC1C8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72899</xdr:colOff>
      <xdr:row>0</xdr:row>
      <xdr:rowOff>0</xdr:rowOff>
    </xdr:from>
    <xdr:to>
      <xdr:col>22</xdr:col>
      <xdr:colOff>166933</xdr:colOff>
      <xdr:row>14</xdr:row>
      <xdr:rowOff>74109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A75D697-F3AE-46F2-815A-1F18FEB9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1684</xdr:rowOff>
    </xdr:from>
    <xdr:to>
      <xdr:col>8</xdr:col>
      <xdr:colOff>88707</xdr:colOff>
      <xdr:row>63</xdr:row>
      <xdr:rowOff>120685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008D040-DC32-435E-8508-5ED01F6BE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558800</xdr:colOff>
      <xdr:row>49</xdr:row>
      <xdr:rowOff>0</xdr:rowOff>
    </xdr:from>
    <xdr:to>
      <xdr:col>16</xdr:col>
      <xdr:colOff>73252</xdr:colOff>
      <xdr:row>63</xdr:row>
      <xdr:rowOff>112300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76145E6-3718-4F85-8BB5-E06A637FF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333374</xdr:colOff>
      <xdr:row>49</xdr:row>
      <xdr:rowOff>0</xdr:rowOff>
    </xdr:from>
    <xdr:to>
      <xdr:col>23</xdr:col>
      <xdr:colOff>427408</xdr:colOff>
      <xdr:row>63</xdr:row>
      <xdr:rowOff>119920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DDCF24B-1C5C-4B43-A881-6FB704590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359226</xdr:colOff>
      <xdr:row>0</xdr:row>
      <xdr:rowOff>0</xdr:rowOff>
    </xdr:from>
    <xdr:to>
      <xdr:col>14</xdr:col>
      <xdr:colOff>452930</xdr:colOff>
      <xdr:row>14</xdr:row>
      <xdr:rowOff>73600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4E707FD-6AE3-44A6-A8BA-61B6B3305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141505</xdr:colOff>
      <xdr:row>15</xdr:row>
      <xdr:rowOff>0</xdr:rowOff>
    </xdr:from>
    <xdr:to>
      <xdr:col>22</xdr:col>
      <xdr:colOff>235539</xdr:colOff>
      <xdr:row>33</xdr:row>
      <xdr:rowOff>118286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3EEDEE3-F564-41B4-80C3-9ADCFBBA4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359221</xdr:colOff>
      <xdr:row>15</xdr:row>
      <xdr:rowOff>0</xdr:rowOff>
    </xdr:from>
    <xdr:to>
      <xdr:col>14</xdr:col>
      <xdr:colOff>452925</xdr:colOff>
      <xdr:row>33</xdr:row>
      <xdr:rowOff>118286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695AE93-2519-4998-A970-BF07D5E06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B2">
            <v>97.915999999999997</v>
          </cell>
          <cell r="C2">
            <v>5.915</v>
          </cell>
          <cell r="G2">
            <v>9.9999999999999995E-8</v>
          </cell>
        </row>
        <row r="3">
          <cell r="B3">
            <v>99.006</v>
          </cell>
          <cell r="C3">
            <v>6.234</v>
          </cell>
          <cell r="G3">
            <v>1.8E-7</v>
          </cell>
        </row>
        <row r="4">
          <cell r="B4">
            <v>95.914000000000001</v>
          </cell>
          <cell r="C4">
            <v>6.3639999999999999</v>
          </cell>
          <cell r="G4">
            <v>8.9999999999999999E-8</v>
          </cell>
        </row>
        <row r="5">
          <cell r="B5">
            <v>76.569999999999993</v>
          </cell>
          <cell r="C5">
            <v>7.4859999999999998</v>
          </cell>
          <cell r="G5">
            <v>5.13E-6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C2">
            <v>0.314</v>
          </cell>
          <cell r="D2">
            <v>0.33100000000000002</v>
          </cell>
          <cell r="E2">
            <v>0.94699999999999995</v>
          </cell>
          <cell r="G2">
            <v>0.99990000000000001</v>
          </cell>
        </row>
        <row r="3">
          <cell r="C3">
            <v>0.11600000000000001</v>
          </cell>
          <cell r="D3">
            <v>0.312</v>
          </cell>
          <cell r="E3">
            <v>0.373</v>
          </cell>
          <cell r="G3">
            <v>0.99990000000000001</v>
          </cell>
        </row>
        <row r="4">
          <cell r="C4">
            <v>2.032</v>
          </cell>
          <cell r="D4">
            <v>0.47399999999999998</v>
          </cell>
          <cell r="E4">
            <v>4.2869999999999999</v>
          </cell>
          <cell r="G4">
            <v>1.14E-2</v>
          </cell>
        </row>
        <row r="5">
          <cell r="C5">
            <v>-0.19700000000000001</v>
          </cell>
          <cell r="D5">
            <v>0.47099999999999997</v>
          </cell>
          <cell r="E5">
            <v>-0.41899999999999998</v>
          </cell>
          <cell r="G5">
            <v>0.99990000000000001</v>
          </cell>
        </row>
        <row r="6">
          <cell r="C6">
            <v>1.7190000000000001</v>
          </cell>
          <cell r="D6">
            <v>0.57499999999999996</v>
          </cell>
          <cell r="E6">
            <v>2.9910000000000001</v>
          </cell>
          <cell r="G6">
            <v>8.3699999999999997E-2</v>
          </cell>
        </row>
        <row r="7">
          <cell r="C7">
            <v>1.9159999999999999</v>
          </cell>
          <cell r="D7">
            <v>0.33700000000000002</v>
          </cell>
          <cell r="E7">
            <v>5.6840000000000002</v>
          </cell>
          <cell r="G7">
            <v>1.5E-3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1.089</v>
          </cell>
          <cell r="D2">
            <v>2.9329999999999998</v>
          </cell>
          <cell r="E2">
            <v>0.371</v>
          </cell>
          <cell r="G2">
            <v>0.99990000000000001</v>
          </cell>
        </row>
        <row r="3">
          <cell r="C3">
            <v>-2.0030000000000001</v>
          </cell>
          <cell r="D3">
            <v>4.7519999999999998</v>
          </cell>
          <cell r="E3">
            <v>-0.42199999999999999</v>
          </cell>
          <cell r="G3">
            <v>0.99990000000000001</v>
          </cell>
        </row>
        <row r="4">
          <cell r="C4">
            <v>-21.346</v>
          </cell>
          <cell r="D4">
            <v>5.1890000000000001</v>
          </cell>
          <cell r="E4">
            <v>-4.1139999999999999</v>
          </cell>
          <cell r="G4">
            <v>1.2800000000000001E-2</v>
          </cell>
        </row>
        <row r="5">
          <cell r="C5">
            <v>-3.0920000000000001</v>
          </cell>
          <cell r="D5">
            <v>4.0970000000000004</v>
          </cell>
          <cell r="E5">
            <v>-0.755</v>
          </cell>
          <cell r="G5">
            <v>0.99990000000000001</v>
          </cell>
        </row>
        <row r="6">
          <cell r="C6">
            <v>-22.434999999999999</v>
          </cell>
          <cell r="D6">
            <v>4.202</v>
          </cell>
          <cell r="E6">
            <v>-5.3390000000000004</v>
          </cell>
          <cell r="G6">
            <v>2.2000000000000001E-3</v>
          </cell>
        </row>
        <row r="7">
          <cell r="C7">
            <v>-19.343</v>
          </cell>
          <cell r="D7">
            <v>5.3479999999999999</v>
          </cell>
          <cell r="E7">
            <v>-3.617</v>
          </cell>
          <cell r="G7">
            <v>2.8299999999999999E-2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0.183</v>
          </cell>
          <cell r="G2">
            <v>0.99990000000000001</v>
          </cell>
        </row>
        <row r="3">
          <cell r="C3">
            <v>-4.0170000000000003</v>
          </cell>
          <cell r="D3">
            <v>3.0649999999999999</v>
          </cell>
          <cell r="E3">
            <v>-1.3109999999999999</v>
          </cell>
          <cell r="G3">
            <v>0.99990000000000001</v>
          </cell>
        </row>
        <row r="4">
          <cell r="C4">
            <v>-19.602</v>
          </cell>
          <cell r="D4">
            <v>3.1219999999999999</v>
          </cell>
          <cell r="E4">
            <v>-6.2779999999999996</v>
          </cell>
          <cell r="G4">
            <v>0</v>
          </cell>
        </row>
        <row r="5">
          <cell r="C5">
            <v>-4.5780000000000003</v>
          </cell>
          <cell r="D5">
            <v>3.08</v>
          </cell>
          <cell r="E5">
            <v>-1.486</v>
          </cell>
          <cell r="G5">
            <v>0.82599999999999996</v>
          </cell>
        </row>
        <row r="6">
          <cell r="C6">
            <v>-20.163</v>
          </cell>
          <cell r="D6">
            <v>3.1469999999999998</v>
          </cell>
          <cell r="E6">
            <v>-6.4080000000000004</v>
          </cell>
          <cell r="G6">
            <v>0</v>
          </cell>
        </row>
        <row r="7">
          <cell r="C7">
            <v>-15.585000000000001</v>
          </cell>
          <cell r="D7">
            <v>3.1230000000000002</v>
          </cell>
          <cell r="E7">
            <v>-4.99</v>
          </cell>
          <cell r="G7">
            <v>4.7099999999999998E-6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2.242</v>
          </cell>
          <cell r="D2">
            <v>1.966</v>
          </cell>
          <cell r="E2">
            <v>1.1399999999999999</v>
          </cell>
          <cell r="G2">
            <v>0.99990000000000001</v>
          </cell>
        </row>
        <row r="3">
          <cell r="C3">
            <v>1.5960000000000001</v>
          </cell>
          <cell r="D3">
            <v>1.746</v>
          </cell>
          <cell r="E3">
            <v>0.91400000000000003</v>
          </cell>
          <cell r="G3">
            <v>0.99990000000000001</v>
          </cell>
        </row>
        <row r="4">
          <cell r="C4">
            <v>11.391</v>
          </cell>
          <cell r="D4">
            <v>2.5009999999999999</v>
          </cell>
          <cell r="E4">
            <v>4.5549999999999997</v>
          </cell>
          <cell r="G4">
            <v>8.0000000000000002E-3</v>
          </cell>
        </row>
        <row r="5">
          <cell r="C5">
            <v>-0.64600000000000002</v>
          </cell>
          <cell r="D5">
            <v>2.7589999999999999</v>
          </cell>
          <cell r="E5">
            <v>-0.23400000000000001</v>
          </cell>
          <cell r="G5">
            <v>0.99990000000000001</v>
          </cell>
        </row>
        <row r="6">
          <cell r="C6">
            <v>9.1489999999999991</v>
          </cell>
          <cell r="D6">
            <v>2.8940000000000001</v>
          </cell>
          <cell r="E6">
            <v>3.161</v>
          </cell>
          <cell r="G6">
            <v>6.4500000000000002E-2</v>
          </cell>
        </row>
        <row r="7">
          <cell r="C7">
            <v>9.7949999999999999</v>
          </cell>
          <cell r="D7">
            <v>2.0049999999999999</v>
          </cell>
          <cell r="E7">
            <v>4.8849999999999998</v>
          </cell>
          <cell r="G7">
            <v>4.4999999999999997E-3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2">
          <cell r="B2">
            <v>87.429000000000002</v>
          </cell>
          <cell r="C2">
            <v>1.1000000000000001</v>
          </cell>
          <cell r="G2">
            <v>0</v>
          </cell>
        </row>
        <row r="3">
          <cell r="B3">
            <v>87.531000000000006</v>
          </cell>
          <cell r="C3">
            <v>1.161</v>
          </cell>
          <cell r="G3">
            <v>0</v>
          </cell>
        </row>
        <row r="4">
          <cell r="B4">
            <v>89.165999999999997</v>
          </cell>
          <cell r="C4">
            <v>1.1990000000000001</v>
          </cell>
          <cell r="G4">
            <v>0</v>
          </cell>
        </row>
        <row r="5">
          <cell r="B5">
            <v>90.412999999999997</v>
          </cell>
          <cell r="C5">
            <v>1.4179999999999999</v>
          </cell>
          <cell r="G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B2">
            <v>6.13</v>
          </cell>
          <cell r="C2">
            <v>0.443</v>
          </cell>
          <cell r="G2">
            <v>4.4000000000000002E-7</v>
          </cell>
        </row>
        <row r="3">
          <cell r="B3">
            <v>6.444</v>
          </cell>
          <cell r="C3">
            <v>0.47199999999999998</v>
          </cell>
          <cell r="G3">
            <v>4.8999999999999997E-7</v>
          </cell>
        </row>
        <row r="4">
          <cell r="B4">
            <v>6.2469999999999999</v>
          </cell>
          <cell r="C4">
            <v>0.434</v>
          </cell>
          <cell r="G4">
            <v>2.9999999999999999E-7</v>
          </cell>
        </row>
        <row r="5">
          <cell r="B5">
            <v>8.1630000000000003</v>
          </cell>
          <cell r="C5">
            <v>0.54700000000000004</v>
          </cell>
          <cell r="G5">
            <v>2.1E-7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B2">
            <v>320.14999999999998</v>
          </cell>
          <cell r="C2">
            <v>25.96</v>
          </cell>
          <cell r="G2">
            <v>7.1999999999999998E-3</v>
          </cell>
        </row>
        <row r="3">
          <cell r="B3">
            <v>320.71100000000001</v>
          </cell>
          <cell r="C3">
            <v>25.96</v>
          </cell>
          <cell r="G3">
            <v>7.1999999999999998E-3</v>
          </cell>
        </row>
        <row r="4">
          <cell r="B4">
            <v>316.13299999999998</v>
          </cell>
          <cell r="C4">
            <v>25.960999999999999</v>
          </cell>
          <cell r="G4">
            <v>7.4999999999999997E-3</v>
          </cell>
        </row>
        <row r="5">
          <cell r="B5">
            <v>300.548</v>
          </cell>
          <cell r="C5">
            <v>25.968</v>
          </cell>
          <cell r="G5">
            <v>8.6999999999999994E-3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B2">
            <v>91.578000000000003</v>
          </cell>
          <cell r="C2">
            <v>1.262</v>
          </cell>
          <cell r="G2">
            <v>0</v>
          </cell>
        </row>
        <row r="3">
          <cell r="B3">
            <v>91.981999999999999</v>
          </cell>
          <cell r="C3">
            <v>1.123</v>
          </cell>
          <cell r="G3">
            <v>0</v>
          </cell>
        </row>
        <row r="4">
          <cell r="B4">
            <v>93.427999999999997</v>
          </cell>
          <cell r="C4">
            <v>1.137</v>
          </cell>
          <cell r="G4">
            <v>0</v>
          </cell>
        </row>
        <row r="5">
          <cell r="B5">
            <v>96.623000000000005</v>
          </cell>
          <cell r="C5">
            <v>1.5229999999999999</v>
          </cell>
          <cell r="G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B2">
            <v>33.462000000000003</v>
          </cell>
          <cell r="C2">
            <v>5.2859999999999996</v>
          </cell>
          <cell r="G2">
            <v>1.9099999999999999E-2</v>
          </cell>
        </row>
        <row r="3">
          <cell r="B3">
            <v>35.704000000000001</v>
          </cell>
          <cell r="C3">
            <v>5.16</v>
          </cell>
          <cell r="G3">
            <v>1.8700000000000001E-2</v>
          </cell>
        </row>
        <row r="4">
          <cell r="B4">
            <v>35.058</v>
          </cell>
          <cell r="C4">
            <v>5.2309999999999999</v>
          </cell>
          <cell r="G4">
            <v>1.7600000000000001E-2</v>
          </cell>
        </row>
        <row r="5">
          <cell r="B5">
            <v>44.853000000000002</v>
          </cell>
          <cell r="C5">
            <v>5.1449999999999996</v>
          </cell>
          <cell r="G5">
            <v>8.6999999999999994E-3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>
        <row r="2">
          <cell r="C2">
            <v>0.10199999999999999</v>
          </cell>
          <cell r="D2">
            <v>0.32</v>
          </cell>
          <cell r="E2">
            <v>0.318</v>
          </cell>
        </row>
        <row r="3">
          <cell r="C3">
            <v>1.7370000000000001</v>
          </cell>
          <cell r="D3">
            <v>0.313</v>
          </cell>
          <cell r="E3">
            <v>5.5540000000000003</v>
          </cell>
          <cell r="G3">
            <v>1.5E-3</v>
          </cell>
        </row>
        <row r="4">
          <cell r="C4">
            <v>2.984</v>
          </cell>
          <cell r="D4">
            <v>0.59399999999999997</v>
          </cell>
          <cell r="E4">
            <v>5.0250000000000004</v>
          </cell>
          <cell r="G4">
            <v>3.0999999999999999E-3</v>
          </cell>
        </row>
        <row r="5">
          <cell r="C5">
            <v>1.635</v>
          </cell>
          <cell r="D5">
            <v>0.47</v>
          </cell>
          <cell r="E5">
            <v>3.4830000000000001</v>
          </cell>
        </row>
        <row r="6">
          <cell r="C6">
            <v>2.883</v>
          </cell>
          <cell r="D6">
            <v>0.78700000000000003</v>
          </cell>
          <cell r="E6">
            <v>3.6619999999999999</v>
          </cell>
          <cell r="G6">
            <v>2.6100000000000002E-2</v>
          </cell>
        </row>
        <row r="7">
          <cell r="C7">
            <v>1.2470000000000001</v>
          </cell>
          <cell r="D7">
            <v>0.624</v>
          </cell>
          <cell r="E7">
            <v>2</v>
          </cell>
          <cell r="G7">
            <v>0.43980000000000002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0.372</v>
          </cell>
          <cell r="E2">
            <v>1.083</v>
          </cell>
          <cell r="G2">
            <v>0.99990000000000001</v>
          </cell>
        </row>
        <row r="3">
          <cell r="C3">
            <v>1.849</v>
          </cell>
          <cell r="D3">
            <v>0.33900000000000002</v>
          </cell>
          <cell r="E3">
            <v>5.4550000000000001</v>
          </cell>
          <cell r="G3">
            <v>1.5E-3</v>
          </cell>
        </row>
        <row r="4">
          <cell r="C4">
            <v>5.0449999999999999</v>
          </cell>
          <cell r="D4">
            <v>0.69299999999999995</v>
          </cell>
          <cell r="E4">
            <v>7.2850000000000001</v>
          </cell>
          <cell r="G4">
            <v>1.5322999999999999E-4</v>
          </cell>
        </row>
        <row r="5">
          <cell r="C5">
            <v>1.446</v>
          </cell>
          <cell r="D5">
            <v>0.46899999999999997</v>
          </cell>
          <cell r="E5">
            <v>3.0819999999999999</v>
          </cell>
          <cell r="G5">
            <v>7.0300000000000001E-2</v>
          </cell>
        </row>
        <row r="6">
          <cell r="C6">
            <v>4.641</v>
          </cell>
          <cell r="D6">
            <v>0.92500000000000004</v>
          </cell>
          <cell r="E6">
            <v>5.0170000000000003</v>
          </cell>
          <cell r="G6">
            <v>3.0999999999999999E-3</v>
          </cell>
        </row>
        <row r="7">
          <cell r="C7">
            <v>3.1960000000000002</v>
          </cell>
          <cell r="D7">
            <v>0.81100000000000005</v>
          </cell>
          <cell r="E7">
            <v>3.9409999999999998</v>
          </cell>
          <cell r="G7">
            <v>1.6400000000000001E-2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G1:K5" totalsRowShown="0" headerRowDxfId="73" headerRowBorderDxfId="72" tableBorderDxfId="71" totalsRowBorderDxfId="70">
  <autoFilter ref="G1:K5" xr:uid="{D3980010-2201-43EF-9941-5D34E4A5CF0F}"/>
  <tableColumns count="5">
    <tableColumn id="1" xr3:uid="{48EA7560-AFDA-4976-872C-A62413C27C30}" name="Predictors" dataDxfId="69"/>
    <tableColumn id="2" xr3:uid="{B74BAF5A-A8B1-41AC-AA5C-9C7F4D3C00F5}" name="Estimates" dataDxfId="68">
      <calculatedColumnFormula>[2]LME_l_f0_b0!B2</calculatedColumnFormula>
    </tableColumn>
    <tableColumn id="3" xr3:uid="{692BDF21-5E37-4774-A232-65FEAC4EF62A}" name="std.error" dataDxfId="67">
      <calculatedColumnFormula>[2]LME_l_f0_b0!C2</calculatedColumnFormula>
    </tableColumn>
    <tableColumn id="4" xr3:uid="{BE485273-FB60-4E75-AD26-3B936EE4B569}" name="L fo" dataDxfId="66">
      <calculatedColumnFormula>H2</calculatedColumnFormula>
    </tableColumn>
    <tableColumn id="7" xr3:uid="{1C749EC2-7DA5-4835-AAB4-29FE5E444F42}" name="p" dataDxfId="65">
      <calculatedColumnFormula>[2]LME_l_f0_b0!G2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G7:K11" totalsRowShown="0" headerRowDxfId="64" headerRowBorderDxfId="63" tableBorderDxfId="62" totalsRowBorderDxfId="61">
  <autoFilter ref="G7:K11" xr:uid="{DE40A492-BBA9-4876-8724-BC64B3994271}"/>
  <tableColumns count="5">
    <tableColumn id="1" xr3:uid="{E34199D2-D5CB-45DC-96B2-AAECCF32344B}" name="Predictors" dataDxfId="60"/>
    <tableColumn id="2" xr3:uid="{BF536D58-8825-421A-A286-3483AB4A0DBA}" name="Estimates" dataDxfId="59">
      <calculatedColumnFormula>[5]LME_h_f0_b0!B2</calculatedColumnFormula>
    </tableColumn>
    <tableColumn id="3" xr3:uid="{2B81C313-1E48-4C7B-A992-DEE392DF89F2}" name="std.error" dataDxfId="58">
      <calculatedColumnFormula>[5]LME_h_f0_b0!C2</calculatedColumnFormula>
    </tableColumn>
    <tableColumn id="4" xr3:uid="{D8A465A5-9335-4374-919B-FF3C0B6C5EFF}" name="H fo" dataDxfId="57">
      <calculatedColumnFormula>H8</calculatedColumnFormula>
    </tableColumn>
    <tableColumn id="7" xr3:uid="{5CF7E86F-7A72-45EB-8BFA-3C614A5C05E4}" name="p" dataDxfId="56">
      <calculatedColumnFormula>[5]LME_h_f0_b0!G2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M1:Q5" totalsRowShown="0" headerRowDxfId="55" headerRowBorderDxfId="54" tableBorderDxfId="53" totalsRowBorderDxfId="52">
  <autoFilter ref="M1:Q5" xr:uid="{6BDDC793-1E7A-4B5C-BD08-84F047AC5B6B}"/>
  <tableColumns count="5">
    <tableColumn id="1" xr3:uid="{82A813F0-7850-4939-B6AE-4F49D1DC217D}" name="Predictors" dataDxfId="51"/>
    <tableColumn id="2" xr3:uid="{352EAC9D-A02A-4CE8-AF89-3ED3FCB5A979}" name="Estimates" dataDxfId="50">
      <calculatedColumnFormula>[3]LME_f0_exc_b0!B2</calculatedColumnFormula>
    </tableColumn>
    <tableColumn id="3" xr3:uid="{75C28E4F-C80D-4ABC-8F6A-8DBD2F364D4A}" name="std.error" dataDxfId="49">
      <calculatedColumnFormula>[3]LME_f0_exc_b0!C2</calculatedColumnFormula>
    </tableColumn>
    <tableColumn id="4" xr3:uid="{FE3B2199-7807-4089-8FFB-0F6FF0038C6F}" name="Excursion" dataDxfId="48">
      <calculatedColumnFormula>Table4[[#This Row],[Estimates]]</calculatedColumnFormula>
    </tableColumn>
    <tableColumn id="7" xr3:uid="{CE2FF777-20E0-4791-8E86-42CF06A807DA}" name="p" dataDxfId="47">
      <calculatedColumnFormula>[3]LME_f0_exc_b0!G2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1:E5" totalsRowShown="0" headerRowDxfId="46" headerRowBorderDxfId="45" tableBorderDxfId="44" totalsRowBorderDxfId="43">
  <autoFilter ref="A1:E5" xr:uid="{31E79EDA-219D-4CFA-8AA6-6A991A81B772}"/>
  <tableColumns count="5">
    <tableColumn id="1" xr3:uid="{25702B6E-B402-46EF-BB07-89FAEF761F4F}" name="Predictors" dataDxfId="42"/>
    <tableColumn id="2" xr3:uid="{55B41C0A-72EC-4198-AA0E-BDC398F9A9B6}" name="Estimates" dataDxfId="41">
      <calculatedColumnFormula>[1]LME_l_t_b0!B2</calculatedColumnFormula>
    </tableColumn>
    <tableColumn id="3" xr3:uid="{855FA9D6-FEA4-4049-9614-3F82ACEBC173}" name="std.error" dataDxfId="40">
      <calculatedColumnFormula>[1]LME_l_t_b0!C2</calculatedColumnFormula>
    </tableColumn>
    <tableColumn id="4" xr3:uid="{179EC2E2-AF67-46FA-8AC8-F2ED448301A9}" name="L time" dataDxfId="39">
      <calculatedColumnFormula>B2</calculatedColumnFormula>
    </tableColumn>
    <tableColumn id="7" xr3:uid="{DF172C73-86B3-4FBF-A011-9108431BAED4}" name="p" dataDxfId="38">
      <calculatedColumnFormula>[1]LME_l_t_b0!G2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7:E11" totalsRowShown="0" headerRowDxfId="37" headerRowBorderDxfId="36" tableBorderDxfId="35" totalsRowBorderDxfId="34">
  <autoFilter ref="A7:E11" xr:uid="{873E651E-364D-4C9A-AC67-F669F1DC98F7}"/>
  <tableColumns count="5">
    <tableColumn id="1" xr3:uid="{13F39383-83C5-45EF-A3DC-AB048CB47D6B}" name="Predictors" dataDxfId="33"/>
    <tableColumn id="2" xr3:uid="{FC01EC59-6FE5-4984-BD8C-56885D9A31B8}" name="Estimates" dataDxfId="32">
      <calculatedColumnFormula>[4]LME_h_t_b0!B2</calculatedColumnFormula>
    </tableColumn>
    <tableColumn id="3" xr3:uid="{497C06E4-D3C0-44F8-972B-B4ED07164CFB}" name="std.error" dataDxfId="31">
      <calculatedColumnFormula>[4]LME_h_t_b0!C2</calculatedColumnFormula>
    </tableColumn>
    <tableColumn id="4" xr3:uid="{05CF79E8-B1D9-4DE1-BB9A-FD535A905687}" name="H time" dataDxfId="30">
      <calculatedColumnFormula>B8</calculatedColumnFormula>
    </tableColumn>
    <tableColumn id="7" xr3:uid="{D21CE710-DBC3-426C-B448-4B137AF6E93C}" name="p" dataDxfId="29">
      <calculatedColumnFormula>[4]LME_h_t_b0!G2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M7:Q11" totalsRowShown="0" headerRowDxfId="28" headerRowBorderDxfId="27" tableBorderDxfId="26" totalsRowBorderDxfId="25">
  <autoFilter ref="M7:Q11" xr:uid="{16906F7D-6662-46E4-84F3-9AAF62C61242}"/>
  <tableColumns count="5">
    <tableColumn id="1" xr3:uid="{89F96BA7-E1A0-43BA-9990-4183F8DC6997}" name="Predictors" dataDxfId="24"/>
    <tableColumn id="2" xr3:uid="{7CE57966-36A6-4A00-A33D-285D0817534A}" name="Estimates" dataDxfId="23">
      <calculatedColumnFormula>[6]LME_lh_slope_b0!B2</calculatedColumnFormula>
    </tableColumn>
    <tableColumn id="3" xr3:uid="{712F2884-D80C-48C5-9B09-F04127F4ADDE}" name="std.error" dataDxfId="22">
      <calculatedColumnFormula>[6]LME_lh_slope_b0!C2</calculatedColumnFormula>
    </tableColumn>
    <tableColumn id="4" xr3:uid="{D9BCA0B7-1765-447A-BFB6-717DA2444B71}" name="lh_slope" dataDxfId="21">
      <calculatedColumnFormula>Table7[[#This Row],[Estimates]]</calculatedColumnFormula>
    </tableColumn>
    <tableColumn id="7" xr3:uid="{04158CC7-A1BD-4789-8783-0A5E5594F3DE}" name="p" dataDxfId="20">
      <calculatedColumnFormula>[6]LME_lh_slope_b0!G2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4"/>
  <sheetViews>
    <sheetView zoomScale="70" zoomScaleNormal="70" workbookViewId="0"/>
  </sheetViews>
  <sheetFormatPr defaultRowHeight="14.75" x14ac:dyDescent="0.75"/>
  <cols>
    <col min="1" max="1" width="13.453125" style="1" bestFit="1" customWidth="1"/>
    <col min="2" max="2" width="15.76953125" style="85" bestFit="1" customWidth="1"/>
    <col min="3" max="3" width="12" style="6" bestFit="1" customWidth="1"/>
    <col min="4" max="4" width="13.08984375" style="6" bestFit="1" customWidth="1"/>
    <col min="5" max="5" width="8.86328125" style="6" bestFit="1" customWidth="1"/>
    <col min="6" max="6" width="5.6796875" style="6" customWidth="1"/>
    <col min="7" max="7" width="13.453125" style="1" bestFit="1" customWidth="1"/>
    <col min="8" max="8" width="15.76953125" style="1" bestFit="1" customWidth="1"/>
    <col min="9" max="9" width="12" style="1" bestFit="1" customWidth="1"/>
    <col min="10" max="10" width="10.86328125" style="6" customWidth="1"/>
    <col min="11" max="11" width="9.31640625" style="6" bestFit="1" customWidth="1"/>
    <col min="12" max="12" width="4.86328125" style="6" customWidth="1"/>
    <col min="13" max="13" width="13.453125" style="6" bestFit="1" customWidth="1"/>
    <col min="14" max="14" width="15.76953125" style="6" bestFit="1" customWidth="1"/>
    <col min="15" max="16" width="8.08984375" style="79" bestFit="1" customWidth="1"/>
    <col min="17" max="17" width="14.08984375" style="79" customWidth="1"/>
    <col min="18" max="18" width="11.54296875" style="79" bestFit="1" customWidth="1"/>
    <col min="19" max="19" width="10.86328125" style="79" bestFit="1" customWidth="1"/>
    <col min="20" max="20" width="14.6796875" style="79" bestFit="1" customWidth="1"/>
    <col min="21" max="21" width="9.453125" style="1" bestFit="1" customWidth="1"/>
    <col min="22" max="22" width="6.86328125" style="1" bestFit="1" customWidth="1"/>
    <col min="23" max="23" width="9.453125" style="1" bestFit="1" customWidth="1"/>
    <col min="24" max="24" width="6.86328125" style="1" bestFit="1" customWidth="1"/>
    <col min="25" max="25" width="10" style="1" bestFit="1" customWidth="1"/>
    <col min="26" max="26" width="9.08984375" style="1"/>
    <col min="34" max="34" width="2.86328125" customWidth="1"/>
    <col min="35" max="35" width="12" customWidth="1"/>
    <col min="36" max="36" width="13" customWidth="1"/>
  </cols>
  <sheetData>
    <row r="1" spans="1:26" s="2" customFormat="1" ht="14.5" x14ac:dyDescent="0.7">
      <c r="A1" s="94" t="s">
        <v>0</v>
      </c>
      <c r="B1" s="95" t="s">
        <v>1</v>
      </c>
      <c r="C1" s="96" t="s">
        <v>37</v>
      </c>
      <c r="D1" s="97" t="s">
        <v>5</v>
      </c>
      <c r="E1" s="98" t="s">
        <v>2</v>
      </c>
      <c r="F1" s="3"/>
      <c r="G1" s="94" t="s">
        <v>0</v>
      </c>
      <c r="H1" s="95" t="s">
        <v>1</v>
      </c>
      <c r="I1" s="96" t="s">
        <v>37</v>
      </c>
      <c r="J1" s="97" t="s">
        <v>3</v>
      </c>
      <c r="K1" s="98" t="s">
        <v>2</v>
      </c>
      <c r="M1" s="94" t="s">
        <v>0</v>
      </c>
      <c r="N1" s="102" t="s">
        <v>1</v>
      </c>
      <c r="O1" s="103" t="s">
        <v>37</v>
      </c>
      <c r="P1" s="104" t="s">
        <v>46</v>
      </c>
      <c r="Q1" s="98" t="s">
        <v>2</v>
      </c>
      <c r="X1" s="3"/>
    </row>
    <row r="2" spans="1:26" s="2" customFormat="1" x14ac:dyDescent="0.75">
      <c r="A2" s="93" t="s">
        <v>21</v>
      </c>
      <c r="B2" s="66">
        <f>[1]LME_l_t_b0!B2</f>
        <v>97.915999999999997</v>
      </c>
      <c r="C2" s="4">
        <f>[1]LME_l_t_b0!C2</f>
        <v>5.915</v>
      </c>
      <c r="D2" s="61">
        <f>B2</f>
        <v>97.915999999999997</v>
      </c>
      <c r="E2" s="135">
        <f>[1]LME_l_t_b0!G2</f>
        <v>9.9999999999999995E-8</v>
      </c>
      <c r="F2" s="3"/>
      <c r="G2" s="93" t="s">
        <v>21</v>
      </c>
      <c r="H2" s="66">
        <f>[2]LME_l_f0_b0!B2</f>
        <v>87.429000000000002</v>
      </c>
      <c r="I2" s="61">
        <f>[2]LME_l_f0_b0!C2</f>
        <v>1.1000000000000001</v>
      </c>
      <c r="J2" s="111">
        <f>H2</f>
        <v>87.429000000000002</v>
      </c>
      <c r="K2" s="135">
        <f>[2]LME_l_f0_b0!G2</f>
        <v>0</v>
      </c>
      <c r="M2" s="93" t="s">
        <v>21</v>
      </c>
      <c r="N2" s="66">
        <f>[3]LME_f0_exc_b0!B2</f>
        <v>6.13</v>
      </c>
      <c r="O2" s="61">
        <f>[3]LME_f0_exc_b0!C2</f>
        <v>0.443</v>
      </c>
      <c r="P2" s="111">
        <f>Table4[[#This Row],[Estimates]]</f>
        <v>6.13</v>
      </c>
      <c r="Q2" s="135">
        <f>[3]LME_f0_exc_b0!G2</f>
        <v>4.4000000000000002E-7</v>
      </c>
      <c r="S2" s="1"/>
      <c r="T2" s="1"/>
      <c r="X2" s="3"/>
    </row>
    <row r="3" spans="1:26" s="2" customFormat="1" x14ac:dyDescent="0.75">
      <c r="A3" s="93" t="s">
        <v>20</v>
      </c>
      <c r="B3" s="66">
        <f>[1]LME_l_t_b0!B3</f>
        <v>99.006</v>
      </c>
      <c r="C3" s="4">
        <f>[1]LME_l_t_b0!C3</f>
        <v>6.234</v>
      </c>
      <c r="D3" s="61">
        <f t="shared" ref="D3:D5" si="0">B3</f>
        <v>99.006</v>
      </c>
      <c r="E3" s="135">
        <f>[1]LME_l_t_b0!G3</f>
        <v>1.8E-7</v>
      </c>
      <c r="F3" s="3"/>
      <c r="G3" s="93" t="s">
        <v>20</v>
      </c>
      <c r="H3" s="66">
        <f>[2]LME_l_f0_b0!B3</f>
        <v>87.531000000000006</v>
      </c>
      <c r="I3" s="61">
        <f>[2]LME_l_f0_b0!C3</f>
        <v>1.161</v>
      </c>
      <c r="J3" s="111">
        <f t="shared" ref="J3:J5" si="1">H3</f>
        <v>87.531000000000006</v>
      </c>
      <c r="K3" s="135">
        <f>[2]LME_l_f0_b0!G3</f>
        <v>0</v>
      </c>
      <c r="M3" s="93" t="s">
        <v>20</v>
      </c>
      <c r="N3" s="66">
        <f>[3]LME_f0_exc_b0!B3</f>
        <v>6.444</v>
      </c>
      <c r="O3" s="61">
        <f>[3]LME_f0_exc_b0!C3</f>
        <v>0.47199999999999998</v>
      </c>
      <c r="P3" s="111">
        <f>Table4[[#This Row],[Estimates]]</f>
        <v>6.444</v>
      </c>
      <c r="Q3" s="135">
        <f>[3]LME_f0_exc_b0!G3</f>
        <v>4.8999999999999997E-7</v>
      </c>
      <c r="S3" s="1"/>
      <c r="T3" s="1"/>
      <c r="X3" s="3"/>
    </row>
    <row r="4" spans="1:26" s="2" customFormat="1" x14ac:dyDescent="0.75">
      <c r="A4" s="93" t="s">
        <v>19</v>
      </c>
      <c r="B4" s="66">
        <f>[1]LME_l_t_b0!B4</f>
        <v>95.914000000000001</v>
      </c>
      <c r="C4" s="4">
        <f>[1]LME_l_t_b0!C4</f>
        <v>6.3639999999999999</v>
      </c>
      <c r="D4" s="61">
        <f t="shared" si="0"/>
        <v>95.914000000000001</v>
      </c>
      <c r="E4" s="135">
        <f>[1]LME_l_t_b0!G4</f>
        <v>8.9999999999999999E-8</v>
      </c>
      <c r="F4" s="3"/>
      <c r="G4" s="93" t="s">
        <v>19</v>
      </c>
      <c r="H4" s="66">
        <f>[2]LME_l_f0_b0!B4</f>
        <v>89.165999999999997</v>
      </c>
      <c r="I4" s="61">
        <f>[2]LME_l_f0_b0!C4</f>
        <v>1.1990000000000001</v>
      </c>
      <c r="J4" s="111">
        <f t="shared" si="1"/>
        <v>89.165999999999997</v>
      </c>
      <c r="K4" s="135">
        <f>[2]LME_l_f0_b0!G4</f>
        <v>0</v>
      </c>
      <c r="M4" s="93" t="s">
        <v>19</v>
      </c>
      <c r="N4" s="66">
        <f>[3]LME_f0_exc_b0!B4</f>
        <v>6.2469999999999999</v>
      </c>
      <c r="O4" s="61">
        <f>[3]LME_f0_exc_b0!C4</f>
        <v>0.434</v>
      </c>
      <c r="P4" s="111">
        <f>Table4[[#This Row],[Estimates]]</f>
        <v>6.2469999999999999</v>
      </c>
      <c r="Q4" s="135">
        <f>[3]LME_f0_exc_b0!G4</f>
        <v>2.9999999999999999E-7</v>
      </c>
      <c r="S4" s="1"/>
      <c r="T4" s="1"/>
      <c r="X4" s="3"/>
    </row>
    <row r="5" spans="1:26" s="2" customFormat="1" x14ac:dyDescent="0.75">
      <c r="A5" s="99" t="s">
        <v>18</v>
      </c>
      <c r="B5" s="100">
        <f>[1]LME_l_t_b0!B5</f>
        <v>76.569999999999993</v>
      </c>
      <c r="C5" s="105">
        <f>[1]LME_l_t_b0!C5</f>
        <v>7.4859999999999998</v>
      </c>
      <c r="D5" s="101">
        <f t="shared" si="0"/>
        <v>76.569999999999993</v>
      </c>
      <c r="E5" s="136">
        <f>[1]LME_l_t_b0!G5</f>
        <v>5.13E-6</v>
      </c>
      <c r="F5" s="3"/>
      <c r="G5" s="99" t="s">
        <v>18</v>
      </c>
      <c r="H5" s="100">
        <f>[2]LME_l_f0_b0!B5</f>
        <v>90.412999999999997</v>
      </c>
      <c r="I5" s="101">
        <f>[2]LME_l_f0_b0!C5</f>
        <v>1.4179999999999999</v>
      </c>
      <c r="J5" s="112">
        <f t="shared" si="1"/>
        <v>90.412999999999997</v>
      </c>
      <c r="K5" s="136">
        <f>[2]LME_l_f0_b0!G5</f>
        <v>0</v>
      </c>
      <c r="M5" s="99" t="s">
        <v>18</v>
      </c>
      <c r="N5" s="100">
        <f>[3]LME_f0_exc_b0!B5</f>
        <v>8.1630000000000003</v>
      </c>
      <c r="O5" s="101">
        <f>[3]LME_f0_exc_b0!C5</f>
        <v>0.54700000000000004</v>
      </c>
      <c r="P5" s="112">
        <f>Table4[[#This Row],[Estimates]]</f>
        <v>8.1630000000000003</v>
      </c>
      <c r="Q5" s="136">
        <f>[3]LME_f0_exc_b0!G5</f>
        <v>2.1E-7</v>
      </c>
      <c r="S5" s="1"/>
      <c r="T5" s="1"/>
      <c r="X5" s="3"/>
    </row>
    <row r="6" spans="1:26" s="2" customFormat="1" x14ac:dyDescent="0.75">
      <c r="A6" s="1"/>
      <c r="B6" s="85"/>
      <c r="C6" s="6"/>
      <c r="D6" s="6"/>
      <c r="E6" s="6"/>
      <c r="F6" s="5"/>
      <c r="G6" s="3"/>
      <c r="H6" s="84"/>
      <c r="I6" s="5"/>
      <c r="J6" s="113"/>
      <c r="K6" s="5"/>
      <c r="M6" s="1"/>
      <c r="N6" s="85"/>
      <c r="O6" s="6"/>
      <c r="P6" s="6"/>
      <c r="Q6" s="6"/>
      <c r="Z6" s="3"/>
    </row>
    <row r="7" spans="1:26" s="2" customFormat="1" ht="14.5" x14ac:dyDescent="0.7">
      <c r="A7" s="94" t="s">
        <v>0</v>
      </c>
      <c r="B7" s="95" t="s">
        <v>1</v>
      </c>
      <c r="C7" s="96" t="s">
        <v>37</v>
      </c>
      <c r="D7" s="97" t="s">
        <v>6</v>
      </c>
      <c r="E7" s="98" t="s">
        <v>2</v>
      </c>
      <c r="F7" s="3"/>
      <c r="G7" s="94" t="s">
        <v>0</v>
      </c>
      <c r="H7" s="95" t="s">
        <v>1</v>
      </c>
      <c r="I7" s="96" t="s">
        <v>37</v>
      </c>
      <c r="J7" s="114" t="s">
        <v>4</v>
      </c>
      <c r="K7" s="98" t="s">
        <v>2</v>
      </c>
      <c r="M7" s="94" t="s">
        <v>0</v>
      </c>
      <c r="N7" s="95" t="s">
        <v>1</v>
      </c>
      <c r="O7" s="96" t="s">
        <v>37</v>
      </c>
      <c r="P7" s="97" t="s">
        <v>48</v>
      </c>
      <c r="Q7" s="98" t="s">
        <v>2</v>
      </c>
      <c r="S7" s="3"/>
      <c r="T7" s="3"/>
      <c r="U7" s="3"/>
      <c r="V7" s="3"/>
      <c r="W7" s="3"/>
      <c r="X7" s="3"/>
    </row>
    <row r="8" spans="1:26" s="2" customFormat="1" ht="14.5" x14ac:dyDescent="0.7">
      <c r="A8" s="93" t="s">
        <v>21</v>
      </c>
      <c r="B8" s="66">
        <f>[4]LME_h_t_b0!B2</f>
        <v>320.14999999999998</v>
      </c>
      <c r="C8" s="61">
        <f>[4]LME_h_t_b0!C2</f>
        <v>25.96</v>
      </c>
      <c r="D8" s="61">
        <f>B8</f>
        <v>320.14999999999998</v>
      </c>
      <c r="E8" s="135">
        <f>[4]LME_h_t_b0!G2</f>
        <v>7.1999999999999998E-3</v>
      </c>
      <c r="F8" s="3"/>
      <c r="G8" s="93" t="s">
        <v>21</v>
      </c>
      <c r="H8" s="66">
        <f>[5]LME_h_f0_b0!B2</f>
        <v>91.578000000000003</v>
      </c>
      <c r="I8" s="61">
        <f>[5]LME_h_f0_b0!C2</f>
        <v>1.262</v>
      </c>
      <c r="J8" s="111">
        <f>H8</f>
        <v>91.578000000000003</v>
      </c>
      <c r="K8" s="135">
        <f>[5]LME_h_f0_b0!G2</f>
        <v>0</v>
      </c>
      <c r="M8" s="93" t="s">
        <v>21</v>
      </c>
      <c r="N8" s="66">
        <f>[6]LME_lh_slope_b0!B2</f>
        <v>33.462000000000003</v>
      </c>
      <c r="O8" s="61">
        <f>[6]LME_lh_slope_b0!C2</f>
        <v>5.2859999999999996</v>
      </c>
      <c r="P8" s="61">
        <f>Table7[[#This Row],[Estimates]]</f>
        <v>33.462000000000003</v>
      </c>
      <c r="Q8" s="135">
        <f>[6]LME_lh_slope_b0!G2</f>
        <v>1.9099999999999999E-2</v>
      </c>
      <c r="S8" s="3"/>
      <c r="T8" s="3"/>
      <c r="U8" s="3"/>
      <c r="V8" s="3"/>
      <c r="W8" s="3"/>
      <c r="X8" s="3"/>
    </row>
    <row r="9" spans="1:26" s="2" customFormat="1" ht="14.5" x14ac:dyDescent="0.7">
      <c r="A9" s="93" t="s">
        <v>20</v>
      </c>
      <c r="B9" s="66">
        <f>[4]LME_h_t_b0!B3</f>
        <v>320.71100000000001</v>
      </c>
      <c r="C9" s="61">
        <f>[4]LME_h_t_b0!C3</f>
        <v>25.96</v>
      </c>
      <c r="D9" s="61">
        <f t="shared" ref="D9:D11" si="2">B9</f>
        <v>320.71100000000001</v>
      </c>
      <c r="E9" s="135">
        <f>[4]LME_h_t_b0!G3</f>
        <v>7.1999999999999998E-3</v>
      </c>
      <c r="F9" s="3"/>
      <c r="G9" s="93" t="s">
        <v>20</v>
      </c>
      <c r="H9" s="66">
        <f>[5]LME_h_f0_b0!B3</f>
        <v>91.981999999999999</v>
      </c>
      <c r="I9" s="61">
        <f>[5]LME_h_f0_b0!C3</f>
        <v>1.123</v>
      </c>
      <c r="J9" s="111">
        <f t="shared" ref="J9:J11" si="3">H9</f>
        <v>91.981999999999999</v>
      </c>
      <c r="K9" s="135">
        <f>[5]LME_h_f0_b0!G3</f>
        <v>0</v>
      </c>
      <c r="M9" s="93" t="s">
        <v>20</v>
      </c>
      <c r="N9" s="66">
        <f>[6]LME_lh_slope_b0!B3</f>
        <v>35.704000000000001</v>
      </c>
      <c r="O9" s="61">
        <f>[6]LME_lh_slope_b0!C3</f>
        <v>5.16</v>
      </c>
      <c r="P9" s="61">
        <f>Table7[[#This Row],[Estimates]]</f>
        <v>35.704000000000001</v>
      </c>
      <c r="Q9" s="135">
        <f>[6]LME_lh_slope_b0!G3</f>
        <v>1.8700000000000001E-2</v>
      </c>
    </row>
    <row r="10" spans="1:26" s="2" customFormat="1" ht="14.5" x14ac:dyDescent="0.7">
      <c r="A10" s="93" t="s">
        <v>19</v>
      </c>
      <c r="B10" s="66">
        <f>[4]LME_h_t_b0!B4</f>
        <v>316.13299999999998</v>
      </c>
      <c r="C10" s="61">
        <f>[4]LME_h_t_b0!C4</f>
        <v>25.960999999999999</v>
      </c>
      <c r="D10" s="61">
        <f t="shared" si="2"/>
        <v>316.13299999999998</v>
      </c>
      <c r="E10" s="135">
        <f>[4]LME_h_t_b0!G4</f>
        <v>7.4999999999999997E-3</v>
      </c>
      <c r="F10" s="3"/>
      <c r="G10" s="93" t="s">
        <v>19</v>
      </c>
      <c r="H10" s="66">
        <f>[5]LME_h_f0_b0!B4</f>
        <v>93.427999999999997</v>
      </c>
      <c r="I10" s="61">
        <f>[5]LME_h_f0_b0!C4</f>
        <v>1.137</v>
      </c>
      <c r="J10" s="111">
        <f t="shared" si="3"/>
        <v>93.427999999999997</v>
      </c>
      <c r="K10" s="135">
        <f>[5]LME_h_f0_b0!G4</f>
        <v>0</v>
      </c>
      <c r="M10" s="93" t="s">
        <v>19</v>
      </c>
      <c r="N10" s="66">
        <f>[6]LME_lh_slope_b0!B4</f>
        <v>35.058</v>
      </c>
      <c r="O10" s="61">
        <f>[6]LME_lh_slope_b0!C4</f>
        <v>5.2309999999999999</v>
      </c>
      <c r="P10" s="61">
        <f>Table7[[#This Row],[Estimates]]</f>
        <v>35.058</v>
      </c>
      <c r="Q10" s="135">
        <f>[6]LME_lh_slope_b0!G4</f>
        <v>1.7600000000000001E-2</v>
      </c>
    </row>
    <row r="11" spans="1:26" s="2" customFormat="1" ht="14.5" x14ac:dyDescent="0.7">
      <c r="A11" s="99" t="s">
        <v>18</v>
      </c>
      <c r="B11" s="100">
        <f>[4]LME_h_t_b0!B5</f>
        <v>300.548</v>
      </c>
      <c r="C11" s="101">
        <f>[4]LME_h_t_b0!C5</f>
        <v>25.968</v>
      </c>
      <c r="D11" s="101">
        <f t="shared" si="2"/>
        <v>300.548</v>
      </c>
      <c r="E11" s="136">
        <f>[4]LME_h_t_b0!G5</f>
        <v>8.6999999999999994E-3</v>
      </c>
      <c r="F11" s="3"/>
      <c r="G11" s="99" t="s">
        <v>18</v>
      </c>
      <c r="H11" s="100">
        <f>[5]LME_h_f0_b0!B5</f>
        <v>96.623000000000005</v>
      </c>
      <c r="I11" s="101">
        <f>[5]LME_h_f0_b0!C5</f>
        <v>1.5229999999999999</v>
      </c>
      <c r="J11" s="112">
        <f t="shared" si="3"/>
        <v>96.623000000000005</v>
      </c>
      <c r="K11" s="136">
        <f>[5]LME_h_f0_b0!G5</f>
        <v>0</v>
      </c>
      <c r="M11" s="99" t="s">
        <v>18</v>
      </c>
      <c r="N11" s="100">
        <f>[6]LME_lh_slope_b0!B5</f>
        <v>44.853000000000002</v>
      </c>
      <c r="O11" s="101">
        <f>[6]LME_lh_slope_b0!C5</f>
        <v>5.1449999999999996</v>
      </c>
      <c r="P11" s="101">
        <f>Table7[[#This Row],[Estimates]]</f>
        <v>44.853000000000002</v>
      </c>
      <c r="Q11" s="136">
        <f>[6]LME_lh_slope_b0!G5</f>
        <v>8.6999999999999994E-3</v>
      </c>
    </row>
    <row r="12" spans="1:26" s="2" customFormat="1" ht="14.5" x14ac:dyDescent="0.7">
      <c r="H12" s="3"/>
    </row>
    <row r="13" spans="1:26" s="2" customFormat="1" ht="14.5" x14ac:dyDescent="0.7">
      <c r="F13" s="3"/>
    </row>
    <row r="14" spans="1:26" s="2" customFormat="1" ht="14.5" x14ac:dyDescent="0.7"/>
    <row r="15" spans="1:26" s="2" customFormat="1" ht="14.5" x14ac:dyDescent="0.7"/>
    <row r="16" spans="1:26" s="2" customFormat="1" ht="14.5" x14ac:dyDescent="0.7"/>
    <row r="17" spans="4:26" s="2" customFormat="1" ht="14.5" x14ac:dyDescent="0.7"/>
    <row r="18" spans="4:26" s="2" customFormat="1" x14ac:dyDescent="0.75">
      <c r="F18" s="6"/>
      <c r="G18" s="1"/>
    </row>
    <row r="19" spans="4:26" s="2" customFormat="1" ht="14.5" x14ac:dyDescent="0.7"/>
    <row r="20" spans="4:26" s="2" customFormat="1" ht="14.5" x14ac:dyDescent="0.7"/>
    <row r="21" spans="4:26" s="2" customFormat="1" ht="14.5" x14ac:dyDescent="0.7"/>
    <row r="22" spans="4:26" x14ac:dyDescent="0.75">
      <c r="F22" s="1"/>
      <c r="H22" s="6"/>
      <c r="I22" s="6"/>
      <c r="M22" s="79"/>
      <c r="N22" s="79"/>
      <c r="S22" s="1"/>
      <c r="T22" s="1"/>
      <c r="Y22"/>
      <c r="Z22"/>
    </row>
    <row r="23" spans="4:26" x14ac:dyDescent="0.75">
      <c r="F23" s="1"/>
      <c r="H23" s="6"/>
      <c r="I23" s="6"/>
      <c r="M23" s="79"/>
      <c r="N23" s="79"/>
      <c r="S23" s="1"/>
      <c r="T23" s="1"/>
      <c r="Y23"/>
      <c r="Z23"/>
    </row>
    <row r="24" spans="4:26" x14ac:dyDescent="0.75">
      <c r="D24" s="2"/>
      <c r="E24" s="2"/>
    </row>
    <row r="25" spans="4:26" x14ac:dyDescent="0.75">
      <c r="F25" s="1"/>
      <c r="H25" s="6"/>
      <c r="I25" s="6"/>
      <c r="M25" s="79"/>
      <c r="N25" s="79"/>
      <c r="S25" s="1"/>
      <c r="T25" s="1"/>
      <c r="Y25"/>
      <c r="Z25"/>
    </row>
    <row r="26" spans="4:26" x14ac:dyDescent="0.75">
      <c r="F26" s="1"/>
      <c r="H26" s="6"/>
      <c r="I26" s="6"/>
      <c r="M26" s="79"/>
      <c r="N26" s="79"/>
      <c r="S26" s="1"/>
      <c r="T26" s="1"/>
      <c r="Y26"/>
      <c r="Z26"/>
    </row>
    <row r="27" spans="4:26" x14ac:dyDescent="0.75">
      <c r="F27" s="1"/>
      <c r="H27" s="6"/>
      <c r="I27" s="6"/>
      <c r="M27" s="79"/>
      <c r="N27" s="79"/>
      <c r="S27" s="1"/>
      <c r="T27" s="1"/>
      <c r="Y27"/>
      <c r="Z27"/>
    </row>
    <row r="28" spans="4:26" x14ac:dyDescent="0.75">
      <c r="F28" s="1"/>
      <c r="H28" s="6"/>
      <c r="I28" s="6"/>
      <c r="M28" s="79"/>
      <c r="N28" s="79"/>
      <c r="S28" s="1"/>
      <c r="T28" s="1"/>
      <c r="Y28"/>
      <c r="Z28"/>
    </row>
    <row r="29" spans="4:26" x14ac:dyDescent="0.75">
      <c r="F29" s="1"/>
      <c r="H29" s="6"/>
      <c r="I29" s="6"/>
      <c r="M29" s="79"/>
      <c r="N29" s="79"/>
      <c r="S29" s="1"/>
      <c r="T29" s="1"/>
      <c r="Y29"/>
      <c r="Z29"/>
    </row>
    <row r="31" spans="4:26" x14ac:dyDescent="0.75">
      <c r="F31" s="1"/>
      <c r="H31" s="6"/>
      <c r="I31" s="6"/>
      <c r="M31" s="79"/>
      <c r="N31" s="79"/>
      <c r="S31" s="1"/>
      <c r="T31" s="1"/>
      <c r="Y31"/>
      <c r="Z31"/>
    </row>
    <row r="32" spans="4:26" x14ac:dyDescent="0.75">
      <c r="F32" s="1"/>
      <c r="H32" s="6"/>
      <c r="I32" s="6"/>
      <c r="M32" s="79"/>
      <c r="N32" s="79"/>
      <c r="S32" s="1"/>
      <c r="T32" s="1"/>
      <c r="Y32"/>
      <c r="Z32"/>
    </row>
    <row r="33" spans="4:27" x14ac:dyDescent="0.75">
      <c r="F33" s="1"/>
      <c r="H33" s="6"/>
      <c r="I33" s="6"/>
      <c r="M33" s="79"/>
      <c r="N33" s="79"/>
      <c r="S33" s="1"/>
      <c r="T33" s="1"/>
      <c r="Y33"/>
      <c r="Z33"/>
    </row>
    <row r="34" spans="4:27" x14ac:dyDescent="0.75">
      <c r="F34" s="1"/>
      <c r="H34" s="6"/>
      <c r="I34" s="6"/>
      <c r="M34" s="79"/>
      <c r="N34" s="79"/>
      <c r="S34" s="1"/>
      <c r="T34" s="1"/>
      <c r="Y34"/>
      <c r="Z34"/>
    </row>
    <row r="35" spans="4:27" x14ac:dyDescent="0.75">
      <c r="F35" s="1"/>
      <c r="H35" s="6"/>
      <c r="I35" s="6"/>
      <c r="M35" s="79"/>
      <c r="N35" s="79"/>
      <c r="S35" s="1"/>
      <c r="T35" s="1"/>
      <c r="Y35"/>
      <c r="Z35"/>
    </row>
    <row r="36" spans="4:27" x14ac:dyDescent="0.75">
      <c r="H36" s="3"/>
      <c r="Q36" s="83"/>
      <c r="AA36" s="2"/>
    </row>
    <row r="37" spans="4:27" x14ac:dyDescent="0.75">
      <c r="H37" s="3"/>
      <c r="Q37" s="83"/>
      <c r="AA37" s="2"/>
    </row>
    <row r="38" spans="4:27" x14ac:dyDescent="0.75">
      <c r="H38" s="3"/>
      <c r="Q38" s="83"/>
      <c r="AA38" s="2"/>
    </row>
    <row r="39" spans="4:27" x14ac:dyDescent="0.75">
      <c r="H39" s="3"/>
      <c r="I39" s="3"/>
      <c r="J39" s="5"/>
      <c r="K39" s="5"/>
      <c r="L39" s="5"/>
      <c r="M39" s="5"/>
      <c r="N39" s="5"/>
      <c r="O39" s="83"/>
      <c r="P39" s="83"/>
      <c r="Q39" s="83"/>
      <c r="R39" s="83"/>
      <c r="S39" s="83"/>
      <c r="T39" s="83"/>
      <c r="U39" s="3"/>
      <c r="V39" s="3"/>
      <c r="W39" s="3"/>
      <c r="X39" s="3"/>
      <c r="Y39" s="3"/>
      <c r="Z39" s="3"/>
      <c r="AA39" s="2"/>
    </row>
    <row r="40" spans="4:27" x14ac:dyDescent="0.75">
      <c r="H40" s="3"/>
      <c r="I40" s="3"/>
      <c r="J40" s="5"/>
      <c r="K40" s="5"/>
      <c r="L40" s="5"/>
      <c r="M40" s="5"/>
      <c r="N40" s="5"/>
      <c r="O40" s="83"/>
      <c r="P40" s="83"/>
      <c r="Q40" s="83"/>
      <c r="R40" s="83"/>
      <c r="S40" s="83"/>
      <c r="T40" s="83"/>
      <c r="U40" s="3"/>
      <c r="V40" s="3"/>
      <c r="W40" s="3"/>
      <c r="X40" s="3"/>
      <c r="Y40" s="3"/>
      <c r="Z40" s="3"/>
      <c r="AA40" s="2"/>
    </row>
    <row r="41" spans="4:27" x14ac:dyDescent="0.75">
      <c r="H41" s="3"/>
      <c r="Q41" s="83"/>
      <c r="R41" s="83"/>
      <c r="S41" s="83"/>
      <c r="T41" s="83"/>
      <c r="U41" s="3"/>
      <c r="V41" s="3"/>
      <c r="W41" s="3"/>
      <c r="X41" s="3"/>
      <c r="Y41" s="3"/>
      <c r="Z41" s="3"/>
      <c r="AA41" s="2"/>
    </row>
    <row r="42" spans="4:27" x14ac:dyDescent="0.75">
      <c r="H42" s="3"/>
      <c r="Q42" s="83"/>
      <c r="R42" s="83"/>
      <c r="S42" s="83"/>
      <c r="T42" s="83"/>
      <c r="U42" s="3"/>
      <c r="V42" s="3"/>
      <c r="W42" s="3"/>
      <c r="X42" s="3"/>
      <c r="Y42" s="3"/>
      <c r="Z42" s="3"/>
      <c r="AA42" s="2"/>
    </row>
    <row r="45" spans="4:27" x14ac:dyDescent="0.75">
      <c r="D45" s="79"/>
      <c r="E45" s="79"/>
      <c r="F45" s="79"/>
      <c r="G45" s="79"/>
    </row>
    <row r="46" spans="4:27" x14ac:dyDescent="0.75">
      <c r="D46" s="81"/>
    </row>
    <row r="47" spans="4:27" x14ac:dyDescent="0.75">
      <c r="D47" s="81"/>
    </row>
    <row r="48" spans="4:27" x14ac:dyDescent="0.75">
      <c r="D48" s="81"/>
    </row>
    <row r="49" spans="4:7" x14ac:dyDescent="0.75">
      <c r="D49" s="81"/>
    </row>
    <row r="50" spans="4:7" x14ac:dyDescent="0.75">
      <c r="D50" s="81"/>
    </row>
    <row r="51" spans="4:7" x14ac:dyDescent="0.75">
      <c r="D51" s="81"/>
    </row>
    <row r="52" spans="4:7" x14ac:dyDescent="0.75">
      <c r="D52" s="81"/>
    </row>
    <row r="53" spans="4:7" x14ac:dyDescent="0.75">
      <c r="D53" s="79"/>
      <c r="E53" s="79"/>
      <c r="F53" s="79"/>
      <c r="G53" s="79"/>
    </row>
    <row r="54" spans="4:7" x14ac:dyDescent="0.75">
      <c r="D54" s="79"/>
      <c r="E54" s="79"/>
      <c r="F54" s="79"/>
      <c r="G54" s="79"/>
    </row>
  </sheetData>
  <conditionalFormatting sqref="E2:E5 E8:E11 K2:K5 K8:K11 Q2:Q5 Q8:Q11">
    <cfRule type="cellIs" dxfId="74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E23"/>
  <sheetViews>
    <sheetView view="pageBreakPreview" zoomScale="83" zoomScaleNormal="70" zoomScaleSheetLayoutView="83" workbookViewId="0">
      <selection activeCell="I5" sqref="I5"/>
    </sheetView>
  </sheetViews>
  <sheetFormatPr defaultColWidth="13.86328125" defaultRowHeight="13.5" x14ac:dyDescent="0.7"/>
  <cols>
    <col min="1" max="1" width="9.6796875" style="16" customWidth="1"/>
    <col min="2" max="8" width="6.31640625" style="7" customWidth="1"/>
    <col min="9" max="9" width="6.31640625" style="11" customWidth="1"/>
    <col min="10" max="12" width="6.31640625" style="7" customWidth="1"/>
    <col min="13" max="13" width="6.31640625" style="73" customWidth="1"/>
    <col min="14" max="16" width="6.31640625" style="7" customWidth="1"/>
    <col min="17" max="17" width="6.31640625" style="73" customWidth="1"/>
    <col min="18" max="20" width="6.31640625" style="7" customWidth="1"/>
    <col min="21" max="21" width="6.31640625" style="73" customWidth="1"/>
    <col min="22" max="24" width="6.31640625" style="7" customWidth="1"/>
    <col min="25" max="25" width="6.31640625" style="73" customWidth="1"/>
    <col min="26" max="28" width="6.31640625" style="7" customWidth="1"/>
    <col min="29" max="29" width="6.31640625" style="73" customWidth="1"/>
    <col min="30" max="31" width="6.31640625" style="57" customWidth="1"/>
    <col min="32" max="16384" width="13.86328125" style="7"/>
  </cols>
  <sheetData>
    <row r="1" spans="1:31" s="110" customFormat="1" ht="15" customHeight="1" thickBot="1" x14ac:dyDescent="0.85">
      <c r="A1" s="109" t="s">
        <v>23</v>
      </c>
      <c r="B1" s="138" t="s">
        <v>43</v>
      </c>
      <c r="C1" s="139"/>
      <c r="D1" s="139"/>
      <c r="E1" s="140"/>
      <c r="F1" s="141" t="s">
        <v>44</v>
      </c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38" t="s">
        <v>22</v>
      </c>
      <c r="AE1" s="140"/>
    </row>
    <row r="2" spans="1:31" s="8" customFormat="1" ht="27" customHeight="1" thickBot="1" x14ac:dyDescent="0.9">
      <c r="A2" s="51" t="s">
        <v>30</v>
      </c>
      <c r="B2" s="106" t="s">
        <v>21</v>
      </c>
      <c r="C2" s="107" t="s">
        <v>20</v>
      </c>
      <c r="D2" s="107" t="s">
        <v>19</v>
      </c>
      <c r="E2" s="108" t="s">
        <v>18</v>
      </c>
      <c r="F2" s="142" t="s">
        <v>17</v>
      </c>
      <c r="G2" s="143"/>
      <c r="H2" s="143"/>
      <c r="I2" s="144"/>
      <c r="J2" s="142" t="s">
        <v>16</v>
      </c>
      <c r="K2" s="143"/>
      <c r="L2" s="143"/>
      <c r="M2" s="144"/>
      <c r="N2" s="142" t="s">
        <v>15</v>
      </c>
      <c r="O2" s="143"/>
      <c r="P2" s="143"/>
      <c r="Q2" s="144"/>
      <c r="R2" s="142" t="s">
        <v>14</v>
      </c>
      <c r="S2" s="143"/>
      <c r="T2" s="143"/>
      <c r="U2" s="144"/>
      <c r="V2" s="142" t="s">
        <v>13</v>
      </c>
      <c r="W2" s="143"/>
      <c r="X2" s="143"/>
      <c r="Y2" s="144"/>
      <c r="Z2" s="142" t="s">
        <v>12</v>
      </c>
      <c r="AA2" s="143"/>
      <c r="AB2" s="143"/>
      <c r="AC2" s="144"/>
      <c r="AD2" s="142" t="s">
        <v>24</v>
      </c>
      <c r="AE2" s="144"/>
    </row>
    <row r="3" spans="1:31" ht="27" customHeight="1" thickBot="1" x14ac:dyDescent="0.85">
      <c r="A3" s="35" t="s">
        <v>32</v>
      </c>
      <c r="B3" s="45" t="s">
        <v>36</v>
      </c>
      <c r="C3" s="46" t="s">
        <v>36</v>
      </c>
      <c r="D3" s="46" t="s">
        <v>36</v>
      </c>
      <c r="E3" s="47" t="s">
        <v>36</v>
      </c>
      <c r="F3" s="45" t="s">
        <v>35</v>
      </c>
      <c r="G3" s="46" t="s">
        <v>9</v>
      </c>
      <c r="H3" s="46" t="s">
        <v>38</v>
      </c>
      <c r="I3" s="58" t="s">
        <v>8</v>
      </c>
      <c r="J3" s="45" t="s">
        <v>35</v>
      </c>
      <c r="K3" s="46" t="s">
        <v>9</v>
      </c>
      <c r="L3" s="46" t="s">
        <v>45</v>
      </c>
      <c r="M3" s="68" t="s">
        <v>8</v>
      </c>
      <c r="N3" s="45" t="s">
        <v>35</v>
      </c>
      <c r="O3" s="46" t="s">
        <v>9</v>
      </c>
      <c r="P3" s="46" t="s">
        <v>45</v>
      </c>
      <c r="Q3" s="68" t="s">
        <v>8</v>
      </c>
      <c r="R3" s="45" t="s">
        <v>35</v>
      </c>
      <c r="S3" s="46" t="s">
        <v>9</v>
      </c>
      <c r="T3" s="46" t="s">
        <v>45</v>
      </c>
      <c r="U3" s="68" t="s">
        <v>8</v>
      </c>
      <c r="V3" s="45" t="s">
        <v>35</v>
      </c>
      <c r="W3" s="46" t="s">
        <v>9</v>
      </c>
      <c r="X3" s="46" t="s">
        <v>45</v>
      </c>
      <c r="Y3" s="68" t="s">
        <v>8</v>
      </c>
      <c r="Z3" s="45" t="s">
        <v>35</v>
      </c>
      <c r="AA3" s="46" t="s">
        <v>9</v>
      </c>
      <c r="AB3" s="46" t="s">
        <v>45</v>
      </c>
      <c r="AC3" s="68" t="s">
        <v>8</v>
      </c>
      <c r="AD3" s="59" t="s">
        <v>25</v>
      </c>
      <c r="AE3" s="60" t="s">
        <v>26</v>
      </c>
    </row>
    <row r="4" spans="1:31" s="9" customFormat="1" ht="27" customHeight="1" x14ac:dyDescent="0.7">
      <c r="A4" s="33" t="s">
        <v>27</v>
      </c>
      <c r="B4" s="48">
        <f>Intercepts!J2</f>
        <v>87.429000000000002</v>
      </c>
      <c r="C4" s="49">
        <f>Intercepts!J3</f>
        <v>87.531000000000006</v>
      </c>
      <c r="D4" s="49">
        <f>Intercepts!J4</f>
        <v>89.165999999999997</v>
      </c>
      <c r="E4" s="50">
        <f>Intercepts!J5</f>
        <v>90.412999999999997</v>
      </c>
      <c r="F4" s="52">
        <f>[7]LME_l_f0_b1!$C$2</f>
        <v>0.10199999999999999</v>
      </c>
      <c r="G4" s="53">
        <f>[7]LME_l_f0_b1!$D$2</f>
        <v>0.32</v>
      </c>
      <c r="H4" s="53">
        <f>[7]LME_l_f0_b1!$E$2</f>
        <v>0.318</v>
      </c>
      <c r="I4" s="55">
        <f>[8]LME_h_f0_b1!$G$2</f>
        <v>0.99990000000000001</v>
      </c>
      <c r="J4" s="52">
        <f>[7]LME_l_f0_b1!$C$3</f>
        <v>1.7370000000000001</v>
      </c>
      <c r="K4" s="53">
        <f>[7]LME_l_f0_b1!$D$3</f>
        <v>0.313</v>
      </c>
      <c r="L4" s="53">
        <f>[7]LME_l_f0_b1!$E$3</f>
        <v>5.5540000000000003</v>
      </c>
      <c r="M4" s="69">
        <f>[7]LME_l_f0_b1!$G$3</f>
        <v>1.5E-3</v>
      </c>
      <c r="N4" s="52">
        <f>[7]LME_l_f0_b1!$C$4</f>
        <v>2.984</v>
      </c>
      <c r="O4" s="53">
        <f>[7]LME_l_f0_b1!$D$4</f>
        <v>0.59399999999999997</v>
      </c>
      <c r="P4" s="53">
        <f>[7]LME_l_f0_b1!$E$4</f>
        <v>5.0250000000000004</v>
      </c>
      <c r="Q4" s="69">
        <f>[7]LME_l_f0_b1!$G$4</f>
        <v>3.0999999999999999E-3</v>
      </c>
      <c r="R4" s="52">
        <f>[7]LME_l_f0_b1!C5</f>
        <v>1.635</v>
      </c>
      <c r="S4" s="53">
        <f>[7]LME_l_f0_b1!D5</f>
        <v>0.47</v>
      </c>
      <c r="T4" s="53">
        <f>[7]LME_l_f0_b1!E5</f>
        <v>3.4830000000000001</v>
      </c>
      <c r="U4" s="69">
        <f>[7]LME_l_f0_b1!$G$4</f>
        <v>3.0999999999999999E-3</v>
      </c>
      <c r="V4" s="52">
        <f>[7]LME_l_f0_b1!$C$6</f>
        <v>2.883</v>
      </c>
      <c r="W4" s="53">
        <f>[7]LME_l_f0_b1!$D$6</f>
        <v>0.78700000000000003</v>
      </c>
      <c r="X4" s="53">
        <f>[7]LME_l_f0_b1!$E$6</f>
        <v>3.6619999999999999</v>
      </c>
      <c r="Y4" s="69">
        <f>[7]LME_l_f0_b1!$G$6</f>
        <v>2.6100000000000002E-2</v>
      </c>
      <c r="Z4" s="52">
        <f>[7]LME_l_f0_b1!$C$7</f>
        <v>1.2470000000000001</v>
      </c>
      <c r="AA4" s="53">
        <f>[7]LME_l_f0_b1!$D$7</f>
        <v>0.624</v>
      </c>
      <c r="AB4" s="53">
        <f>[7]LME_l_f0_b1!$E$7</f>
        <v>2</v>
      </c>
      <c r="AC4" s="69">
        <f>[7]LME_l_f0_b1!$G$7</f>
        <v>0.43980000000000002</v>
      </c>
      <c r="AD4" s="52">
        <f>[9]LME_l_f0_r2!$B$3</f>
        <v>0.64224961601473296</v>
      </c>
      <c r="AE4" s="54">
        <f>[9]LME_l_f0_r2!$B$2</f>
        <v>0.95907425245806799</v>
      </c>
    </row>
    <row r="5" spans="1:31" s="9" customFormat="1" ht="27" customHeight="1" x14ac:dyDescent="0.7">
      <c r="A5" s="34" t="s">
        <v>28</v>
      </c>
      <c r="B5" s="19">
        <f>Intercepts!J8</f>
        <v>91.578000000000003</v>
      </c>
      <c r="C5" s="14">
        <f>Intercepts!J9</f>
        <v>91.981999999999999</v>
      </c>
      <c r="D5" s="14">
        <f>Intercepts!J10</f>
        <v>93.427999999999997</v>
      </c>
      <c r="E5" s="26">
        <f>Intercepts!J11</f>
        <v>96.623000000000005</v>
      </c>
      <c r="F5" s="28">
        <f>[8]LME_h_f0_b1!$C$2</f>
        <v>0.40300000000000002</v>
      </c>
      <c r="G5" s="17">
        <f>[8]LME_h_f0_b1!$D$2</f>
        <v>0.372</v>
      </c>
      <c r="H5" s="17">
        <f>[8]LME_h_f0_b1!$E$2</f>
        <v>1.083</v>
      </c>
      <c r="I5" s="20">
        <f>[8]LME_h_f0_b1!$G$2</f>
        <v>0.99990000000000001</v>
      </c>
      <c r="J5" s="28">
        <f>[8]LME_h_f0_b1!$C$3</f>
        <v>1.849</v>
      </c>
      <c r="K5" s="17">
        <f>[8]LME_h_f0_b1!$D$3</f>
        <v>0.33900000000000002</v>
      </c>
      <c r="L5" s="17">
        <f>[8]LME_h_f0_b1!$E$3</f>
        <v>5.4550000000000001</v>
      </c>
      <c r="M5" s="70">
        <f>[8]LME_h_f0_b1!$G$3</f>
        <v>1.5E-3</v>
      </c>
      <c r="N5" s="28">
        <f>[8]LME_h_f0_b1!$C$4</f>
        <v>5.0449999999999999</v>
      </c>
      <c r="O5" s="17">
        <f>[8]LME_h_f0_b1!$D$4</f>
        <v>0.69299999999999995</v>
      </c>
      <c r="P5" s="17">
        <f>[8]LME_h_f0_b1!$E$4</f>
        <v>7.2850000000000001</v>
      </c>
      <c r="Q5" s="70">
        <f>[8]LME_h_f0_b1!$G$4</f>
        <v>1.5322999999999999E-4</v>
      </c>
      <c r="R5" s="28">
        <f>[8]LME_h_f0_b1!$C$5</f>
        <v>1.446</v>
      </c>
      <c r="S5" s="17">
        <f>[8]LME_h_f0_b1!$D$5</f>
        <v>0.46899999999999997</v>
      </c>
      <c r="T5" s="17">
        <f>[8]LME_h_f0_b1!$E$5</f>
        <v>3.0819999999999999</v>
      </c>
      <c r="U5" s="70">
        <f>[8]LME_h_f0_b1!$G$5</f>
        <v>7.0300000000000001E-2</v>
      </c>
      <c r="V5" s="28">
        <f>[8]LME_h_f0_b1!$C$6</f>
        <v>4.641</v>
      </c>
      <c r="W5" s="17">
        <f>[8]LME_h_f0_b1!$D$6</f>
        <v>0.92500000000000004</v>
      </c>
      <c r="X5" s="17">
        <f>[8]LME_h_f0_b1!$E$6</f>
        <v>5.0170000000000003</v>
      </c>
      <c r="Y5" s="70">
        <f>[8]LME_h_f0_b1!$G$6</f>
        <v>3.0999999999999999E-3</v>
      </c>
      <c r="Z5" s="28">
        <f>[8]LME_h_f0_b1!$C$7</f>
        <v>3.1960000000000002</v>
      </c>
      <c r="AA5" s="17">
        <f>[8]LME_h_f0_b1!$D$7</f>
        <v>0.81100000000000005</v>
      </c>
      <c r="AB5" s="17">
        <f>[8]LME_h_f0_b1!$E$7</f>
        <v>3.9409999999999998</v>
      </c>
      <c r="AC5" s="70">
        <f>[8]LME_h_f0_b1!$G$7</f>
        <v>1.6400000000000001E-2</v>
      </c>
      <c r="AD5" s="28">
        <f>[10]LME_h_f0_r2!$B$3</f>
        <v>0.39086539872808701</v>
      </c>
      <c r="AE5" s="29">
        <f>[10]LME_h_f0_r2!$B$2</f>
        <v>0.89220984282598104</v>
      </c>
    </row>
    <row r="6" spans="1:31" s="9" customFormat="1" ht="27" customHeight="1" thickBot="1" x14ac:dyDescent="0.85">
      <c r="A6" s="34" t="s">
        <v>31</v>
      </c>
      <c r="B6" s="19">
        <f>Intercepts!P2</f>
        <v>6.13</v>
      </c>
      <c r="C6" s="14">
        <f>Intercepts!P3</f>
        <v>6.444</v>
      </c>
      <c r="D6" s="14">
        <f>Intercepts!P4</f>
        <v>6.2469999999999999</v>
      </c>
      <c r="E6" s="26">
        <f>Intercepts!P5</f>
        <v>8.1630000000000003</v>
      </c>
      <c r="F6" s="28">
        <f>[11]LME_f0_exc_b1!$C$2</f>
        <v>0.314</v>
      </c>
      <c r="G6" s="17">
        <f>[11]LME_f0_exc_b1!$D$2</f>
        <v>0.33100000000000002</v>
      </c>
      <c r="H6" s="17">
        <f>[11]LME_f0_exc_b1!$E$2</f>
        <v>0.94699999999999995</v>
      </c>
      <c r="I6" s="20">
        <f>[11]LME_f0_exc_b1!$G$2</f>
        <v>0.99990000000000001</v>
      </c>
      <c r="J6" s="28">
        <f>[11]LME_f0_exc_b1!$C$3</f>
        <v>0.11600000000000001</v>
      </c>
      <c r="K6" s="17">
        <f>[11]LME_f0_exc_b1!$D$3</f>
        <v>0.312</v>
      </c>
      <c r="L6" s="17">
        <f>[11]LME_f0_exc_b1!$E$3</f>
        <v>0.373</v>
      </c>
      <c r="M6" s="70">
        <f>[11]LME_f0_exc_b1!$G$3</f>
        <v>0.99990000000000001</v>
      </c>
      <c r="N6" s="28">
        <f>[11]LME_f0_exc_b1!$C$4</f>
        <v>2.032</v>
      </c>
      <c r="O6" s="17">
        <f>[11]LME_f0_exc_b1!$D$4</f>
        <v>0.47399999999999998</v>
      </c>
      <c r="P6" s="17">
        <f>[11]LME_f0_exc_b1!$E$4</f>
        <v>4.2869999999999999</v>
      </c>
      <c r="Q6" s="70">
        <f>[11]LME_f0_exc_b1!$G$4</f>
        <v>1.14E-2</v>
      </c>
      <c r="R6" s="28">
        <f>[11]LME_f0_exc_b1!$C$5</f>
        <v>-0.19700000000000001</v>
      </c>
      <c r="S6" s="17">
        <f>[11]LME_f0_exc_b1!$D$5</f>
        <v>0.47099999999999997</v>
      </c>
      <c r="T6" s="17">
        <f>[11]LME_f0_exc_b1!$E$5</f>
        <v>-0.41899999999999998</v>
      </c>
      <c r="U6" s="70">
        <f>[11]LME_f0_exc_b1!$G$5</f>
        <v>0.99990000000000001</v>
      </c>
      <c r="V6" s="28">
        <f>[11]LME_f0_exc_b1!$C$6</f>
        <v>1.7190000000000001</v>
      </c>
      <c r="W6" s="17">
        <f>[11]LME_f0_exc_b1!$D$6</f>
        <v>0.57499999999999996</v>
      </c>
      <c r="X6" s="17">
        <f>[11]LME_f0_exc_b1!$E$6</f>
        <v>2.9910000000000001</v>
      </c>
      <c r="Y6" s="70">
        <f>[11]LME_f0_exc_b1!$G$6</f>
        <v>8.3699999999999997E-2</v>
      </c>
      <c r="Z6" s="28">
        <f>[11]LME_f0_exc_b1!$C$7</f>
        <v>1.9159999999999999</v>
      </c>
      <c r="AA6" s="17">
        <f>[11]LME_f0_exc_b1!$D$7</f>
        <v>0.33700000000000002</v>
      </c>
      <c r="AB6" s="17">
        <f>[11]LME_f0_exc_b1!$E$7</f>
        <v>5.6840000000000002</v>
      </c>
      <c r="AC6" s="70">
        <f>[11]LME_f0_exc_b1!$G$7</f>
        <v>1.5E-3</v>
      </c>
      <c r="AD6" s="28">
        <f>[12]LME_f0_exc_r2!$B$3</f>
        <v>0.187144059430466</v>
      </c>
      <c r="AE6" s="29">
        <f>[12]LME_f0_exc_r2!$B$2</f>
        <v>0.64685633866869097</v>
      </c>
    </row>
    <row r="7" spans="1:31" ht="27" customHeight="1" thickBot="1" x14ac:dyDescent="0.85">
      <c r="A7" s="35" t="s">
        <v>33</v>
      </c>
      <c r="B7" s="45" t="s">
        <v>36</v>
      </c>
      <c r="C7" s="46" t="s">
        <v>36</v>
      </c>
      <c r="D7" s="46" t="s">
        <v>36</v>
      </c>
      <c r="E7" s="47" t="s">
        <v>36</v>
      </c>
      <c r="F7" s="45" t="s">
        <v>35</v>
      </c>
      <c r="G7" s="46" t="s">
        <v>9</v>
      </c>
      <c r="H7" s="46" t="s">
        <v>38</v>
      </c>
      <c r="I7" s="58" t="s">
        <v>8</v>
      </c>
      <c r="J7" s="45" t="s">
        <v>35</v>
      </c>
      <c r="K7" s="46" t="s">
        <v>9</v>
      </c>
      <c r="L7" s="46" t="s">
        <v>45</v>
      </c>
      <c r="M7" s="68" t="s">
        <v>8</v>
      </c>
      <c r="N7" s="45" t="s">
        <v>35</v>
      </c>
      <c r="O7" s="46" t="s">
        <v>9</v>
      </c>
      <c r="P7" s="46" t="s">
        <v>45</v>
      </c>
      <c r="Q7" s="68" t="s">
        <v>8</v>
      </c>
      <c r="R7" s="45" t="s">
        <v>35</v>
      </c>
      <c r="S7" s="46" t="s">
        <v>9</v>
      </c>
      <c r="T7" s="46" t="s">
        <v>45</v>
      </c>
      <c r="U7" s="68" t="s">
        <v>8</v>
      </c>
      <c r="V7" s="45" t="s">
        <v>35</v>
      </c>
      <c r="W7" s="46" t="s">
        <v>9</v>
      </c>
      <c r="X7" s="46" t="s">
        <v>45</v>
      </c>
      <c r="Y7" s="68" t="s">
        <v>8</v>
      </c>
      <c r="Z7" s="45" t="s">
        <v>35</v>
      </c>
      <c r="AA7" s="46" t="s">
        <v>9</v>
      </c>
      <c r="AB7" s="46" t="s">
        <v>45</v>
      </c>
      <c r="AC7" s="68" t="s">
        <v>8</v>
      </c>
      <c r="AD7" s="59" t="s">
        <v>25</v>
      </c>
      <c r="AE7" s="60" t="s">
        <v>26</v>
      </c>
    </row>
    <row r="8" spans="1:31" s="10" customFormat="1" ht="27" customHeight="1" x14ac:dyDescent="0.7">
      <c r="A8" s="36" t="s">
        <v>11</v>
      </c>
      <c r="B8" s="38">
        <f>Intercepts!D2</f>
        <v>97.915999999999997</v>
      </c>
      <c r="C8" s="39">
        <f>Intercepts!D3</f>
        <v>99.006</v>
      </c>
      <c r="D8" s="39">
        <f>Intercepts!D4</f>
        <v>95.914000000000001</v>
      </c>
      <c r="E8" s="40">
        <f>Intercepts!D5</f>
        <v>76.569999999999993</v>
      </c>
      <c r="F8" s="38">
        <f>[13]LME_l_t_b1!$C$2</f>
        <v>1.089</v>
      </c>
      <c r="G8" s="56">
        <f>[13]LME_l_t_b1!$D$2</f>
        <v>2.9329999999999998</v>
      </c>
      <c r="H8" s="56">
        <f>[13]LME_l_t_b1!$E$2</f>
        <v>0.371</v>
      </c>
      <c r="I8" s="44">
        <f>[13]LME_l_t_b1!$G$2</f>
        <v>0.99990000000000001</v>
      </c>
      <c r="J8" s="38">
        <f>[13]LME_l_t_b1!$C$3</f>
        <v>-2.0030000000000001</v>
      </c>
      <c r="K8" s="42">
        <f>[13]LME_l_t_b1!$D$3</f>
        <v>4.7519999999999998</v>
      </c>
      <c r="L8" s="42">
        <f>[13]LME_l_t_b1!$E$3</f>
        <v>-0.42199999999999999</v>
      </c>
      <c r="M8" s="71">
        <f>[13]LME_l_t_b1!$G$3</f>
        <v>0.99990000000000001</v>
      </c>
      <c r="N8" s="38">
        <f>[13]LME_l_t_b1!$C$4</f>
        <v>-21.346</v>
      </c>
      <c r="O8" s="42">
        <f>[13]LME_l_t_b1!$D$4</f>
        <v>5.1890000000000001</v>
      </c>
      <c r="P8" s="42">
        <f>[13]LME_l_t_b1!$E$4</f>
        <v>-4.1139999999999999</v>
      </c>
      <c r="Q8" s="71">
        <f>[13]LME_l_t_b1!$G$4</f>
        <v>1.2800000000000001E-2</v>
      </c>
      <c r="R8" s="38">
        <f>[13]LME_l_t_b1!$C$5</f>
        <v>-3.0920000000000001</v>
      </c>
      <c r="S8" s="42">
        <f>[13]LME_l_t_b1!$D$5</f>
        <v>4.0970000000000004</v>
      </c>
      <c r="T8" s="42">
        <f>[13]LME_l_t_b1!$E$5</f>
        <v>-0.755</v>
      </c>
      <c r="U8" s="71">
        <f>[13]LME_l_t_b1!$G$5</f>
        <v>0.99990000000000001</v>
      </c>
      <c r="V8" s="38">
        <f>[13]LME_l_t_b1!$C$6</f>
        <v>-22.434999999999999</v>
      </c>
      <c r="W8" s="42">
        <f>[13]LME_l_t_b1!$D$6</f>
        <v>4.202</v>
      </c>
      <c r="X8" s="42">
        <f>[13]LME_l_t_b1!$E$6</f>
        <v>-5.3390000000000004</v>
      </c>
      <c r="Y8" s="71">
        <f>[13]LME_l_t_b1!$G$6</f>
        <v>2.2000000000000001E-3</v>
      </c>
      <c r="Z8" s="38">
        <f>[13]LME_l_t_b1!$C$7</f>
        <v>-19.343</v>
      </c>
      <c r="AA8" s="42">
        <f>[13]LME_l_t_b1!$D$7</f>
        <v>5.3479999999999999</v>
      </c>
      <c r="AB8" s="42">
        <f>[13]LME_l_t_b1!$E$7</f>
        <v>-3.617</v>
      </c>
      <c r="AC8" s="71">
        <f>[13]LME_l_t_b1!$G$7</f>
        <v>2.8299999999999999E-2</v>
      </c>
      <c r="AD8" s="41">
        <f>[14]LME_l_t_r2!$B$3</f>
        <v>0.61926002042225603</v>
      </c>
      <c r="AE8" s="43">
        <f>[14]LME_l_t_r2!$B$2</f>
        <v>0.80994928921814302</v>
      </c>
    </row>
    <row r="9" spans="1:31" s="10" customFormat="1" ht="27" customHeight="1" thickBot="1" x14ac:dyDescent="0.85">
      <c r="A9" s="37" t="s">
        <v>10</v>
      </c>
      <c r="B9" s="21">
        <f>Intercepts!D8</f>
        <v>320.14999999999998</v>
      </c>
      <c r="C9" s="15">
        <f>Intercepts!D9</f>
        <v>320.71100000000001</v>
      </c>
      <c r="D9" s="15">
        <f>Intercepts!D10</f>
        <v>316.13299999999998</v>
      </c>
      <c r="E9" s="27">
        <f>Intercepts!D11</f>
        <v>300.548</v>
      </c>
      <c r="F9" s="21">
        <f>[15]LME_h_t_b1!$C$2</f>
        <v>0.56200000000000006</v>
      </c>
      <c r="G9" s="14">
        <f>[15]LME_h_t_b1!$D$2</f>
        <v>3.0720000000000001</v>
      </c>
      <c r="H9" s="14">
        <f>[15]LME_h_t_b1!$E$2</f>
        <v>0.183</v>
      </c>
      <c r="I9" s="20">
        <f>[15]LME_h_t_b1!$G$2</f>
        <v>0.99990000000000001</v>
      </c>
      <c r="J9" s="21">
        <f>[15]LME_h_t_b1!$C$3</f>
        <v>-4.0170000000000003</v>
      </c>
      <c r="K9" s="17">
        <f>[15]LME_h_t_b1!$D$3</f>
        <v>3.0649999999999999</v>
      </c>
      <c r="L9" s="17">
        <f>[15]LME_h_t_b1!$E$3</f>
        <v>-1.3109999999999999</v>
      </c>
      <c r="M9" s="70">
        <f>[15]LME_h_t_b1!$G$3</f>
        <v>0.99990000000000001</v>
      </c>
      <c r="N9" s="21">
        <f>[15]LME_h_t_b1!$C$4</f>
        <v>-19.602</v>
      </c>
      <c r="O9" s="17">
        <f>[15]LME_h_t_b1!$D$4</f>
        <v>3.1219999999999999</v>
      </c>
      <c r="P9" s="17">
        <f>[15]LME_h_t_b1!$E$4</f>
        <v>-6.2779999999999996</v>
      </c>
      <c r="Q9" s="137">
        <f>[15]LME_h_t_b1!$G$4</f>
        <v>0</v>
      </c>
      <c r="R9" s="21">
        <f>[15]LME_h_t_b1!$C$5</f>
        <v>-4.5780000000000003</v>
      </c>
      <c r="S9" s="17">
        <f>[15]LME_h_t_b1!$D$5</f>
        <v>3.08</v>
      </c>
      <c r="T9" s="17">
        <f>[15]LME_h_t_b1!$E$5</f>
        <v>-1.486</v>
      </c>
      <c r="U9" s="70">
        <f>[15]LME_h_t_b1!$G$5</f>
        <v>0.82599999999999996</v>
      </c>
      <c r="V9" s="21">
        <f>[15]LME_h_t_b1!$C$6</f>
        <v>-20.163</v>
      </c>
      <c r="W9" s="17">
        <f>[15]LME_h_t_b1!$D$6</f>
        <v>3.1469999999999998</v>
      </c>
      <c r="X9" s="17">
        <f>[15]LME_h_t_b1!$E$6</f>
        <v>-6.4080000000000004</v>
      </c>
      <c r="Y9" s="137">
        <f>[15]LME_h_t_b1!$G$6</f>
        <v>0</v>
      </c>
      <c r="Z9" s="21">
        <f>[15]LME_h_t_b1!$C$7</f>
        <v>-15.585000000000001</v>
      </c>
      <c r="AA9" s="17">
        <f>[15]LME_h_t_b1!$D$7</f>
        <v>3.1230000000000002</v>
      </c>
      <c r="AB9" s="17">
        <f>[15]LME_h_t_b1!$E$7</f>
        <v>-4.99</v>
      </c>
      <c r="AC9" s="70">
        <f>[15]LME_h_t_b1!$G$7</f>
        <v>4.7099999999999998E-6</v>
      </c>
      <c r="AD9" s="28">
        <f>[16]LME_h_t_r2!$B$3</f>
        <v>0.319003355959456</v>
      </c>
      <c r="AE9" s="29">
        <f>[16]LME_h_t_r2!$B$2</f>
        <v>0.83375998449065702</v>
      </c>
    </row>
    <row r="10" spans="1:31" ht="27" customHeight="1" thickBot="1" x14ac:dyDescent="0.85">
      <c r="A10" s="32" t="s">
        <v>49</v>
      </c>
      <c r="B10" s="45" t="s">
        <v>36</v>
      </c>
      <c r="C10" s="46" t="s">
        <v>36</v>
      </c>
      <c r="D10" s="46" t="s">
        <v>36</v>
      </c>
      <c r="E10" s="47" t="s">
        <v>36</v>
      </c>
      <c r="F10" s="45" t="s">
        <v>35</v>
      </c>
      <c r="G10" s="46" t="s">
        <v>9</v>
      </c>
      <c r="H10" s="46" t="s">
        <v>38</v>
      </c>
      <c r="I10" s="58" t="s">
        <v>8</v>
      </c>
      <c r="J10" s="45" t="s">
        <v>35</v>
      </c>
      <c r="K10" s="46" t="s">
        <v>9</v>
      </c>
      <c r="L10" s="46" t="s">
        <v>45</v>
      </c>
      <c r="M10" s="68" t="s">
        <v>8</v>
      </c>
      <c r="N10" s="45" t="s">
        <v>35</v>
      </c>
      <c r="O10" s="46" t="s">
        <v>9</v>
      </c>
      <c r="P10" s="46" t="s">
        <v>45</v>
      </c>
      <c r="Q10" s="68" t="s">
        <v>8</v>
      </c>
      <c r="R10" s="45" t="s">
        <v>35</v>
      </c>
      <c r="S10" s="46" t="s">
        <v>9</v>
      </c>
      <c r="T10" s="46" t="s">
        <v>45</v>
      </c>
      <c r="U10" s="68" t="s">
        <v>8</v>
      </c>
      <c r="V10" s="45" t="s">
        <v>35</v>
      </c>
      <c r="W10" s="46" t="s">
        <v>9</v>
      </c>
      <c r="X10" s="46" t="s">
        <v>45</v>
      </c>
      <c r="Y10" s="68" t="s">
        <v>8</v>
      </c>
      <c r="Z10" s="45" t="s">
        <v>35</v>
      </c>
      <c r="AA10" s="46" t="s">
        <v>9</v>
      </c>
      <c r="AB10" s="46" t="s">
        <v>45</v>
      </c>
      <c r="AC10" s="68" t="s">
        <v>8</v>
      </c>
      <c r="AD10" s="59" t="s">
        <v>25</v>
      </c>
      <c r="AE10" s="60" t="s">
        <v>26</v>
      </c>
    </row>
    <row r="11" spans="1:31" s="9" customFormat="1" ht="27" customHeight="1" thickBot="1" x14ac:dyDescent="0.85">
      <c r="A11" s="24" t="s">
        <v>7</v>
      </c>
      <c r="B11" s="30">
        <f>Intercepts!P8</f>
        <v>33.462000000000003</v>
      </c>
      <c r="C11" s="23">
        <f>Intercepts!P9</f>
        <v>35.704000000000001</v>
      </c>
      <c r="D11" s="23">
        <f>Intercepts!P10</f>
        <v>35.058</v>
      </c>
      <c r="E11" s="31">
        <f>Intercepts!P11</f>
        <v>44.853000000000002</v>
      </c>
      <c r="F11" s="21">
        <f>[17]LME_lh_slope_b1!$C$2</f>
        <v>2.242</v>
      </c>
      <c r="G11" s="14">
        <f>[17]LME_lh_slope_b1!$D$2</f>
        <v>1.966</v>
      </c>
      <c r="H11" s="14">
        <f>[17]LME_lh_slope_b1!$E$2</f>
        <v>1.1399999999999999</v>
      </c>
      <c r="I11" s="20">
        <f>[17]LME_lh_slope_b1!$G$2</f>
        <v>0.99990000000000001</v>
      </c>
      <c r="J11" s="21">
        <f>[17]LME_lh_slope_b1!$C$3</f>
        <v>1.5960000000000001</v>
      </c>
      <c r="K11" s="17">
        <f>[17]LME_lh_slope_b1!$D$3</f>
        <v>1.746</v>
      </c>
      <c r="L11" s="17">
        <f>[17]LME_lh_slope_b1!$E$3</f>
        <v>0.91400000000000003</v>
      </c>
      <c r="M11" s="70">
        <f>[17]LME_lh_slope_b1!$G$3</f>
        <v>0.99990000000000001</v>
      </c>
      <c r="N11" s="21">
        <f>[17]LME_lh_slope_b1!$C$4</f>
        <v>11.391</v>
      </c>
      <c r="O11" s="17">
        <f>[17]LME_lh_slope_b1!$D$4</f>
        <v>2.5009999999999999</v>
      </c>
      <c r="P11" s="17">
        <f>[17]LME_lh_slope_b1!$E$4</f>
        <v>4.5549999999999997</v>
      </c>
      <c r="Q11" s="70">
        <f>[17]LME_lh_slope_b1!$G$4</f>
        <v>8.0000000000000002E-3</v>
      </c>
      <c r="R11" s="21">
        <f>[17]LME_lh_slope_b1!$C$5</f>
        <v>-0.64600000000000002</v>
      </c>
      <c r="S11" s="17">
        <f>[17]LME_lh_slope_b1!$D$5</f>
        <v>2.7589999999999999</v>
      </c>
      <c r="T11" s="17">
        <f>[17]LME_lh_slope_b1!$E$5</f>
        <v>-0.23400000000000001</v>
      </c>
      <c r="U11" s="70">
        <f>[17]LME_lh_slope_b1!$G$5</f>
        <v>0.99990000000000001</v>
      </c>
      <c r="V11" s="21">
        <f>[17]LME_lh_slope_b1!$C$6</f>
        <v>9.1489999999999991</v>
      </c>
      <c r="W11" s="17">
        <f>[17]LME_lh_slope_b1!$D$6</f>
        <v>2.8940000000000001</v>
      </c>
      <c r="X11" s="17">
        <f>[17]LME_lh_slope_b1!$E$6</f>
        <v>3.161</v>
      </c>
      <c r="Y11" s="70">
        <f>[17]LME_lh_slope_b1!$G$6</f>
        <v>6.4500000000000002E-2</v>
      </c>
      <c r="Z11" s="21">
        <f>[17]LME_lh_slope_b1!$C$7</f>
        <v>9.7949999999999999</v>
      </c>
      <c r="AA11" s="17">
        <f>[17]LME_lh_slope_b1!$D$7</f>
        <v>2.0049999999999999</v>
      </c>
      <c r="AB11" s="17">
        <f>[17]LME_lh_slope_b1!$E$7</f>
        <v>4.8849999999999998</v>
      </c>
      <c r="AC11" s="70">
        <f>[17]LME_lh_slope_b1!$G$7</f>
        <v>4.4999999999999997E-3</v>
      </c>
      <c r="AD11" s="28">
        <f>[18]LME_lh_slope_r2!$B$3</f>
        <v>7.8119320366442604E-2</v>
      </c>
      <c r="AE11" s="29">
        <f>[18]LME_lh_slope_r2!$B$2</f>
        <v>0.70982760022728197</v>
      </c>
    </row>
    <row r="13" spans="1:31" x14ac:dyDescent="0.7">
      <c r="H13" s="10"/>
      <c r="M13" s="11"/>
      <c r="Q13" s="11"/>
      <c r="U13" s="11"/>
      <c r="Y13" s="11"/>
      <c r="AC13" s="11"/>
    </row>
    <row r="14" spans="1:31" x14ac:dyDescent="0.7">
      <c r="H14" s="10"/>
      <c r="M14" s="11"/>
      <c r="Q14" s="11"/>
      <c r="U14" s="11"/>
      <c r="Y14" s="11"/>
      <c r="AC14" s="11"/>
    </row>
    <row r="15" spans="1:31" x14ac:dyDescent="0.7">
      <c r="H15" s="10"/>
      <c r="M15" s="11"/>
      <c r="Q15" s="11"/>
      <c r="U15" s="11"/>
      <c r="Y15" s="11"/>
      <c r="AC15" s="11"/>
    </row>
    <row r="16" spans="1:31" x14ac:dyDescent="0.7">
      <c r="H16" s="10"/>
      <c r="M16" s="11"/>
      <c r="Q16" s="11"/>
      <c r="U16" s="11"/>
      <c r="Y16" s="11"/>
      <c r="AC16" s="11"/>
    </row>
    <row r="17" spans="13:29" x14ac:dyDescent="0.7">
      <c r="M17" s="11"/>
      <c r="Q17" s="11"/>
      <c r="U17" s="11"/>
      <c r="Y17" s="11"/>
      <c r="AC17" s="11"/>
    </row>
    <row r="18" spans="13:29" x14ac:dyDescent="0.7">
      <c r="M18" s="11"/>
      <c r="Q18" s="11"/>
      <c r="U18" s="11"/>
      <c r="Y18" s="11"/>
      <c r="AC18" s="11"/>
    </row>
    <row r="19" spans="13:29" x14ac:dyDescent="0.7">
      <c r="M19" s="11"/>
      <c r="Q19" s="11"/>
      <c r="U19" s="11"/>
      <c r="Y19" s="11"/>
      <c r="AC19" s="11"/>
    </row>
    <row r="20" spans="13:29" x14ac:dyDescent="0.7">
      <c r="M20" s="11"/>
      <c r="Q20" s="11"/>
      <c r="U20" s="11"/>
      <c r="Y20" s="11"/>
      <c r="AC20" s="11"/>
    </row>
    <row r="21" spans="13:29" x14ac:dyDescent="0.7">
      <c r="M21" s="11"/>
      <c r="Q21" s="11"/>
      <c r="U21" s="11"/>
      <c r="Y21" s="11"/>
      <c r="AC21" s="11"/>
    </row>
    <row r="22" spans="13:29" x14ac:dyDescent="0.7">
      <c r="M22" s="11"/>
      <c r="Q22" s="11"/>
      <c r="U22" s="11"/>
      <c r="Y22" s="11"/>
      <c r="AC22" s="11"/>
    </row>
    <row r="23" spans="13:29" x14ac:dyDescent="0.7">
      <c r="M23" s="11"/>
      <c r="Q23" s="11"/>
      <c r="U23" s="11"/>
      <c r="Y23" s="11"/>
      <c r="AC23" s="11"/>
    </row>
  </sheetData>
  <mergeCells count="10">
    <mergeCell ref="AD1:AE1"/>
    <mergeCell ref="F2:I2"/>
    <mergeCell ref="AD2:AE2"/>
    <mergeCell ref="J2:M2"/>
    <mergeCell ref="N2:Q2"/>
    <mergeCell ref="B1:E1"/>
    <mergeCell ref="F1:AC1"/>
    <mergeCell ref="R2:U2"/>
    <mergeCell ref="Z2:AC2"/>
    <mergeCell ref="V2:Y2"/>
  </mergeCells>
  <conditionalFormatting sqref="I3:I6 M3:M6 Q3:Q6 U3:U6 Y3:Y6 AC3:AC6 AC8:AC9 Y8:Y9 U8:U9 Q8:Q9 M8:M9 I8:I9">
    <cfRule type="cellIs" dxfId="19" priority="14" operator="lessThan">
      <formula>0.001</formula>
    </cfRule>
    <cfRule type="cellIs" dxfId="18" priority="15" operator="lessThan">
      <formula>0.05</formula>
    </cfRule>
    <cfRule type="containsText" dxfId="17" priority="16" operator="containsText" text="&lt;0.001">
      <formula>NOT(ISERROR(SEARCH("&lt;0.001",I3)))</formula>
    </cfRule>
  </conditionalFormatting>
  <conditionalFormatting sqref="I7 M7 Q7 U7 Y7 AC7">
    <cfRule type="cellIs" dxfId="16" priority="8" operator="lessThan">
      <formula>0.001</formula>
    </cfRule>
    <cfRule type="cellIs" dxfId="15" priority="9" operator="lessThan">
      <formula>0.05</formula>
    </cfRule>
    <cfRule type="containsText" dxfId="14" priority="10" operator="containsText" text="&lt;0.001">
      <formula>NOT(ISERROR(SEARCH("&lt;0.001",I7)))</formula>
    </cfRule>
  </conditionalFormatting>
  <conditionalFormatting sqref="I10 M10 Q10 U10 Y10 AC10">
    <cfRule type="cellIs" dxfId="13" priority="5" operator="lessThan">
      <formula>0.001</formula>
    </cfRule>
    <cfRule type="cellIs" dxfId="12" priority="6" operator="lessThan">
      <formula>0.05</formula>
    </cfRule>
    <cfRule type="containsText" dxfId="11" priority="7" operator="containsText" text="&lt;0.001">
      <formula>NOT(ISERROR(SEARCH("&lt;0.001",I10)))</formula>
    </cfRule>
  </conditionalFormatting>
  <conditionalFormatting sqref="AC11 Y11 U11 Q11 M11 I11">
    <cfRule type="cellIs" dxfId="10" priority="2" operator="lessThan">
      <formula>0.001</formula>
    </cfRule>
    <cfRule type="cellIs" dxfId="9" priority="3" operator="lessThan">
      <formula>0.05</formula>
    </cfRule>
    <cfRule type="containsText" dxfId="8" priority="4" operator="containsText" text="&lt;0.001">
      <formula>NOT(ISERROR(SEARCH("&lt;0.001",I11)))</formula>
    </cfRule>
  </conditionalFormatting>
  <conditionalFormatting sqref="I13:AC23">
    <cfRule type="cellIs" dxfId="7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A5F-4D99-4AB7-BAD0-4EB687861BB7}">
  <dimension ref="A1"/>
  <sheetViews>
    <sheetView tabSelected="1" zoomScale="55" zoomScaleNormal="55" workbookViewId="0">
      <selection activeCell="B1" sqref="B1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sqref="A1:A2"/>
    </sheetView>
  </sheetViews>
  <sheetFormatPr defaultColWidth="13.86328125" defaultRowHeight="13.5" x14ac:dyDescent="0.7"/>
  <cols>
    <col min="1" max="1" width="9.6796875" style="16" customWidth="1"/>
    <col min="2" max="6" width="6.31640625" style="7" hidden="1" customWidth="1"/>
    <col min="7" max="7" width="6.31640625" style="9" hidden="1" customWidth="1"/>
    <col min="8" max="8" width="6.31640625" style="7" hidden="1" customWidth="1"/>
    <col min="9" max="9" width="6.31640625" style="67" customWidth="1"/>
    <col min="10" max="11" width="6.31640625" style="9" hidden="1" customWidth="1"/>
    <col min="12" max="12" width="6.31640625" style="7" hidden="1" customWidth="1"/>
    <col min="13" max="13" width="6.31640625" style="7" customWidth="1"/>
    <col min="14" max="15" width="6.31640625" style="9" hidden="1" customWidth="1"/>
    <col min="16" max="16" width="6.31640625" style="7" hidden="1" customWidth="1"/>
    <col min="17" max="17" width="6.31640625" style="67" customWidth="1"/>
    <col min="18" max="19" width="6.31640625" style="9" hidden="1" customWidth="1"/>
    <col min="20" max="20" width="6.31640625" style="7" hidden="1" customWidth="1"/>
    <col min="21" max="21" width="6.31640625" style="67" customWidth="1"/>
    <col min="22" max="23" width="6.31640625" style="9" hidden="1" customWidth="1"/>
    <col min="24" max="24" width="6.31640625" style="7" hidden="1" customWidth="1"/>
    <col min="25" max="25" width="6.31640625" style="67" customWidth="1"/>
    <col min="26" max="27" width="6.31640625" style="9" hidden="1" customWidth="1"/>
    <col min="28" max="28" width="6.31640625" style="7" hidden="1" customWidth="1"/>
    <col min="29" max="29" width="6.31640625" style="67" customWidth="1"/>
    <col min="30" max="31" width="6.31640625" style="7" customWidth="1"/>
    <col min="32" max="16384" width="13.86328125" style="7"/>
  </cols>
  <sheetData>
    <row r="1" spans="1:31" ht="15" customHeight="1" x14ac:dyDescent="0.7">
      <c r="A1" s="145" t="s">
        <v>47</v>
      </c>
      <c r="B1" s="147" t="s">
        <v>29</v>
      </c>
      <c r="C1" s="148"/>
      <c r="D1" s="148"/>
      <c r="E1" s="149"/>
      <c r="F1" s="150" t="s">
        <v>44</v>
      </c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1" t="s">
        <v>22</v>
      </c>
      <c r="AE1" s="152"/>
    </row>
    <row r="2" spans="1:31" s="8" customFormat="1" ht="27" customHeight="1" thickBot="1" x14ac:dyDescent="0.9">
      <c r="A2" s="146"/>
      <c r="B2" s="123" t="s">
        <v>21</v>
      </c>
      <c r="C2" s="124" t="s">
        <v>20</v>
      </c>
      <c r="D2" s="124" t="s">
        <v>19</v>
      </c>
      <c r="E2" s="125" t="s">
        <v>18</v>
      </c>
      <c r="F2" s="153" t="s">
        <v>17</v>
      </c>
      <c r="G2" s="154"/>
      <c r="H2" s="154"/>
      <c r="I2" s="154"/>
      <c r="J2" s="154" t="s">
        <v>16</v>
      </c>
      <c r="K2" s="154"/>
      <c r="L2" s="154"/>
      <c r="M2" s="154"/>
      <c r="N2" s="154" t="s">
        <v>15</v>
      </c>
      <c r="O2" s="154"/>
      <c r="P2" s="154"/>
      <c r="Q2" s="154"/>
      <c r="R2" s="154" t="s">
        <v>14</v>
      </c>
      <c r="S2" s="154"/>
      <c r="T2" s="154"/>
      <c r="U2" s="154"/>
      <c r="V2" s="154" t="s">
        <v>13</v>
      </c>
      <c r="W2" s="154"/>
      <c r="X2" s="154"/>
      <c r="Y2" s="154"/>
      <c r="Z2" s="154" t="s">
        <v>12</v>
      </c>
      <c r="AA2" s="154"/>
      <c r="AB2" s="154"/>
      <c r="AC2" s="155"/>
      <c r="AD2" s="153" t="s">
        <v>24</v>
      </c>
      <c r="AE2" s="155"/>
    </row>
    <row r="3" spans="1:31" ht="27" hidden="1" customHeight="1" thickBot="1" x14ac:dyDescent="0.85">
      <c r="A3" s="120" t="s">
        <v>32</v>
      </c>
      <c r="B3" s="13" t="s">
        <v>36</v>
      </c>
      <c r="C3" s="13" t="s">
        <v>36</v>
      </c>
      <c r="D3" s="13" t="s">
        <v>36</v>
      </c>
      <c r="E3" s="13" t="s">
        <v>36</v>
      </c>
      <c r="F3" s="119" t="s">
        <v>35</v>
      </c>
      <c r="G3" s="119" t="s">
        <v>9</v>
      </c>
      <c r="H3" s="120" t="s">
        <v>38</v>
      </c>
      <c r="I3" s="121" t="s">
        <v>8</v>
      </c>
      <c r="J3" s="122" t="s">
        <v>35</v>
      </c>
      <c r="K3" s="122" t="s">
        <v>9</v>
      </c>
      <c r="L3" s="107" t="s">
        <v>45</v>
      </c>
      <c r="M3" s="107" t="s">
        <v>8</v>
      </c>
      <c r="N3" s="122" t="s">
        <v>35</v>
      </c>
      <c r="O3" s="122" t="s">
        <v>9</v>
      </c>
      <c r="P3" s="107" t="s">
        <v>45</v>
      </c>
      <c r="Q3" s="121" t="s">
        <v>8</v>
      </c>
      <c r="R3" s="122" t="s">
        <v>35</v>
      </c>
      <c r="S3" s="122" t="s">
        <v>9</v>
      </c>
      <c r="T3" s="107" t="s">
        <v>45</v>
      </c>
      <c r="U3" s="121" t="s">
        <v>8</v>
      </c>
      <c r="V3" s="122" t="s">
        <v>35</v>
      </c>
      <c r="W3" s="122" t="s">
        <v>9</v>
      </c>
      <c r="X3" s="107" t="s">
        <v>45</v>
      </c>
      <c r="Y3" s="121" t="s">
        <v>8</v>
      </c>
      <c r="Z3" s="122" t="s">
        <v>35</v>
      </c>
      <c r="AA3" s="122" t="s">
        <v>9</v>
      </c>
      <c r="AB3" s="107" t="s">
        <v>45</v>
      </c>
      <c r="AC3" s="121" t="s">
        <v>8</v>
      </c>
      <c r="AD3" s="107" t="s">
        <v>25</v>
      </c>
      <c r="AE3" s="107" t="s">
        <v>26</v>
      </c>
    </row>
    <row r="4" spans="1:31" s="9" customFormat="1" ht="27" customHeight="1" x14ac:dyDescent="0.7">
      <c r="A4" s="14" t="s">
        <v>27</v>
      </c>
      <c r="B4" s="14">
        <f>'Summary Table'!B4</f>
        <v>87.429000000000002</v>
      </c>
      <c r="C4" s="14">
        <f>'Summary Table'!C4</f>
        <v>87.531000000000006</v>
      </c>
      <c r="D4" s="14">
        <f>'Summary Table'!D4</f>
        <v>89.165999999999997</v>
      </c>
      <c r="E4" s="14">
        <f>'Summary Table'!E4</f>
        <v>90.412999999999997</v>
      </c>
      <c r="F4" s="14">
        <f>'Summary Table'!F4</f>
        <v>0.10199999999999999</v>
      </c>
      <c r="G4" s="14">
        <f>'Summary Table'!G4</f>
        <v>0.32</v>
      </c>
      <c r="H4" s="116">
        <f>'Summary Table'!H4</f>
        <v>0.318</v>
      </c>
      <c r="I4" s="126">
        <f>'Summary Table'!I4</f>
        <v>0.99990000000000001</v>
      </c>
      <c r="J4" s="56">
        <f>'Summary Table'!J4</f>
        <v>1.7370000000000001</v>
      </c>
      <c r="K4" s="56">
        <f>'Summary Table'!K4</f>
        <v>0.313</v>
      </c>
      <c r="L4" s="42">
        <f>'Summary Table'!L4</f>
        <v>5.5540000000000003</v>
      </c>
      <c r="M4" s="130">
        <f>'Summary Table'!M4</f>
        <v>1.5E-3</v>
      </c>
      <c r="N4" s="56">
        <f>'Summary Table'!N4</f>
        <v>2.984</v>
      </c>
      <c r="O4" s="56">
        <f>'Summary Table'!O4</f>
        <v>0.59399999999999997</v>
      </c>
      <c r="P4" s="42">
        <f>'Summary Table'!P4</f>
        <v>5.0250000000000004</v>
      </c>
      <c r="Q4" s="130">
        <f>'Summary Table'!Q4</f>
        <v>3.0999999999999999E-3</v>
      </c>
      <c r="R4" s="56">
        <f>'Summary Table'!R4</f>
        <v>1.635</v>
      </c>
      <c r="S4" s="56">
        <f>'Summary Table'!S4</f>
        <v>0.47</v>
      </c>
      <c r="T4" s="42">
        <f>'Summary Table'!T4</f>
        <v>3.4830000000000001</v>
      </c>
      <c r="U4" s="130">
        <f>'Summary Table'!U4</f>
        <v>3.0999999999999999E-3</v>
      </c>
      <c r="V4" s="56">
        <f>'Summary Table'!V4</f>
        <v>2.883</v>
      </c>
      <c r="W4" s="56">
        <f>'Summary Table'!W4</f>
        <v>0.78700000000000003</v>
      </c>
      <c r="X4" s="42">
        <f>'Summary Table'!X4</f>
        <v>3.6619999999999999</v>
      </c>
      <c r="Y4" s="130">
        <f>'Summary Table'!Y4</f>
        <v>2.6100000000000002E-2</v>
      </c>
      <c r="Z4" s="56">
        <f>'Summary Table'!Z4</f>
        <v>1.2470000000000001</v>
      </c>
      <c r="AA4" s="56">
        <f>'Summary Table'!AA4</f>
        <v>0.624</v>
      </c>
      <c r="AB4" s="42">
        <f>'Summary Table'!AB4</f>
        <v>2</v>
      </c>
      <c r="AC4" s="71">
        <f>'Summary Table'!AC4</f>
        <v>0.43980000000000002</v>
      </c>
      <c r="AD4" s="41">
        <f>'Summary Table'!AD4</f>
        <v>0.64224961601473296</v>
      </c>
      <c r="AE4" s="43">
        <f>'Summary Table'!AE4</f>
        <v>0.95907425245806799</v>
      </c>
    </row>
    <row r="5" spans="1:31" s="9" customFormat="1" ht="27" customHeight="1" x14ac:dyDescent="0.7">
      <c r="A5" s="14" t="s">
        <v>28</v>
      </c>
      <c r="B5" s="14">
        <f>'Summary Table'!B5</f>
        <v>91.578000000000003</v>
      </c>
      <c r="C5" s="14">
        <f>'Summary Table'!C5</f>
        <v>91.981999999999999</v>
      </c>
      <c r="D5" s="14">
        <f>'Summary Table'!D5</f>
        <v>93.427999999999997</v>
      </c>
      <c r="E5" s="14">
        <f>'Summary Table'!E5</f>
        <v>96.623000000000005</v>
      </c>
      <c r="F5" s="14">
        <f>'Summary Table'!F5</f>
        <v>0.40300000000000002</v>
      </c>
      <c r="G5" s="14">
        <f>'Summary Table'!G5</f>
        <v>0.372</v>
      </c>
      <c r="H5" s="116">
        <f>'Summary Table'!H5</f>
        <v>1.083</v>
      </c>
      <c r="I5" s="127">
        <f>'Summary Table'!I5</f>
        <v>0.99990000000000001</v>
      </c>
      <c r="J5" s="14">
        <f>'Summary Table'!J5</f>
        <v>1.849</v>
      </c>
      <c r="K5" s="14">
        <f>'Summary Table'!K5</f>
        <v>0.33900000000000002</v>
      </c>
      <c r="L5" s="17">
        <f>'Summary Table'!L5</f>
        <v>5.4550000000000001</v>
      </c>
      <c r="M5" s="131">
        <f>'Summary Table'!M5</f>
        <v>1.5E-3</v>
      </c>
      <c r="N5" s="14">
        <f>'Summary Table'!N5</f>
        <v>5.0449999999999999</v>
      </c>
      <c r="O5" s="14">
        <f>'Summary Table'!O5</f>
        <v>0.69299999999999995</v>
      </c>
      <c r="P5" s="17">
        <f>'Summary Table'!P5</f>
        <v>7.2850000000000001</v>
      </c>
      <c r="Q5" s="131">
        <f>'Summary Table'!Q5</f>
        <v>1.5322999999999999E-4</v>
      </c>
      <c r="R5" s="14">
        <f>'Summary Table'!R5</f>
        <v>1.446</v>
      </c>
      <c r="S5" s="14">
        <f>'Summary Table'!S5</f>
        <v>0.46899999999999997</v>
      </c>
      <c r="T5" s="17">
        <f>'Summary Table'!T5</f>
        <v>3.0819999999999999</v>
      </c>
      <c r="U5" s="131">
        <f>'Summary Table'!U5</f>
        <v>7.0300000000000001E-2</v>
      </c>
      <c r="V5" s="14">
        <f>'Summary Table'!V5</f>
        <v>4.641</v>
      </c>
      <c r="W5" s="14">
        <f>'Summary Table'!W5</f>
        <v>0.92500000000000004</v>
      </c>
      <c r="X5" s="17">
        <f>'Summary Table'!X5</f>
        <v>5.0170000000000003</v>
      </c>
      <c r="Y5" s="131">
        <f>'Summary Table'!Y5</f>
        <v>3.0999999999999999E-3</v>
      </c>
      <c r="Z5" s="14">
        <f>'Summary Table'!Z5</f>
        <v>3.1960000000000002</v>
      </c>
      <c r="AA5" s="14">
        <f>'Summary Table'!AA5</f>
        <v>0.81100000000000005</v>
      </c>
      <c r="AB5" s="17">
        <f>'Summary Table'!AB5</f>
        <v>3.9409999999999998</v>
      </c>
      <c r="AC5" s="70">
        <f>'Summary Table'!AC5</f>
        <v>1.6400000000000001E-2</v>
      </c>
      <c r="AD5" s="28">
        <f>'Summary Table'!AD5</f>
        <v>0.39086539872808701</v>
      </c>
      <c r="AE5" s="29">
        <f>'Summary Table'!AE5</f>
        <v>0.89220984282598104</v>
      </c>
    </row>
    <row r="6" spans="1:31" s="9" customFormat="1" ht="27" customHeight="1" x14ac:dyDescent="0.7">
      <c r="A6" s="14" t="s">
        <v>31</v>
      </c>
      <c r="B6" s="14">
        <f>'Summary Table'!B6</f>
        <v>6.13</v>
      </c>
      <c r="C6" s="14">
        <f>'Summary Table'!C6</f>
        <v>6.444</v>
      </c>
      <c r="D6" s="14">
        <f>'Summary Table'!D6</f>
        <v>6.2469999999999999</v>
      </c>
      <c r="E6" s="14">
        <f>'Summary Table'!E6</f>
        <v>8.1630000000000003</v>
      </c>
      <c r="F6" s="14">
        <f>'Summary Table'!F6</f>
        <v>0.314</v>
      </c>
      <c r="G6" s="14">
        <f>'Summary Table'!G6</f>
        <v>0.33100000000000002</v>
      </c>
      <c r="H6" s="116">
        <f>'Summary Table'!H6</f>
        <v>0.94699999999999995</v>
      </c>
      <c r="I6" s="127">
        <f>'Summary Table'!I6</f>
        <v>0.99990000000000001</v>
      </c>
      <c r="J6" s="14">
        <f>'Summary Table'!J6</f>
        <v>0.11600000000000001</v>
      </c>
      <c r="K6" s="14">
        <f>'Summary Table'!K6</f>
        <v>0.312</v>
      </c>
      <c r="L6" s="17">
        <f>'Summary Table'!L6</f>
        <v>0.373</v>
      </c>
      <c r="M6" s="131">
        <f>'Summary Table'!M6</f>
        <v>0.99990000000000001</v>
      </c>
      <c r="N6" s="14">
        <f>'Summary Table'!N6</f>
        <v>2.032</v>
      </c>
      <c r="O6" s="14">
        <f>'Summary Table'!O6</f>
        <v>0.47399999999999998</v>
      </c>
      <c r="P6" s="17">
        <f>'Summary Table'!P6</f>
        <v>4.2869999999999999</v>
      </c>
      <c r="Q6" s="131">
        <f>'Summary Table'!Q6</f>
        <v>1.14E-2</v>
      </c>
      <c r="R6" s="14">
        <f>'Summary Table'!R6</f>
        <v>-0.19700000000000001</v>
      </c>
      <c r="S6" s="14">
        <f>'Summary Table'!S6</f>
        <v>0.47099999999999997</v>
      </c>
      <c r="T6" s="17">
        <f>'Summary Table'!T6</f>
        <v>-0.41899999999999998</v>
      </c>
      <c r="U6" s="131">
        <f>'Summary Table'!U6</f>
        <v>0.99990000000000001</v>
      </c>
      <c r="V6" s="14">
        <f>'Summary Table'!V6</f>
        <v>1.7190000000000001</v>
      </c>
      <c r="W6" s="14">
        <f>'Summary Table'!W6</f>
        <v>0.57499999999999996</v>
      </c>
      <c r="X6" s="17">
        <f>'Summary Table'!X6</f>
        <v>2.9910000000000001</v>
      </c>
      <c r="Y6" s="131">
        <f>'Summary Table'!Y6</f>
        <v>8.3699999999999997E-2</v>
      </c>
      <c r="Z6" s="14">
        <f>'Summary Table'!Z6</f>
        <v>1.9159999999999999</v>
      </c>
      <c r="AA6" s="14">
        <f>'Summary Table'!AA6</f>
        <v>0.33700000000000002</v>
      </c>
      <c r="AB6" s="17">
        <f>'Summary Table'!AB6</f>
        <v>5.6840000000000002</v>
      </c>
      <c r="AC6" s="70">
        <f>'Summary Table'!AC6</f>
        <v>1.5E-3</v>
      </c>
      <c r="AD6" s="28">
        <f>'Summary Table'!AD6</f>
        <v>0.187144059430466</v>
      </c>
      <c r="AE6" s="29">
        <f>'Summary Table'!AE6</f>
        <v>0.64685633866869097</v>
      </c>
    </row>
    <row r="7" spans="1:31" ht="27" hidden="1" customHeight="1" thickBot="1" x14ac:dyDescent="0.85">
      <c r="A7" s="13" t="s">
        <v>33</v>
      </c>
      <c r="B7" s="13" t="s">
        <v>36</v>
      </c>
      <c r="C7" s="13" t="s">
        <v>36</v>
      </c>
      <c r="D7" s="13" t="s">
        <v>36</v>
      </c>
      <c r="E7" s="13" t="s">
        <v>36</v>
      </c>
      <c r="F7" s="115" t="s">
        <v>35</v>
      </c>
      <c r="G7" s="115" t="s">
        <v>9</v>
      </c>
      <c r="H7" s="117" t="s">
        <v>38</v>
      </c>
      <c r="I7" s="128" t="s">
        <v>8</v>
      </c>
      <c r="J7" s="115" t="s">
        <v>35</v>
      </c>
      <c r="K7" s="115" t="s">
        <v>9</v>
      </c>
      <c r="L7" s="13" t="s">
        <v>45</v>
      </c>
      <c r="M7" s="132" t="s">
        <v>8</v>
      </c>
      <c r="N7" s="115" t="s">
        <v>35</v>
      </c>
      <c r="O7" s="115" t="s">
        <v>9</v>
      </c>
      <c r="P7" s="13" t="s">
        <v>45</v>
      </c>
      <c r="Q7" s="132" t="s">
        <v>8</v>
      </c>
      <c r="R7" s="115" t="s">
        <v>35</v>
      </c>
      <c r="S7" s="115" t="s">
        <v>9</v>
      </c>
      <c r="T7" s="13" t="s">
        <v>45</v>
      </c>
      <c r="U7" s="132" t="s">
        <v>8</v>
      </c>
      <c r="V7" s="115" t="s">
        <v>35</v>
      </c>
      <c r="W7" s="115" t="s">
        <v>9</v>
      </c>
      <c r="X7" s="13" t="s">
        <v>45</v>
      </c>
      <c r="Y7" s="132" t="s">
        <v>8</v>
      </c>
      <c r="Z7" s="115" t="s">
        <v>35</v>
      </c>
      <c r="AA7" s="115" t="s">
        <v>9</v>
      </c>
      <c r="AB7" s="13" t="s">
        <v>45</v>
      </c>
      <c r="AC7" s="134" t="s">
        <v>8</v>
      </c>
      <c r="AD7" s="18" t="s">
        <v>25</v>
      </c>
      <c r="AE7" s="25" t="s">
        <v>26</v>
      </c>
    </row>
    <row r="8" spans="1:31" s="10" customFormat="1" ht="27" customHeight="1" x14ac:dyDescent="0.7">
      <c r="A8" s="15" t="s">
        <v>11</v>
      </c>
      <c r="B8" s="15">
        <f>'Summary Table'!B8</f>
        <v>97.915999999999997</v>
      </c>
      <c r="C8" s="15">
        <f>'Summary Table'!C8</f>
        <v>99.006</v>
      </c>
      <c r="D8" s="15">
        <f>'Summary Table'!D8</f>
        <v>95.914000000000001</v>
      </c>
      <c r="E8" s="15">
        <f>'Summary Table'!E8</f>
        <v>76.569999999999993</v>
      </c>
      <c r="F8" s="15">
        <f>'Summary Table'!F8</f>
        <v>1.089</v>
      </c>
      <c r="G8" s="15">
        <f>'Summary Table'!G8</f>
        <v>2.9329999999999998</v>
      </c>
      <c r="H8" s="116">
        <f>'Summary Table'!H8</f>
        <v>0.371</v>
      </c>
      <c r="I8" s="127">
        <f>'Summary Table'!I8</f>
        <v>0.99990000000000001</v>
      </c>
      <c r="J8" s="15">
        <f>'Summary Table'!J8</f>
        <v>-2.0030000000000001</v>
      </c>
      <c r="K8" s="15">
        <f>'Summary Table'!K8</f>
        <v>4.7519999999999998</v>
      </c>
      <c r="L8" s="17">
        <f>'Summary Table'!L8</f>
        <v>-0.42199999999999999</v>
      </c>
      <c r="M8" s="131">
        <f>'Summary Table'!M8</f>
        <v>0.99990000000000001</v>
      </c>
      <c r="N8" s="15">
        <f>'Summary Table'!N8</f>
        <v>-21.346</v>
      </c>
      <c r="O8" s="15">
        <f>'Summary Table'!O8</f>
        <v>5.1890000000000001</v>
      </c>
      <c r="P8" s="17">
        <f>'Summary Table'!P8</f>
        <v>-4.1139999999999999</v>
      </c>
      <c r="Q8" s="131">
        <f>'Summary Table'!Q8</f>
        <v>1.2800000000000001E-2</v>
      </c>
      <c r="R8" s="15">
        <f>'Summary Table'!R8</f>
        <v>-3.0920000000000001</v>
      </c>
      <c r="S8" s="15">
        <f>'Summary Table'!S8</f>
        <v>4.0970000000000004</v>
      </c>
      <c r="T8" s="17">
        <f>'Summary Table'!T8</f>
        <v>-0.755</v>
      </c>
      <c r="U8" s="131">
        <f>'Summary Table'!U8</f>
        <v>0.99990000000000001</v>
      </c>
      <c r="V8" s="15">
        <f>'Summary Table'!V8</f>
        <v>-22.434999999999999</v>
      </c>
      <c r="W8" s="15">
        <f>'Summary Table'!W8</f>
        <v>4.202</v>
      </c>
      <c r="X8" s="17">
        <f>'Summary Table'!X8</f>
        <v>-5.3390000000000004</v>
      </c>
      <c r="Y8" s="131">
        <f>'Summary Table'!Y8</f>
        <v>2.2000000000000001E-3</v>
      </c>
      <c r="Z8" s="15">
        <f>'Summary Table'!Z8</f>
        <v>-19.343</v>
      </c>
      <c r="AA8" s="15">
        <f>'Summary Table'!AA8</f>
        <v>5.3479999999999999</v>
      </c>
      <c r="AB8" s="17">
        <f>'Summary Table'!AB8</f>
        <v>-3.617</v>
      </c>
      <c r="AC8" s="70">
        <f>'Summary Table'!AC8</f>
        <v>2.8299999999999999E-2</v>
      </c>
      <c r="AD8" s="28">
        <f>'Summary Table'!AD8</f>
        <v>0.61926002042225603</v>
      </c>
      <c r="AE8" s="29">
        <f>'Summary Table'!AE8</f>
        <v>0.80994928921814302</v>
      </c>
    </row>
    <row r="9" spans="1:31" s="10" customFormat="1" ht="27" customHeight="1" x14ac:dyDescent="0.7">
      <c r="A9" s="15" t="s">
        <v>10</v>
      </c>
      <c r="B9" s="15">
        <f>'Summary Table'!B9</f>
        <v>320.14999999999998</v>
      </c>
      <c r="C9" s="15">
        <f>'Summary Table'!C9</f>
        <v>320.71100000000001</v>
      </c>
      <c r="D9" s="15">
        <f>'Summary Table'!D9</f>
        <v>316.13299999999998</v>
      </c>
      <c r="E9" s="15">
        <f>'Summary Table'!E9</f>
        <v>300.548</v>
      </c>
      <c r="F9" s="15">
        <f>'Summary Table'!F9</f>
        <v>0.56200000000000006</v>
      </c>
      <c r="G9" s="15">
        <f>'Summary Table'!G9</f>
        <v>3.0720000000000001</v>
      </c>
      <c r="H9" s="116">
        <f>'Summary Table'!H9</f>
        <v>0.183</v>
      </c>
      <c r="I9" s="127">
        <f>'Summary Table'!I9</f>
        <v>0.99990000000000001</v>
      </c>
      <c r="J9" s="15">
        <f>'Summary Table'!J9</f>
        <v>-4.0170000000000003</v>
      </c>
      <c r="K9" s="15">
        <f>'Summary Table'!K9</f>
        <v>3.0649999999999999</v>
      </c>
      <c r="L9" s="17">
        <f>'Summary Table'!L9</f>
        <v>-1.3109999999999999</v>
      </c>
      <c r="M9" s="131">
        <f>'Summary Table'!M9</f>
        <v>0.99990000000000001</v>
      </c>
      <c r="N9" s="15">
        <f>'Summary Table'!N9</f>
        <v>-19.602</v>
      </c>
      <c r="O9" s="15">
        <f>'Summary Table'!O9</f>
        <v>3.1219999999999999</v>
      </c>
      <c r="P9" s="17">
        <f>'Summary Table'!P9</f>
        <v>-6.2779999999999996</v>
      </c>
      <c r="Q9" s="131">
        <f>'Summary Table'!Q9</f>
        <v>0</v>
      </c>
      <c r="R9" s="15">
        <f>'Summary Table'!R9</f>
        <v>-4.5780000000000003</v>
      </c>
      <c r="S9" s="15">
        <f>'Summary Table'!S9</f>
        <v>3.08</v>
      </c>
      <c r="T9" s="17">
        <f>'Summary Table'!T9</f>
        <v>-1.486</v>
      </c>
      <c r="U9" s="131">
        <f>'Summary Table'!U9</f>
        <v>0.82599999999999996</v>
      </c>
      <c r="V9" s="15">
        <f>'Summary Table'!V9</f>
        <v>-20.163</v>
      </c>
      <c r="W9" s="15">
        <f>'Summary Table'!W9</f>
        <v>3.1469999999999998</v>
      </c>
      <c r="X9" s="17">
        <f>'Summary Table'!X9</f>
        <v>-6.4080000000000004</v>
      </c>
      <c r="Y9" s="131">
        <f>'Summary Table'!Y9</f>
        <v>0</v>
      </c>
      <c r="Z9" s="15">
        <f>'Summary Table'!Z9</f>
        <v>-15.585000000000001</v>
      </c>
      <c r="AA9" s="15">
        <f>'Summary Table'!AA9</f>
        <v>3.1230000000000002</v>
      </c>
      <c r="AB9" s="17">
        <f>'Summary Table'!AB9</f>
        <v>-4.99</v>
      </c>
      <c r="AC9" s="70">
        <f>'Summary Table'!AC9</f>
        <v>4.7099999999999998E-6</v>
      </c>
      <c r="AD9" s="28">
        <f>'Summary Table'!AD9</f>
        <v>0.319003355959456</v>
      </c>
      <c r="AE9" s="29">
        <f>'Summary Table'!AE9</f>
        <v>0.83375998449065702</v>
      </c>
    </row>
    <row r="10" spans="1:31" ht="27" hidden="1" customHeight="1" thickBot="1" x14ac:dyDescent="0.85">
      <c r="A10" s="13" t="s">
        <v>34</v>
      </c>
      <c r="B10" s="13" t="s">
        <v>36</v>
      </c>
      <c r="C10" s="13" t="s">
        <v>36</v>
      </c>
      <c r="D10" s="13" t="s">
        <v>36</v>
      </c>
      <c r="E10" s="13" t="s">
        <v>36</v>
      </c>
      <c r="F10" s="115" t="s">
        <v>35</v>
      </c>
      <c r="G10" s="115" t="s">
        <v>9</v>
      </c>
      <c r="H10" s="117" t="s">
        <v>38</v>
      </c>
      <c r="I10" s="128" t="s">
        <v>8</v>
      </c>
      <c r="J10" s="115" t="s">
        <v>35</v>
      </c>
      <c r="K10" s="115" t="s">
        <v>9</v>
      </c>
      <c r="L10" s="13" t="s">
        <v>45</v>
      </c>
      <c r="M10" s="132" t="s">
        <v>8</v>
      </c>
      <c r="N10" s="115" t="s">
        <v>35</v>
      </c>
      <c r="O10" s="115" t="s">
        <v>9</v>
      </c>
      <c r="P10" s="13" t="s">
        <v>45</v>
      </c>
      <c r="Q10" s="132" t="s">
        <v>8</v>
      </c>
      <c r="R10" s="115" t="s">
        <v>35</v>
      </c>
      <c r="S10" s="115" t="s">
        <v>9</v>
      </c>
      <c r="T10" s="13" t="s">
        <v>45</v>
      </c>
      <c r="U10" s="132" t="s">
        <v>8</v>
      </c>
      <c r="V10" s="115" t="s">
        <v>35</v>
      </c>
      <c r="W10" s="115" t="s">
        <v>9</v>
      </c>
      <c r="X10" s="13" t="s">
        <v>45</v>
      </c>
      <c r="Y10" s="132" t="s">
        <v>8</v>
      </c>
      <c r="Z10" s="115" t="s">
        <v>35</v>
      </c>
      <c r="AA10" s="115" t="s">
        <v>9</v>
      </c>
      <c r="AB10" s="13" t="s">
        <v>45</v>
      </c>
      <c r="AC10" s="134" t="s">
        <v>8</v>
      </c>
      <c r="AD10" s="18" t="s">
        <v>25</v>
      </c>
      <c r="AE10" s="25" t="s">
        <v>26</v>
      </c>
    </row>
    <row r="11" spans="1:31" s="9" customFormat="1" ht="27" customHeight="1" thickBot="1" x14ac:dyDescent="0.85">
      <c r="A11" s="14" t="s">
        <v>7</v>
      </c>
      <c r="B11" s="14">
        <f>'Summary Table'!B11</f>
        <v>33.462000000000003</v>
      </c>
      <c r="C11" s="14">
        <f>'Summary Table'!C11</f>
        <v>35.704000000000001</v>
      </c>
      <c r="D11" s="14">
        <f>'Summary Table'!D11</f>
        <v>35.058</v>
      </c>
      <c r="E11" s="14">
        <f>'Summary Table'!E11</f>
        <v>44.853000000000002</v>
      </c>
      <c r="F11" s="14">
        <f>'Summary Table'!F11</f>
        <v>2.242</v>
      </c>
      <c r="G11" s="14">
        <f>'Summary Table'!G11</f>
        <v>1.966</v>
      </c>
      <c r="H11" s="116">
        <f>'Summary Table'!H11</f>
        <v>1.1399999999999999</v>
      </c>
      <c r="I11" s="129">
        <f>'Summary Table'!I11</f>
        <v>0.99990000000000001</v>
      </c>
      <c r="J11" s="22">
        <f>'Summary Table'!J11</f>
        <v>1.5960000000000001</v>
      </c>
      <c r="K11" s="22">
        <f>'Summary Table'!K11</f>
        <v>1.746</v>
      </c>
      <c r="L11" s="23">
        <f>'Summary Table'!L11</f>
        <v>0.91400000000000003</v>
      </c>
      <c r="M11" s="133">
        <f>'Summary Table'!M11</f>
        <v>0.99990000000000001</v>
      </c>
      <c r="N11" s="22">
        <f>'Summary Table'!N11</f>
        <v>11.391</v>
      </c>
      <c r="O11" s="22">
        <f>'Summary Table'!O11</f>
        <v>2.5009999999999999</v>
      </c>
      <c r="P11" s="23">
        <f>'Summary Table'!P11</f>
        <v>4.5549999999999997</v>
      </c>
      <c r="Q11" s="133">
        <f>'Summary Table'!Q11</f>
        <v>8.0000000000000002E-3</v>
      </c>
      <c r="R11" s="22">
        <f>'Summary Table'!R11</f>
        <v>-0.64600000000000002</v>
      </c>
      <c r="S11" s="22">
        <f>'Summary Table'!S11</f>
        <v>2.7589999999999999</v>
      </c>
      <c r="T11" s="23">
        <f>'Summary Table'!T11</f>
        <v>-0.23400000000000001</v>
      </c>
      <c r="U11" s="133">
        <f>'Summary Table'!U11</f>
        <v>0.99990000000000001</v>
      </c>
      <c r="V11" s="22">
        <f>'Summary Table'!V11</f>
        <v>9.1489999999999991</v>
      </c>
      <c r="W11" s="22">
        <f>'Summary Table'!W11</f>
        <v>2.8940000000000001</v>
      </c>
      <c r="X11" s="23">
        <f>'Summary Table'!X11</f>
        <v>3.161</v>
      </c>
      <c r="Y11" s="133">
        <f>'Summary Table'!Y11</f>
        <v>6.4500000000000002E-2</v>
      </c>
      <c r="Z11" s="22">
        <f>'Summary Table'!Z11</f>
        <v>9.7949999999999999</v>
      </c>
      <c r="AA11" s="22">
        <f>'Summary Table'!AA11</f>
        <v>2.0049999999999999</v>
      </c>
      <c r="AB11" s="23">
        <f>'Summary Table'!AB11</f>
        <v>4.8849999999999998</v>
      </c>
      <c r="AC11" s="72">
        <f>'Summary Table'!AC11</f>
        <v>4.4999999999999997E-3</v>
      </c>
      <c r="AD11" s="118">
        <f>'Summary Table'!AD11</f>
        <v>7.8119320366442604E-2</v>
      </c>
      <c r="AE11" s="31">
        <f>'Summary Table'!AE11</f>
        <v>0.70982760022728197</v>
      </c>
    </row>
    <row r="22" spans="13:13" x14ac:dyDescent="0.7">
      <c r="M22" s="12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6" priority="11" operator="lessThan">
      <formula>0.001</formula>
    </cfRule>
    <cfRule type="cellIs" dxfId="5" priority="12" operator="lessThan">
      <formula>0.05</formula>
    </cfRule>
    <cfRule type="containsText" dxfId="4" priority="13" operator="containsText" text="&lt;0.001">
      <formula>NOT(ISERROR(SEARCH("&lt;0.001",I3)))</formula>
    </cfRule>
  </conditionalFormatting>
  <conditionalFormatting sqref="AD11">
    <cfRule type="containsText" dxfId="3" priority="2" operator="containsText" text="&lt;0.001">
      <formula>NOT(ISERROR(SEARCH("&lt;0.001",AD11)))</formula>
    </cfRule>
    <cfRule type="cellIs" dxfId="2" priority="3" operator="lessThan">
      <formula>0.001</formula>
    </cfRule>
    <cfRule type="cellIs" dxfId="1" priority="4" operator="lessThan">
      <formula>0.05</formula>
    </cfRule>
  </conditionalFormatting>
  <conditionalFormatting sqref="I4:I11 M4:M11 Q4:Q11 U4:U11 AC4:AC11 Y4:Y11">
    <cfRule type="cellIs" dxfId="0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32"/>
  <sheetViews>
    <sheetView workbookViewId="0"/>
  </sheetViews>
  <sheetFormatPr defaultRowHeight="14.75" x14ac:dyDescent="0.75"/>
  <cols>
    <col min="1" max="1" width="5.54296875" bestFit="1" customWidth="1"/>
    <col min="2" max="2" width="4.54296875" bestFit="1" customWidth="1"/>
    <col min="3" max="3" width="5.54296875" bestFit="1" customWidth="1"/>
  </cols>
  <sheetData>
    <row r="1" spans="1:3" x14ac:dyDescent="0.75">
      <c r="A1" s="62" t="s">
        <v>21</v>
      </c>
      <c r="B1" s="86" t="s">
        <v>40</v>
      </c>
      <c r="C1" s="62" t="s">
        <v>41</v>
      </c>
    </row>
    <row r="2" spans="1:3" x14ac:dyDescent="0.75">
      <c r="A2" s="64" t="s">
        <v>38</v>
      </c>
      <c r="B2" s="87">
        <f>Intercepts!B2</f>
        <v>97.915999999999997</v>
      </c>
      <c r="C2" s="62">
        <f>Intercepts!B8</f>
        <v>320.14999999999998</v>
      </c>
    </row>
    <row r="3" spans="1:3" x14ac:dyDescent="0.75">
      <c r="A3" s="64" t="s">
        <v>39</v>
      </c>
      <c r="B3" s="87">
        <f>Intercepts!H2</f>
        <v>87.429000000000002</v>
      </c>
      <c r="C3" s="62">
        <f>Intercepts!H8</f>
        <v>91.578000000000003</v>
      </c>
    </row>
    <row r="4" spans="1:3" x14ac:dyDescent="0.75">
      <c r="A4" s="1"/>
      <c r="B4" s="88"/>
      <c r="C4" s="6"/>
    </row>
    <row r="5" spans="1:3" x14ac:dyDescent="0.75">
      <c r="A5" s="62" t="s">
        <v>20</v>
      </c>
      <c r="B5" s="86" t="s">
        <v>40</v>
      </c>
      <c r="C5" s="62" t="s">
        <v>41</v>
      </c>
    </row>
    <row r="6" spans="1:3" x14ac:dyDescent="0.75">
      <c r="A6" s="64" t="s">
        <v>38</v>
      </c>
      <c r="B6" s="87">
        <f>Intercepts!B3</f>
        <v>99.006</v>
      </c>
      <c r="C6" s="62">
        <f>Intercepts!B9</f>
        <v>320.71100000000001</v>
      </c>
    </row>
    <row r="7" spans="1:3" x14ac:dyDescent="0.75">
      <c r="A7" s="64" t="s">
        <v>39</v>
      </c>
      <c r="B7" s="87">
        <f>Intercepts!H3</f>
        <v>87.531000000000006</v>
      </c>
      <c r="C7" s="62">
        <f>Intercepts!H9</f>
        <v>91.981999999999999</v>
      </c>
    </row>
    <row r="8" spans="1:3" x14ac:dyDescent="0.75">
      <c r="A8" s="1"/>
      <c r="B8" s="88"/>
      <c r="C8" s="6"/>
    </row>
    <row r="9" spans="1:3" x14ac:dyDescent="0.75">
      <c r="A9" s="65" t="s">
        <v>19</v>
      </c>
      <c r="B9" s="63" t="s">
        <v>40</v>
      </c>
      <c r="C9" s="62" t="s">
        <v>41</v>
      </c>
    </row>
    <row r="10" spans="1:3" x14ac:dyDescent="0.75">
      <c r="A10" s="64" t="s">
        <v>38</v>
      </c>
      <c r="B10" s="62">
        <f>Intercepts!B4</f>
        <v>95.914000000000001</v>
      </c>
      <c r="C10" s="62">
        <f>Intercepts!B10</f>
        <v>316.13299999999998</v>
      </c>
    </row>
    <row r="11" spans="1:3" x14ac:dyDescent="0.75">
      <c r="A11" s="64" t="s">
        <v>39</v>
      </c>
      <c r="B11" s="62">
        <f>Intercepts!H4</f>
        <v>89.165999999999997</v>
      </c>
      <c r="C11" s="62">
        <f>Intercepts!H10</f>
        <v>93.427999999999997</v>
      </c>
    </row>
    <row r="12" spans="1:3" x14ac:dyDescent="0.75">
      <c r="A12" s="1"/>
      <c r="B12" s="1"/>
      <c r="C12" s="6"/>
    </row>
    <row r="13" spans="1:3" x14ac:dyDescent="0.75">
      <c r="A13" s="62" t="s">
        <v>18</v>
      </c>
      <c r="B13" s="63" t="s">
        <v>40</v>
      </c>
      <c r="C13" s="62" t="s">
        <v>41</v>
      </c>
    </row>
    <row r="14" spans="1:3" x14ac:dyDescent="0.75">
      <c r="A14" s="64" t="s">
        <v>38</v>
      </c>
      <c r="B14" s="62">
        <f>Intercepts!B5</f>
        <v>76.569999999999993</v>
      </c>
      <c r="C14" s="62">
        <f>Intercepts!B11</f>
        <v>300.548</v>
      </c>
    </row>
    <row r="15" spans="1:3" x14ac:dyDescent="0.75">
      <c r="A15" s="64" t="s">
        <v>39</v>
      </c>
      <c r="B15" s="62">
        <f>Intercepts!H5</f>
        <v>90.412999999999997</v>
      </c>
      <c r="C15" s="62">
        <f>Intercepts!H11</f>
        <v>96.623000000000005</v>
      </c>
    </row>
    <row r="16" spans="1:3" x14ac:dyDescent="0.75">
      <c r="A16" s="1"/>
      <c r="B16" s="85"/>
      <c r="C16" s="6"/>
    </row>
    <row r="17" spans="1:3" x14ac:dyDescent="0.75">
      <c r="A17" s="78" t="s">
        <v>42</v>
      </c>
      <c r="B17" s="89"/>
      <c r="C17" s="79"/>
    </row>
    <row r="18" spans="1:3" x14ac:dyDescent="0.75">
      <c r="A18" s="74" t="s">
        <v>21</v>
      </c>
      <c r="B18" s="90" t="s">
        <v>40</v>
      </c>
      <c r="C18" s="75" t="s">
        <v>41</v>
      </c>
    </row>
    <row r="19" spans="1:3" x14ac:dyDescent="0.75">
      <c r="A19" s="76" t="s">
        <v>38</v>
      </c>
      <c r="B19" s="91">
        <f>Intercepts!C2</f>
        <v>5.915</v>
      </c>
      <c r="C19" s="75">
        <f>Intercepts!C8</f>
        <v>25.96</v>
      </c>
    </row>
    <row r="20" spans="1:3" x14ac:dyDescent="0.75">
      <c r="A20" s="76" t="s">
        <v>39</v>
      </c>
      <c r="B20" s="91">
        <f>Intercepts!I2</f>
        <v>1.1000000000000001</v>
      </c>
      <c r="C20" s="75">
        <f>Intercepts!I8</f>
        <v>1.262</v>
      </c>
    </row>
    <row r="21" spans="1:3" x14ac:dyDescent="0.75">
      <c r="A21" s="77"/>
      <c r="B21" s="92"/>
      <c r="C21" s="81"/>
    </row>
    <row r="22" spans="1:3" x14ac:dyDescent="0.75">
      <c r="A22" s="74" t="s">
        <v>20</v>
      </c>
      <c r="B22" s="90" t="s">
        <v>40</v>
      </c>
      <c r="C22" s="75" t="s">
        <v>41</v>
      </c>
    </row>
    <row r="23" spans="1:3" x14ac:dyDescent="0.75">
      <c r="A23" s="76" t="s">
        <v>38</v>
      </c>
      <c r="B23" s="91">
        <f>Intercepts!C3</f>
        <v>6.234</v>
      </c>
      <c r="C23" s="75">
        <f>Intercepts!C9</f>
        <v>25.96</v>
      </c>
    </row>
    <row r="24" spans="1:3" x14ac:dyDescent="0.75">
      <c r="A24" s="76" t="s">
        <v>39</v>
      </c>
      <c r="B24" s="91">
        <f>Intercepts!I3</f>
        <v>1.161</v>
      </c>
      <c r="C24" s="75">
        <f>Intercepts!I9</f>
        <v>1.123</v>
      </c>
    </row>
    <row r="25" spans="1:3" x14ac:dyDescent="0.75">
      <c r="A25" s="1"/>
      <c r="B25" s="89"/>
      <c r="C25" s="79"/>
    </row>
    <row r="26" spans="1:3" x14ac:dyDescent="0.75">
      <c r="A26" s="75" t="s">
        <v>19</v>
      </c>
      <c r="B26" s="80" t="s">
        <v>40</v>
      </c>
      <c r="C26" s="75" t="s">
        <v>41</v>
      </c>
    </row>
    <row r="27" spans="1:3" x14ac:dyDescent="0.75">
      <c r="A27" s="82" t="s">
        <v>38</v>
      </c>
      <c r="B27" s="75">
        <f>Intercepts!C4</f>
        <v>6.3639999999999999</v>
      </c>
      <c r="C27" s="75">
        <f>Intercepts!C10</f>
        <v>25.960999999999999</v>
      </c>
    </row>
    <row r="28" spans="1:3" x14ac:dyDescent="0.75">
      <c r="A28" s="82" t="s">
        <v>39</v>
      </c>
      <c r="B28" s="75">
        <f>Intercepts!I4</f>
        <v>1.1990000000000001</v>
      </c>
      <c r="C28" s="75">
        <f>Intercepts!I10</f>
        <v>1.137</v>
      </c>
    </row>
    <row r="29" spans="1:3" x14ac:dyDescent="0.75">
      <c r="A29" s="81"/>
      <c r="B29" s="81"/>
      <c r="C29" s="81"/>
    </row>
    <row r="30" spans="1:3" x14ac:dyDescent="0.75">
      <c r="A30" s="75" t="s">
        <v>18</v>
      </c>
      <c r="B30" s="80" t="s">
        <v>40</v>
      </c>
      <c r="C30" s="75" t="s">
        <v>41</v>
      </c>
    </row>
    <row r="31" spans="1:3" x14ac:dyDescent="0.75">
      <c r="A31" s="82" t="s">
        <v>38</v>
      </c>
      <c r="B31" s="75">
        <f>Intercepts!C5</f>
        <v>7.4859999999999998</v>
      </c>
      <c r="C31" s="75">
        <f>Intercepts!C11</f>
        <v>25.968</v>
      </c>
    </row>
    <row r="32" spans="1:3" x14ac:dyDescent="0.75">
      <c r="A32" s="82" t="s">
        <v>39</v>
      </c>
      <c r="B32" s="75">
        <f>Intercepts!I5</f>
        <v>1.4179999999999999</v>
      </c>
      <c r="C32" s="75">
        <f>Intercepts!I11</f>
        <v>1.5229999999999999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2022-06-19T17:04:16Z</dcterms:modified>
</cp:coreProperties>
</file>