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5_Analysis_of_form\"/>
    </mc:Choice>
  </mc:AlternateContent>
  <xr:revisionPtr revIDLastSave="0" documentId="13_ncr:1_{507274E6-FD69-4807-9FC6-0BAED69A973F}" xr6:coauthVersionLast="47" xr6:coauthVersionMax="47" xr10:uidLastSave="{00000000-0000-0000-0000-000000000000}"/>
  <bookViews>
    <workbookView xWindow="-120" yWindow="-16320" windowWidth="29040" windowHeight="16440" activeTab="5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" sheetId="9" r:id="rId6"/>
    <sheet name="PN Word Boundaries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8" l="1"/>
  <c r="B25" i="8"/>
  <c r="I33" i="8" s="1"/>
  <c r="B26" i="8"/>
  <c r="B27" i="8"/>
  <c r="B28" i="8"/>
  <c r="J32" i="8"/>
  <c r="J33" i="8"/>
  <c r="E11" i="8"/>
  <c r="D11" i="8"/>
  <c r="C11" i="8"/>
  <c r="B11" i="8"/>
  <c r="A11" i="8"/>
  <c r="E10" i="8"/>
  <c r="D10" i="8"/>
  <c r="C10" i="8"/>
  <c r="B10" i="8"/>
  <c r="A10" i="8"/>
  <c r="E9" i="8"/>
  <c r="D9" i="8"/>
  <c r="C9" i="8"/>
  <c r="B9" i="8"/>
  <c r="A9" i="8"/>
  <c r="A17" i="8" s="1"/>
  <c r="A16" i="8" s="1"/>
  <c r="E8" i="8"/>
  <c r="D8" i="8"/>
  <c r="C8" i="8"/>
  <c r="B8" i="8"/>
  <c r="A8" i="8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B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A6" i="1"/>
  <c r="G3" i="1"/>
  <c r="G5" i="1"/>
  <c r="E5" i="1"/>
  <c r="D5" i="1"/>
  <c r="C5" i="1"/>
  <c r="B5" i="1"/>
  <c r="A5" i="1"/>
  <c r="G4" i="1"/>
  <c r="E4" i="1"/>
  <c r="D4" i="1"/>
  <c r="C4" i="1"/>
  <c r="B4" i="1"/>
  <c r="A4" i="1"/>
  <c r="E3" i="1"/>
  <c r="D3" i="1"/>
  <c r="C3" i="1"/>
  <c r="B3" i="1"/>
  <c r="A3" i="1"/>
  <c r="E11" i="9"/>
  <c r="D11" i="9"/>
  <c r="C11" i="9"/>
  <c r="B11" i="9"/>
  <c r="A11" i="9"/>
  <c r="E10" i="9"/>
  <c r="D10" i="9"/>
  <c r="C10" i="9"/>
  <c r="B10" i="9"/>
  <c r="A10" i="9"/>
  <c r="A27" i="9" s="1"/>
  <c r="L41" i="9" s="1"/>
  <c r="E9" i="9"/>
  <c r="D9" i="9"/>
  <c r="C9" i="9"/>
  <c r="B9" i="9"/>
  <c r="A9" i="9"/>
  <c r="A26" i="9" s="1"/>
  <c r="K41" i="9" s="1"/>
  <c r="E8" i="9"/>
  <c r="D8" i="9"/>
  <c r="C8" i="9"/>
  <c r="B8" i="9"/>
  <c r="A8" i="9"/>
  <c r="E5" i="9"/>
  <c r="D5" i="9"/>
  <c r="C5" i="9"/>
  <c r="B5" i="9"/>
  <c r="A5" i="9"/>
  <c r="E4" i="9"/>
  <c r="D4" i="9"/>
  <c r="C4" i="9"/>
  <c r="B4" i="9"/>
  <c r="A4" i="9"/>
  <c r="E3" i="9"/>
  <c r="D3" i="9"/>
  <c r="C3" i="9"/>
  <c r="B3" i="9"/>
  <c r="A3" i="9"/>
  <c r="E2" i="9"/>
  <c r="D2" i="9"/>
  <c r="C2" i="9"/>
  <c r="B2" i="9"/>
  <c r="A2" i="9"/>
  <c r="E1" i="9"/>
  <c r="D1" i="9"/>
  <c r="D7" i="9" s="1"/>
  <c r="C1" i="9"/>
  <c r="C7" i="9" s="1"/>
  <c r="B1" i="9"/>
  <c r="B7" i="9" s="1"/>
  <c r="B24" i="9" s="1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5" i="5"/>
  <c r="D25" i="5"/>
  <c r="C25" i="5"/>
  <c r="B25" i="5"/>
  <c r="A25" i="5"/>
  <c r="A24" i="5"/>
  <c r="A23" i="5"/>
  <c r="A22" i="5"/>
  <c r="A19" i="5"/>
  <c r="A18" i="5"/>
  <c r="A17" i="5"/>
  <c r="A16" i="5"/>
  <c r="A12" i="5"/>
  <c r="A11" i="5"/>
  <c r="A10" i="5"/>
  <c r="A9" i="5"/>
  <c r="A6" i="5"/>
  <c r="A5" i="5"/>
  <c r="A4" i="5"/>
  <c r="B3" i="5"/>
  <c r="A3" i="5"/>
  <c r="E8" i="5"/>
  <c r="D8" i="5"/>
  <c r="C8" i="5"/>
  <c r="B8" i="5"/>
  <c r="I29" i="8"/>
  <c r="A25" i="9"/>
  <c r="J41" i="9" s="1"/>
  <c r="F6" i="7"/>
  <c r="B28" i="9"/>
  <c r="A28" i="9"/>
  <c r="C19" i="9"/>
  <c r="D19" i="9" s="1"/>
  <c r="F8" i="9"/>
  <c r="E7" i="9"/>
  <c r="F24" i="7"/>
  <c r="F23" i="7"/>
  <c r="F19" i="7"/>
  <c r="F17" i="7"/>
  <c r="F11" i="7"/>
  <c r="F5" i="7"/>
  <c r="F3" i="7"/>
  <c r="F1" i="9"/>
  <c r="A24" i="9"/>
  <c r="D20" i="9"/>
  <c r="D18" i="9"/>
  <c r="B17" i="9"/>
  <c r="B19" i="9" s="1"/>
  <c r="B21" i="9" s="1"/>
  <c r="D16" i="9"/>
  <c r="D14" i="9"/>
  <c r="D20" i="8"/>
  <c r="D18" i="8"/>
  <c r="D16" i="8"/>
  <c r="D14" i="8"/>
  <c r="A24" i="8"/>
  <c r="A21" i="8"/>
  <c r="A20" i="8" s="1"/>
  <c r="A19" i="8"/>
  <c r="A18" i="8" s="1"/>
  <c r="A25" i="8"/>
  <c r="H30" i="8" s="1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I42" i="9" l="1"/>
  <c r="I31" i="8"/>
  <c r="I32" i="8"/>
  <c r="F3" i="9"/>
  <c r="F2" i="9"/>
  <c r="F16" i="7"/>
  <c r="F25" i="7"/>
  <c r="F9" i="7"/>
  <c r="F18" i="7"/>
  <c r="F10" i="7"/>
  <c r="F12" i="7"/>
  <c r="F4" i="7"/>
  <c r="F22" i="7"/>
  <c r="F9" i="9"/>
  <c r="F5" i="9"/>
  <c r="F4" i="9"/>
  <c r="B26" i="9"/>
  <c r="A15" i="9"/>
  <c r="A14" i="9" s="1"/>
  <c r="C15" i="9"/>
  <c r="D15" i="9" s="1"/>
  <c r="A21" i="9"/>
  <c r="A20" i="9" s="1"/>
  <c r="C21" i="9"/>
  <c r="D21" i="9" s="1"/>
  <c r="A17" i="9"/>
  <c r="A16" i="9" s="1"/>
  <c r="F10" i="9"/>
  <c r="C17" i="9"/>
  <c r="D17" i="9" s="1"/>
  <c r="B25" i="9"/>
  <c r="A19" i="9"/>
  <c r="A18" i="9" s="1"/>
  <c r="B27" i="9"/>
  <c r="L45" i="9" s="1"/>
  <c r="F11" i="9"/>
  <c r="C21" i="8"/>
  <c r="D21" i="8" s="1"/>
  <c r="C19" i="8"/>
  <c r="D19" i="8" s="1"/>
  <c r="C17" i="8"/>
  <c r="D17" i="8" s="1"/>
  <c r="B24" i="8"/>
  <c r="A26" i="8"/>
  <c r="A27" i="8"/>
  <c r="C15" i="8"/>
  <c r="D15" i="8" s="1"/>
  <c r="A15" i="8"/>
  <c r="A14" i="8" s="1"/>
  <c r="A28" i="8"/>
  <c r="H33" i="8" s="1"/>
  <c r="F2" i="8"/>
  <c r="F8" i="8"/>
  <c r="F5" i="8"/>
  <c r="F3" i="8"/>
  <c r="F11" i="8"/>
  <c r="F9" i="8"/>
  <c r="F10" i="8"/>
  <c r="F4" i="8"/>
  <c r="J43" i="9" l="1"/>
  <c r="K44" i="9"/>
  <c r="K45" i="9"/>
  <c r="J44" i="9"/>
  <c r="J45" i="9"/>
  <c r="H32" i="8"/>
  <c r="K29" i="8"/>
  <c r="H31" i="8"/>
  <c r="J29" i="8"/>
  <c r="H38" i="2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I24" i="2" l="1"/>
  <c r="F29" i="2"/>
  <c r="I37" i="2"/>
  <c r="I19" i="1"/>
  <c r="F5" i="2"/>
  <c r="I3" i="2"/>
  <c r="I31" i="2"/>
  <c r="I29" i="2"/>
  <c r="I32" i="2"/>
  <c r="F32" i="2"/>
  <c r="F17" i="2"/>
  <c r="I9" i="2"/>
  <c r="F12" i="2"/>
  <c r="I36" i="2"/>
  <c r="F38" i="2"/>
  <c r="I22" i="2"/>
  <c r="F9" i="2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<sst xmlns="http://schemas.openxmlformats.org/spreadsheetml/2006/main" count="165" uniqueCount="102">
  <si>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</si>
  <si>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</si>
  <si>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</si>
  <si>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</si>
  <si>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</si>
  <si>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</si>
  <si>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</si>
  <si>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</si>
  <si>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</si>
  <si>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</si>
  <si>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</si>
  <si>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</si>
  <si>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</si>
  <si>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</si>
  <si>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</si>
  <si>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</si>
  <si>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</si>
  <si>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</si>
  <si>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</si>
  <si>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</si>
  <si>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</si>
  <si>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</si>
  <si>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</si>
  <si>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</si>
  <si>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</si>
  <si>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</si>
  <si>
    <t>Total</t>
  </si>
  <si>
    <t>Elaina’s a</t>
  </si>
  <si>
    <t>Elaine was a</t>
  </si>
  <si>
    <t>Valerie’s is</t>
  </si>
  <si>
    <t>Lally’s is in-</t>
  </si>
  <si>
    <t>Lally’s is</t>
  </si>
  <si>
    <t>Val’s is in-</t>
  </si>
  <si>
    <t>H*</t>
  </si>
  <si>
    <t>&gt;H*</t>
  </si>
  <si>
    <t>L*H</t>
  </si>
  <si>
    <t>(*)</t>
  </si>
  <si>
    <t>word-end syl.</t>
  </si>
  <si>
    <t>anacr.</t>
  </si>
  <si>
    <t>pairing</t>
  </si>
  <si>
    <t>pre-nuclear phrase</t>
  </si>
  <si>
    <t>The differential threshold of pitch change</t>
  </si>
  <si>
    <t>G1/G2</t>
  </si>
  <si>
    <t>C:\Users\antoi\Github\PhD\5_Analysis_of_form\4_pn_output\[pn_l_t_b0.csv]pn_l_t_b0'!B9</t>
  </si>
  <si>
    <t>C:\Users\antoi\Github\PhD\5_Analysis_of_form\4_pn_output\[pn_l_t_b0.csv]pn_l_t_b0'!C9</t>
  </si>
  <si>
    <t>C:\Users\antoi\Github\PhD\5_Analysis_of_form\4_pn_output\[pn_l_t_b0.csv]pn_l_t_b0'!D9</t>
  </si>
  <si>
    <t>C:\Users\antoi\Github\PhD\5_Analysis_of_form\4_pn_output\[pn_l_t_b0.csv]pn_l_t_b0'!E9</t>
  </si>
  <si>
    <t>C:\Users\antoi\Github\PhD\5_Analysis_of_form\4_pn_output\[pn_l_f0_b0.csv]pn_l_f0_b0'!D7</t>
  </si>
  <si>
    <t>C:\Users\antoi\Github\PhD\5_Analysis_of_form\4_pn_output\[pn_l_f0_b0.csv]pn_l_f0_b0'!E7</t>
  </si>
  <si>
    <t>C:\Users\antoi\Github\PhD\5_Analysis_of_form\4_pn_output\[pn_l_f0_b0.csv]pn_l_f0_b0'!B8</t>
  </si>
  <si>
    <t>C:\Users\antoi\Github\PhD\5_Analysis_of_form\4_pn_output\[pn_l_f0_b0.csv]pn_l_f0_b0'!C8</t>
  </si>
  <si>
    <t>C:\Users\antoi\Github\PhD\5_Analysis_of_form\4_pn_output\[pn_l_f0_b0.csv]pn_l_f0_b0'!D8</t>
  </si>
  <si>
    <t>C:\Users\antoi\Github\PhD\5_Analysis_of_form\4_pn_output\[pn_l_f0_b0.csv]pn_l_f0_b0'!E8</t>
  </si>
  <si>
    <t>C:\Users\antoi\Github\PhD\5_Analysis_of_form\4_pn_output\[pn_l_f0_b0.csv]pn_l_f0_b0'!B9</t>
  </si>
  <si>
    <t>C:\Users\antoi\Github\PhD\5_Analysis_of_form\4_pn_output\[pn_l_f0_b0.csv]pn_l_f0_b0'!C9</t>
  </si>
  <si>
    <t>C:\Users\antoi\Github\PhD\5_Analysis_of_form\4_pn_output\[pn_l_f0_b0.csv]pn_l_f0_b0'!D9</t>
  </si>
  <si>
    <t>C:\Users\antoi\Github\PhD\5_Analysis_of_form\4_pn_output\[pn_l_f0_b0.csv]pn_l_f0_b0'!E9</t>
  </si>
  <si>
    <t>C:\Users\antoi\Github\PhD\5_Analysis_of_form\4_pn_output\[pn_h_t_b0.csv]pn_h_t_b0'!B9</t>
  </si>
  <si>
    <t>C:\Users\antoi\Github\PhD\5_Analysis_of_form\4_pn_output\[pn_h_t_b0.csv]pn_h_t_b0'!C9</t>
  </si>
  <si>
    <t>C:\Users\antoi\Github\PhD\5_Analysis_of_form\4_pn_output\[pn_h_t_b0.csv]pn_h_t_b0'!D9</t>
  </si>
  <si>
    <t>C:\Users\antoi\Github\PhD\5_Analysis_of_form\4_pn_output\[pn_h_t_b0.csv]pn_h_t_b0'!E9</t>
  </si>
  <si>
    <t>C:\Users\antoi\Github\PhD\5_Analysis_of_form\4_pn_output\[pn_h_t_b0.csv]pn_h_t_b0'!B10</t>
  </si>
  <si>
    <t>C:\Users\antoi\Github\PhD\5_Analysis_of_form\4_pn_output\[pn_h_t_b0.csv]pn_h_t_b0'!C10</t>
  </si>
  <si>
    <t>C:\Users\antoi\Github\PhD\5_Analysis_of_form\4_pn_output\[pn_h_t_b0.csv]pn_h_t_b0'!D10</t>
  </si>
  <si>
    <t>C:\Users\antoi\Github\PhD\5_Analysis_of_form\4_pn_output\[pn_h_t_b0.csv]pn_h_t_b0'!E10</t>
  </si>
  <si>
    <t>C:\Users\antoi\Github\PhD\5_Analysis_of_form\4_pn_output\[pn_h_t_b0.csv]pn_h_t_b0'!B11</t>
  </si>
  <si>
    <t>C:\Users\antoi\Github\PhD\5_Analysis_of_form\4_pn_output\[pn_h_t_b0.csv]pn_h_t_b0'!C11</t>
  </si>
  <si>
    <t>C:\Users\antoi\Github\PhD\5_Analysis_of_form\4_pn_output\[pn_h_t_b0.csv]pn_h_t_b0'!D11</t>
  </si>
  <si>
    <t>C:\Users\antoi\Github\PhD\5_Analysis_of_form\4_pn_output\[pn_h_t_b0.csv]pn_h_t_b0'!E11</t>
  </si>
  <si>
    <t>C:\Users\antoi\Github\PhD\5_Analysis_of_form\4_pn_output\[pn_h_t_b0.csv]pn_h_t_b0'!B12</t>
  </si>
  <si>
    <t>C:\Users\antoi\Github\PhD\5_Analysis_of_form\4_pn_output\[pn_h_t_b0.csv]pn_h_t_b0'!C12</t>
  </si>
  <si>
    <t>C:\Users\antoi\Github\PhD\5_Analysis_of_form\4_pn_output\[pn_h_t_b0.csv]pn_h_t_b0'!D12</t>
  </si>
  <si>
    <t>C:\Users\antoi\Github\PhD\5_Analysis_of_form\4_pn_output\[pn_h_t_b0.csv]pn_h_t_b0'!E12</t>
  </si>
  <si>
    <t>C:\Users\antoi\Github\PhD\5_Analysis_of_form\4_pn_output\[pn_h_f0_b0.csv]pn_h_f0_b0'!B9</t>
  </si>
  <si>
    <t>C:\Users\antoi\Github\PhD\5_Analysis_of_form\4_pn_output\[pn_h_f0_b0.csv]pn_h_f0_b0'!C9</t>
  </si>
  <si>
    <t>C:\Users\antoi\Github\PhD\5_Analysis_of_form\4_pn_output\[pn_h_f0_b0.csv]pn_h_f0_b0'!D9</t>
  </si>
  <si>
    <t>C:\Users\antoi\Github\PhD\5_Analysis_of_form\4_pn_output\[pn_h_f0_b0.csv]pn_h_f0_b0'!E9</t>
  </si>
  <si>
    <t>C:\Users\antoi\Github\PhD\5_Analysis_of_form\4_pn_output\[pn_h_f0_b0.csv]pn_h_f0_b0'!B10</t>
  </si>
  <si>
    <t>C:\Users\antoi\Github\PhD\5_Analysis_of_form\4_pn_output\[pn_h_f0_b0.csv]pn_h_f0_b0'!C10</t>
  </si>
  <si>
    <t>C:\Users\antoi\Github\PhD\5_Analysis_of_form\4_pn_output\[pn_h_f0_b0.csv]pn_h_f0_b0'!D10</t>
  </si>
  <si>
    <t>C:\Users\antoi\Github\PhD\5_Analysis_of_form\4_pn_output\[pn_h_f0_b0.csv]pn_h_f0_b0'!E10</t>
  </si>
  <si>
    <t>C:\Users\antoi\Github\PhD\5_Analysis_of_form\4_pn_output\[pn_h_f0_b0.csv]pn_h_f0_b0'!B11</t>
  </si>
  <si>
    <t>C:\Users\antoi\Github\PhD\5_Analysis_of_form\4_pn_output\[pn_h_f0_b0.csv]pn_h_f0_b0'!C11</t>
  </si>
  <si>
    <t>C:\Users\antoi\Github\PhD\5_Analysis_of_form\4_pn_output\[pn_h_f0_b0.csv]pn_h_f0_b0'!D11</t>
  </si>
  <si>
    <t>C:\Users\antoi\Github\PhD\5_Analysis_of_form\4_pn_output\[pn_h_f0_b0.csv]pn_h_f0_b0'!E11</t>
  </si>
  <si>
    <t>C:\Users\antoi\Github\PhD\5_Analysis_of_form\4_pn_output\[pn_l_t_b0.csv]pn_l_t_b0'!C2</t>
  </si>
  <si>
    <t>C:\Users\antoi\Github\PhD\5_Analysis_of_form\4_pn_output\[pn_l_t_b0.csv]pn_l_t_b0'!D2</t>
  </si>
  <si>
    <t>C:\Users\antoi\Github\PhD\5_Analysis_of_form\4_pn_output\[pn_l_t_b0.csv]pn_l_t_b0'!E2</t>
  </si>
  <si>
    <t>C:\Users\antoi\Github\PhD\5_Analysis_of_form\4_pn_output\[pn_l_t_b0.csv]pn_l_t_b0'!B3</t>
  </si>
  <si>
    <t>C:\Users\antoi\Github\PhD\5_Analysis_of_form\4_pn_output\[pn_l_t_b0.csv]pn_l_t_b0'!C3</t>
  </si>
  <si>
    <t>C:\Users\antoi\Github\PhD\5_Analysis_of_form\4_pn_output\[pn_l_t_b0.csv]pn_l_t_b0'!D3</t>
  </si>
  <si>
    <t>C:\Users\antoi\Github\PhD\5_Analysis_of_form\4_pn_output\[pn_l_t_b0.csv]pn_l_t_b0'!E3</t>
  </si>
  <si>
    <t>C:\Users\antoi\Github\PhD\5_Analysis_of_form\4_pn_output\[pn_l_t_b0.csv]pn_l_t_b0'!B4</t>
  </si>
  <si>
    <t>C:\Users\antoi\Github\PhD\5_Analysis_of_form\4_pn_output\[pn_l_t_b0.csv]pn_l_t_b0'!C4</t>
  </si>
  <si>
    <t>C:\Users\antoi\Github\PhD\5_Analysis_of_form\4_pn_output\[pn_l_t_b0.csv]pn_l_t_b0'!D4</t>
  </si>
  <si>
    <t>C:\Users\antoi\Github\PhD\5_Analysis_of_form\4_pn_output\[pn_l_t_b0.csv]pn_l_t_b0'!E4</t>
  </si>
  <si>
    <t>C:\Users\antoi\Github\PhD\5_Analysis_of_form\4_pn_output\[pn_l_f0_b0.csv]pn_l_f0_b0'!B2</t>
  </si>
  <si>
    <t>C:\Users\antoi\Github\PhD\5_Analysis_of_form\4_pn_output\[pn_l_f0_b0.csv]pn_l_f0_b0'!C2</t>
  </si>
  <si>
    <t>C:\Users\antoi\Github\PhD\5_Analysis_of_form\4_pn_output\[pn_l_f0_b0.csv]pn_l_f0_b0'!D2</t>
  </si>
  <si>
    <t>C:\Users\antoi\Github\PhD\5_Analysis_of_form\4_pn_output\[pn_l_f0_b0.csv]pn_l_f0_b0'!E2</t>
  </si>
  <si>
    <t>C:\Users\antoi\Github\PhD\5_Analysis_of_form\4_pn_output\[pn_l_f0_b0.csv]pn_l_f0_b0'!B3</t>
  </si>
  <si>
    <t>C:\Users\antoi\Github\PhD\5_Analysis_of_form\4_pn_output\[pn_l_f0_b0.csv]pn_l_f0_b0'!C3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</si>
</sst>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6CC283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94D2A6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6DC283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73C589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0CECE"/>
      </bottom>
      <diagonal/>
    </border>
    <border>
      <left/>
      <right/>
      <top/>
      <bottom style="thick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8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right" vertical="center" wrapText="1"/>
    </xf>
    <xf numFmtId="0" fontId="8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11" fillId="0" borderId="0" xfId="0" applyFont="1"/>
    <xf numFmtId="0" fontId="12" fillId="0" borderId="0" xfId="0" applyFont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164" fontId="12" fillId="0" borderId="7" xfId="0" quotePrefix="1" applyNumberFormat="1" applyFont="1" applyFill="1" applyBorder="1"/>
    <xf numFmtId="0" fontId="12" fillId="0" borderId="7" xfId="0" applyFont="1" applyFill="1" applyBorder="1"/>
    <xf numFmtId="164" fontId="12" fillId="0" borderId="7" xfId="0" applyNumberFormat="1" applyFont="1" applyFill="1" applyBorder="1"/>
  </cellXfs>
  <cellStyles count="1">
    <cellStyle name="Normal" xfId="0" builtinId="0"/>
  </cellStyles>
  <dxfs count="11"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CFC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border outline="0">
        <bottom style="thick">
          <color rgb="FFD0CEC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FFCC"/>
      <color rgb="FFFFCCCC"/>
      <color rgb="FF7FFF7F"/>
      <color rgb="FFFF7F7F"/>
      <color rgb="FFFC8D62"/>
      <color rgb="FFD95F02"/>
      <color rgb="FF1B9E77"/>
      <color rgb="FF47298A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6"/>
        <c:crossBetween val="midCat"/>
        <c:majorUnit val="100"/>
        <c:minorUnit val="25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At val="-6"/>
        <c:crossBetween val="midCat"/>
        <c:majorUnit val="200"/>
        <c:minorUnit val="5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spekaer</a:t>
                </a:r>
                <a:r>
                  <a:rPr lang="en-US" baseline="0"/>
                  <a:t> median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97.951000000000008</c:v>
                      </c:pt>
                      <c:pt idx="1">
                        <c:v>465.11</c:v>
                      </c:pt>
                      <c:pt idx="2">
                        <c:v>572.94899999999996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-2.4819999999999998</c:v>
                      </c:pt>
                      <c:pt idx="1">
                        <c:v>2.089</c:v>
                      </c:pt>
                      <c:pt idx="2">
                        <c:v>-3.7220000000000004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510.92</c:v>
                      </c:pt>
                      <c:pt idx="2">
                        <c:v>578.91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</c:v>
                      </c:pt>
                      <c:pt idx="1">
                        <c:v>2.73</c:v>
                      </c:pt>
                      <c:pt idx="2">
                        <c:v>1.88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330</c:v>
                </c:pt>
                <c:pt idx="1">
                  <c:v>298.76</c:v>
                </c:pt>
                <c:pt idx="2">
                  <c:v>298.60000000000002</c:v>
                </c:pt>
                <c:pt idx="3">
                  <c:v>293.95999999999998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324.03899999999999</c:v>
                </c:pt>
                <c:pt idx="1">
                  <c:v>292.79899999999998</c:v>
                </c:pt>
                <c:pt idx="2">
                  <c:v>292.63900000000001</c:v>
                </c:pt>
                <c:pt idx="3">
                  <c:v>287.99899999999997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246.56</c:v>
                </c:pt>
                <c:pt idx="1">
                  <c:v>213.08999999999997</c:v>
                </c:pt>
                <c:pt idx="2">
                  <c:v>208.77</c:v>
                </c:pt>
                <c:pt idx="3">
                  <c:v>201.87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</c:v>
                </c:pt>
                <c:pt idx="1">
                  <c:v>85.8</c:v>
                </c:pt>
                <c:pt idx="2">
                  <c:v>87.55</c:v>
                </c:pt>
                <c:pt idx="3">
                  <c:v>80.12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97.320999999999998</c:v>
                </c:pt>
                <c:pt idx="1">
                  <c:v>89.521000000000001</c:v>
                </c:pt>
                <c:pt idx="2">
                  <c:v>91.271000000000001</c:v>
                </c:pt>
                <c:pt idx="3">
                  <c:v>83.841000000000008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0.22</c:v>
                </c:pt>
                <c:pt idx="1">
                  <c:v>0.72</c:v>
                </c:pt>
                <c:pt idx="2">
                  <c:v>0.45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-5.3820000000000006</c:v>
                </c:pt>
                <c:pt idx="1">
                  <c:v>-4.8820000000000006</c:v>
                </c:pt>
                <c:pt idx="2">
                  <c:v>-5.1520000000000001</c:v>
                </c:pt>
                <c:pt idx="3">
                  <c:v>-4.8020000000000005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speaker median)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0.73</c:v>
                </c:pt>
                <c:pt idx="1">
                  <c:v>1.55</c:v>
                </c:pt>
                <c:pt idx="2">
                  <c:v>1.47</c:v>
                </c:pt>
                <c:pt idx="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8.8999999999999968E-2</c:v>
                </c:pt>
                <c:pt idx="1">
                  <c:v>0.90900000000000003</c:v>
                </c:pt>
                <c:pt idx="2">
                  <c:v>0.82899999999999996</c:v>
                </c:pt>
                <c:pt idx="3">
                  <c:v>1.2389999999999999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-3.2</c:v>
                </c:pt>
                <c:pt idx="1">
                  <c:v>-3.08</c:v>
                </c:pt>
                <c:pt idx="2">
                  <c:v>-3.48</c:v>
                </c:pt>
                <c:pt idx="3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-3.282</c:v>
                </c:pt>
                <c:pt idx="1">
                  <c:v>-3.1619999999999999</c:v>
                </c:pt>
                <c:pt idx="2">
                  <c:v>-3.5619999999999998</c:v>
                </c:pt>
                <c:pt idx="3">
                  <c:v>-3.4819999999999998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6"/>
        <c:crossBetween val="midCat"/>
        <c:majorUnit val="100"/>
        <c:minorUnit val="25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EA-411F-A3D0-B9AE7E47F8C3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16.945460824541019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AEA-411F-A3D0-B9AE7E47F8C3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EA-411F-A3D0-B9AE7E47F8C3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32.13674244475316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AEA-411F-A3D0-B9AE7E47F8C3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EA-411F-A3D0-B9AE7E47F8C3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36.234075926476464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AEA-411F-A3D0-B9AE7E47F8C3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EA-411F-A3D0-B9AE7E47F8C3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36.598234443677988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AEA-411F-A3D0-B9AE7E47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3354656929782257"/>
          <c:h val="0.2191405880482076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97.951000000000008</c:v>
                      </c:pt>
                      <c:pt idx="1">
                        <c:v>465.11</c:v>
                      </c:pt>
                      <c:pt idx="2">
                        <c:v>572.94899999999996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-2.4819999999999998</c:v>
                      </c:pt>
                      <c:pt idx="1">
                        <c:v>2.089</c:v>
                      </c:pt>
                      <c:pt idx="2">
                        <c:v>-3.7220000000000004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510.92</c:v>
                      </c:pt>
                      <c:pt idx="2">
                        <c:v>578.91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</c:v>
                      </c:pt>
                      <c:pt idx="1">
                        <c:v>2.73</c:v>
                      </c:pt>
                      <c:pt idx="2">
                        <c:v>1.88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E1-4973-8162-B9E2082C579B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E1-4973-8162-B9E2082C579B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E1-4973-8162-B9E2082C579B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E1-4973-8162-B9E2082C579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0.29344926912122027</c:v>
                  </c:pt>
                  <c:pt idx="1">
                    <c:v>0.29720121272039002</c:v>
                  </c:pt>
                  <c:pt idx="2">
                    <c:v>0.31835804609991003</c:v>
                  </c:pt>
                  <c:pt idx="3">
                    <c:v>0.33308328096765027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0.29344926912122027</c:v>
                  </c:pt>
                  <c:pt idx="1">
                    <c:v>0.29720121272039002</c:v>
                  </c:pt>
                  <c:pt idx="2">
                    <c:v>0.31835804609991003</c:v>
                  </c:pt>
                  <c:pt idx="3">
                    <c:v>0.33308328096765027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3.6</c:v>
                </c:pt>
                <c:pt idx="1">
                  <c:v>3.59</c:v>
                </c:pt>
                <c:pt idx="2">
                  <c:v>3.47</c:v>
                </c:pt>
                <c:pt idx="3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1-4973-8162-B9E2082C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2.83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576-41FA-8877-ECC0D177FDFE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3.47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576-41FA-8877-ECC0D177FDFE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3.59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576-41FA-8877-ECC0D177FDFE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76-41FA-8877-ECC0D177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7050455723453668"/>
          <c:h val="0.20775091454617101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3-4FB1-8E9E-F70473FA3CD8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83-4FB1-8E9E-F70473FA3CD8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83-4FB1-8E9E-F70473FA3CD8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1.7034103165488101</c:v>
                  </c:pt>
                  <c:pt idx="1">
                    <c:v>1.6968475625228705</c:v>
                  </c:pt>
                  <c:pt idx="2">
                    <c:v>1.6995090741513597</c:v>
                  </c:pt>
                  <c:pt idx="3">
                    <c:v>1.7396212509201798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1.7034103165488101</c:v>
                  </c:pt>
                  <c:pt idx="1">
                    <c:v>1.6968475625228705</c:v>
                  </c:pt>
                  <c:pt idx="2">
                    <c:v>1.6995090741513597</c:v>
                  </c:pt>
                  <c:pt idx="3">
                    <c:v>1.7396212509201798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4.66</c:v>
                </c:pt>
                <c:pt idx="1">
                  <c:v>5.1100000000000003</c:v>
                </c:pt>
                <c:pt idx="2">
                  <c:v>6.59</c:v>
                </c:pt>
                <c:pt idx="3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83-4FB1-8E9E-F70473FA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strRef>
              <c:f>('pn foot'!$B$3,'pn foot'!$B$16)</c:f>
              <c:strCache>
                <c:ptCount val="2"/>
                <c:pt idx="0">
                  <c:v>46</c:v>
                </c:pt>
                <c:pt idx="1">
                  <c:v>C:\Users\antoi\Github\PhD\5_Analysis_of_form\4_pn_output\[pn_h_t_b0.csv]pn_h_t_b0'!B9</c:v>
                </c:pt>
              </c:strCache>
            </c:str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foot'!$B$4,'pn foot'!$B$17)</c:f>
              <c:strCache>
                <c:ptCount val="2"/>
                <c:pt idx="0">
                  <c:v>C:\Users\antoi\Github\PhD\5_Analysis_of_form\4_pn_output\[pn_l_t_b0.csv]pn_l_t_b0'!B3</c:v>
                </c:pt>
                <c:pt idx="1">
                  <c:v>C:\Users\antoi\Github\PhD\5_Analysis_of_form\4_pn_output\[pn_h_t_b0.csv]pn_h_t_b0'!B10</c:v>
                </c:pt>
              </c:strCache>
            </c:str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foot'!$B$5,'pn foot'!$B$18)</c:f>
              <c:strCache>
                <c:ptCount val="2"/>
                <c:pt idx="0">
                  <c:v>C:\Users\antoi\Github\PhD\5_Analysis_of_form\4_pn_output\[pn_l_t_b0.csv]pn_l_t_b0'!B4</c:v>
                </c:pt>
                <c:pt idx="1">
                  <c:v>C:\Users\antoi\Github\PhD\5_Analysis_of_form\4_pn_output\[pn_h_t_b0.csv]pn_h_t_b0'!B11</c:v>
                </c:pt>
              </c:strCache>
            </c:str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foot'!$B$6,'pn foot'!$B$19)</c:f>
              <c:strCache>
                <c:ptCount val="2"/>
                <c:pt idx="0">
                  <c:v>C:\Users\antoi\Github\PhD\5_Analysis_of_form\4_pn_output\[pn_l_t_b0.csv]pn_l_t_b0'!B9</c:v>
                </c:pt>
                <c:pt idx="1">
                  <c:v>C:\Users\antoi\Github\PhD\5_Analysis_of_form\4_pn_output\[pn_h_t_b0.csv]pn_h_t_b0'!B12</c:v>
                </c:pt>
              </c:strCache>
            </c:str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0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2266444444444444"/>
          <c:y val="8.088993950029387E-2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46.2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431-4797-943C-EB508094F5B1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strRef>
              <c:f>('pn foot'!$B$3,'pn foot'!$B$16)</c:f>
              <c:strCache>
                <c:ptCount val="2"/>
                <c:pt idx="0">
                  <c:v>46</c:v>
                </c:pt>
                <c:pt idx="1">
                  <c:v>C:\Users\antoi\Github\PhD\5_Analysis_of_form\4_pn_output\[pn_h_t_b0.csv]pn_h_t_b0'!B9</c:v>
                </c:pt>
              </c:strCache>
            </c:str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1-4797-943C-EB508094F5B1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foot'!$B$4,'pn foot'!$B$17)</c:f>
              <c:strCache>
                <c:ptCount val="2"/>
                <c:pt idx="0">
                  <c:v>C:\Users\antoi\Github\PhD\5_Analysis_of_form\4_pn_output\[pn_l_t_b0.csv]pn_l_t_b0'!B3</c:v>
                </c:pt>
                <c:pt idx="1">
                  <c:v>C:\Users\antoi\Github\PhD\5_Analysis_of_form\4_pn_output\[pn_h_t_b0.csv]pn_h_t_b0'!B10</c:v>
                </c:pt>
              </c:strCache>
            </c:str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1-4797-943C-EB508094F5B1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foot'!$B$5,'pn foot'!$B$18)</c:f>
              <c:strCache>
                <c:ptCount val="2"/>
                <c:pt idx="0">
                  <c:v>C:\Users\antoi\Github\PhD\5_Analysis_of_form\4_pn_output\[pn_l_t_b0.csv]pn_l_t_b0'!B4</c:v>
                </c:pt>
                <c:pt idx="1">
                  <c:v>C:\Users\antoi\Github\PhD\5_Analysis_of_form\4_pn_output\[pn_h_t_b0.csv]pn_h_t_b0'!B11</c:v>
                </c:pt>
              </c:strCache>
            </c:str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1-4797-943C-EB508094F5B1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foot'!$B$6,'pn foot'!$B$19)</c:f>
              <c:strCache>
                <c:ptCount val="2"/>
                <c:pt idx="0">
                  <c:v>C:\Users\antoi\Github\PhD\5_Analysis_of_form\4_pn_output\[pn_l_t_b0.csv]pn_l_t_b0'!B9</c:v>
                </c:pt>
                <c:pt idx="1">
                  <c:v>C:\Users\antoi\Github\PhD\5_Analysis_of_form\4_pn_output\[pn_h_t_b0.csv]pn_h_t_b0'!B12</c:v>
                </c:pt>
              </c:strCache>
            </c:str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0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1-4797-943C-EB508094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ax val="4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899777777777778"/>
          <c:y val="0.52024843124269604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32.523109058464996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32.523109058464996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55.871394213302906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55.871394213302906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13.69</c:v>
                </c:pt>
                <c:pt idx="1">
                  <c:v>146.68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0.16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56.526686703335997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56.526686703335997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15.11</c:v>
                </c:pt>
                <c:pt idx="1">
                  <c:v>184.81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-0.52</c:v>
                </c:pt>
                <c:pt idx="1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56.52663463911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56.52663463911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25.6</c:v>
                </c:pt>
                <c:pt idx="1">
                  <c:v>196.31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-0.65</c:v>
                </c:pt>
                <c:pt idx="1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4"/>
        <c:crossBetween val="midCat"/>
        <c:majorUnit val="100"/>
        <c:minorUnit val="2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10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32.523109058464996</c:v>
                  </c:pt>
                  <c:pt idx="1">
                    <c:v>55.871394213302906</c:v>
                  </c:pt>
                  <c:pt idx="2">
                    <c:v>56.526686703335997</c:v>
                  </c:pt>
                  <c:pt idx="3">
                    <c:v>56.52663463911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32.523109058464996</c:v>
                  </c:pt>
                  <c:pt idx="1">
                    <c:v>55.871394213302906</c:v>
                  </c:pt>
                  <c:pt idx="2">
                    <c:v>56.526686703335997</c:v>
                  </c:pt>
                  <c:pt idx="3">
                    <c:v>56.52663463911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184.03</c:v>
                </c:pt>
                <c:pt idx="1">
                  <c:v>146.68</c:v>
                </c:pt>
                <c:pt idx="2">
                  <c:v>184.81</c:v>
                </c:pt>
                <c:pt idx="3">
                  <c:v>196.31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32.523109058464996</c:v>
                  </c:pt>
                  <c:pt idx="1">
                    <c:v>55.871394213302906</c:v>
                  </c:pt>
                  <c:pt idx="2">
                    <c:v>56.526686703335997</c:v>
                  </c:pt>
                  <c:pt idx="3">
                    <c:v>56.52663463911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32.523109058464996</c:v>
                  </c:pt>
                  <c:pt idx="1">
                    <c:v>55.871394213302906</c:v>
                  </c:pt>
                  <c:pt idx="2">
                    <c:v>56.526686703335997</c:v>
                  </c:pt>
                  <c:pt idx="3">
                    <c:v>56.52663463911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46.2</c:v>
                </c:pt>
                <c:pt idx="1">
                  <c:v>13.69</c:v>
                </c:pt>
                <c:pt idx="2">
                  <c:v>15.11</c:v>
                </c:pt>
                <c:pt idx="3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1.5</c:v>
                </c:pt>
                <c:pt idx="1">
                  <c:v>1.79</c:v>
                </c:pt>
                <c:pt idx="2">
                  <c:v>1.87</c:v>
                </c:pt>
                <c:pt idx="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-0.72</c:v>
                </c:pt>
                <c:pt idx="1">
                  <c:v>0.16</c:v>
                </c:pt>
                <c:pt idx="2">
                  <c:v>-0.52</c:v>
                </c:pt>
                <c:pt idx="3">
                  <c:v>-0.65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58-43DB-A30E-F6CB6FA46978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58-43DB-A30E-F6CB6FA4697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8-43DB-A30E-F6CB6FA46978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17.46152693657999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8-43DB-A30E-F6CB6FA4697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8-43DB-A30E-F6CB6FA46978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F58-43DB-A30E-F6CB6FA4697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8-43DB-A30E-F6CB6FA46978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3DB-A30E-F6CB6FA4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779477873961"/>
          <c:y val="0.1426970175601598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7D5-407D-9EB2-AA89F9CDEE2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2.86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7D5-407D-9EB2-AA89F9CDEE2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2.85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7D5-407D-9EB2-AA89F9CDEE2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5-407D-9EB2-AA89F9CD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(log[ST/sec])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8907865178399059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3-46D9-BB56-2099DA7B7A2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3-46D9-BB56-2099DA7B7A2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3-46D9-BB56-2099DA7B7A22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exc'!$F$2:$F$5</c:f>
                <c:numCache>
                  <c:formatCode>General</c:formatCode>
                  <c:ptCount val="4"/>
                  <c:pt idx="0">
                    <c:v>0.91045775647741989</c:v>
                  </c:pt>
                  <c:pt idx="1">
                    <c:v>0.87820526092814033</c:v>
                  </c:pt>
                  <c:pt idx="2">
                    <c:v>0.86641593967474018</c:v>
                  </c:pt>
                  <c:pt idx="3">
                    <c:v>0.89705323721548025</c:v>
                  </c:pt>
                </c:numCache>
              </c:numRef>
            </c:plus>
            <c:minus>
              <c:numRef>
                <c:f>'pn slope exc'!$F$2:$F$5</c:f>
                <c:numCache>
                  <c:formatCode>General</c:formatCode>
                  <c:ptCount val="4"/>
                  <c:pt idx="0">
                    <c:v>0.91045775647741989</c:v>
                  </c:pt>
                  <c:pt idx="1">
                    <c:v>0.87820526092814033</c:v>
                  </c:pt>
                  <c:pt idx="2">
                    <c:v>0.86641593967474018</c:v>
                  </c:pt>
                  <c:pt idx="3">
                    <c:v>0.89705323721548025</c:v>
                  </c:pt>
                </c:numCache>
              </c:numRef>
            </c:minus>
          </c:errBars>
          <c:cat>
            <c:strRef>
              <c:f>'pn slope exc'!$A$2:$A$5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2.3199999999999998</c:v>
                </c:pt>
                <c:pt idx="1">
                  <c:v>2.91</c:v>
                </c:pt>
                <c:pt idx="2">
                  <c:v>3.2</c:v>
                </c:pt>
                <c:pt idx="3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3-46D9-BB56-2099DA7B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50-4CF9-B470-8866AF3301CD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50-4CF9-B470-8866AF3301C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50-4CF9-B470-8866AF3301CD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50-4CF9-B470-8866AF3301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exc'!$F$8:$F$11</c:f>
                <c:numCache>
                  <c:formatCode>General</c:formatCode>
                  <c:ptCount val="4"/>
                  <c:pt idx="0">
                    <c:v>0.56034604478952987</c:v>
                  </c:pt>
                  <c:pt idx="1">
                    <c:v>0.57824140729166995</c:v>
                  </c:pt>
                  <c:pt idx="2">
                    <c:v>0.59656104985222003</c:v>
                  </c:pt>
                  <c:pt idx="3">
                    <c:v>0.5776358342660699</c:v>
                  </c:pt>
                </c:numCache>
              </c:numRef>
            </c:plus>
            <c:minus>
              <c:numRef>
                <c:f>'pn slope exc'!$F$8:$F$11</c:f>
                <c:numCache>
                  <c:formatCode>General</c:formatCode>
                  <c:ptCount val="4"/>
                  <c:pt idx="0">
                    <c:v>0.56034604478952987</c:v>
                  </c:pt>
                  <c:pt idx="1">
                    <c:v>0.57824140729166995</c:v>
                  </c:pt>
                  <c:pt idx="2">
                    <c:v>0.59656104985222003</c:v>
                  </c:pt>
                  <c:pt idx="3">
                    <c:v>0.5776358342660699</c:v>
                  </c:pt>
                </c:numCache>
              </c:numRef>
            </c:minus>
          </c:errBars>
          <c:cat>
            <c:strRef>
              <c:f>'pn slope exc'!$A$8:$A$11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3.03</c:v>
                </c:pt>
                <c:pt idx="1">
                  <c:v>2.85</c:v>
                </c:pt>
                <c:pt idx="2">
                  <c:v>2.86</c:v>
                </c:pt>
                <c:pt idx="3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CF9-B470-8866AF3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C-488D-A419-BB9046F220A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C-488D-A419-BB9046F220A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C-488D-A419-BB9046F220AF}"/>
              </c:ext>
            </c:extLst>
          </c:dPt>
          <c:cat>
            <c:strRef>
              <c:f>'pn slope exc'!$A$2:$A$5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2.3199999999999998</c:v>
                </c:pt>
                <c:pt idx="1">
                  <c:v>2.91</c:v>
                </c:pt>
                <c:pt idx="2">
                  <c:v>3.2</c:v>
                </c:pt>
                <c:pt idx="3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C-488D-A419-BB9046F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9-4860-88A1-D64AC645C3C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9-4860-88A1-D64AC645C3C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9-4860-88A1-D64AC645C3C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9-4860-88A1-D64AC645C3C6}"/>
              </c:ext>
            </c:extLst>
          </c:dPt>
          <c:cat>
            <c:strRef>
              <c:f>'pn slope exc'!$A$8:$A$11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3.03</c:v>
                </c:pt>
                <c:pt idx="1">
                  <c:v>2.85</c:v>
                </c:pt>
                <c:pt idx="2">
                  <c:v>2.86</c:v>
                </c:pt>
                <c:pt idx="3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860-88A1-D64AC645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0755106142528"/>
          <c:y val="5.3600091302687433E-2"/>
          <c:w val="0.63079731274731721"/>
          <c:h val="0.783136730163979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98-4A5F-BDE5-6E8233C84A0C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698-4A5F-BDE5-6E8233C84A0C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98-4A5F-BDE5-6E8233C84A0C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17.46152693657999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698-4A5F-BDE5-6E8233C84A0C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98-4A5F-BDE5-6E8233C84A0C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E698-4A5F-BDE5-6E8233C84A0C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98-4A5F-BDE5-6E8233C84A0C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98-4A5F-BDE5-6E8233C84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19962321656"/>
          <c:y val="7.7452287031350972E-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 Word Boundaries'!$A$2</c:f>
              <c:strCache>
                <c:ptCount val="1"/>
                <c:pt idx="0">
                  <c:v>Val’s is in-</c:v>
                </c:pt>
              </c:strCache>
            </c:strRef>
          </c:tx>
          <c:spPr>
            <a:solidFill>
              <a:srgbClr val="7570B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Boundaries'!$E$2:$H$2</c15:sqref>
                  </c15:fullRef>
                </c:ext>
              </c:extLst>
              <c:f>'PN Word Boundaries'!$F$2:$H$2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CB6-AFDE-41B17C2430C4}"/>
            </c:ext>
          </c:extLst>
        </c:ser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CB6-AFDE-41B17C2430C4}"/>
            </c:ext>
          </c:extLst>
        </c:ser>
        <c:ser>
          <c:idx val="4"/>
          <c:order val="4"/>
          <c:tx>
            <c:strRef>
              <c:f>'PN Word Boundaries'!$A$6</c:f>
              <c:strCache>
                <c:ptCount val="1"/>
                <c:pt idx="0">
                  <c:v>Elaine was a</c:v>
                </c:pt>
              </c:strCache>
            </c:strRef>
          </c:tx>
          <c:spPr>
            <a:solidFill>
              <a:srgbClr val="1B9E77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Boundaries'!$E$6:$H$6</c15:sqref>
                  </c15:fullRef>
                </c:ext>
              </c:extLst>
              <c:f>'PN Word Boundaries'!$F$6:$H$6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CB6-AFDE-41B17C2430C4}"/>
            </c:ext>
          </c:extLst>
        </c:ser>
        <c:ser>
          <c:idx val="5"/>
          <c:order val="5"/>
          <c:tx>
            <c:strRef>
              <c:f>'PN Word Boundaries'!$A$7</c:f>
              <c:strCache>
                <c:ptCount val="1"/>
                <c:pt idx="0">
                  <c:v>Elaina’s a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Boundaries'!$E$7:$H$7</c15:sqref>
                  </c15:fullRef>
                </c:ext>
              </c:extLst>
              <c:f>'PN Word Boundaries'!$F$7:$H$7</c:f>
              <c:numCache>
                <c:formatCode>General</c:formatCode>
                <c:ptCount val="3"/>
                <c:pt idx="0">
                  <c:v>51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CB6-AFDE-41B17C24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'PN Word Boundaries'!$A$4</c15:sqref>
                        </c15:formulaRef>
                      </c:ext>
                    </c:extLst>
                    <c:strCache>
                      <c:ptCount val="1"/>
                      <c:pt idx="0">
                        <c:v>Lally’s is in-</c:v>
                      </c:pt>
                    </c:strCache>
                  </c:strRef>
                </c:tx>
                <c:spPr>
                  <a:solidFill>
                    <a:srgbClr val="D95F0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Boundaries'!$E$4:$H$4</c15:sqref>
                        </c15:fullRef>
                        <c15:formulaRef>
                          <c15:sqref>'PN Word Boundaries'!$F$4:$H$4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1C-4CB6-AFDE-41B17C2430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C-4CB6-AFDE-41B17C2430C4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847-BEB1-DE5B257B3296}"/>
            </c:ext>
          </c:extLst>
        </c:ser>
        <c:ser>
          <c:idx val="2"/>
          <c:order val="2"/>
          <c:tx>
            <c:strRef>
              <c:f>'PN Word Boundaries'!$A$4</c:f>
              <c:strCache>
                <c:ptCount val="1"/>
                <c:pt idx="0">
                  <c:v>Lally’s is in-</c:v>
                </c:pt>
              </c:strCache>
            </c:strRef>
          </c:tx>
          <c:spPr>
            <a:solidFill>
              <a:srgbClr val="D95F0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Boundaries'!$E$4:$H$4</c15:sqref>
                  </c15:fullRef>
                </c:ext>
              </c:extLst>
              <c:f>'PN Word Boundaries'!$F$4:$H$4</c:f>
              <c:numCache>
                <c:formatCode>General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847-BEB1-DE5B257B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'PN Word Boundaries'!$A$2</c15:sqref>
                        </c15:formulaRef>
                      </c:ext>
                    </c:extLst>
                    <c:strCache>
                      <c:ptCount val="1"/>
                      <c:pt idx="0">
                        <c:v>Val’s is in-</c:v>
                      </c:pt>
                    </c:strCache>
                  </c:strRef>
                </c:tx>
                <c:spPr>
                  <a:solidFill>
                    <a:srgbClr val="7570B3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Boundaries'!$E$2:$H$2</c15:sqref>
                        </c15:fullRef>
                        <c15:formulaRef>
                          <c15:sqref>'PN Word Boundaries'!$F$2:$H$2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6</c:v>
                      </c:pt>
                      <c:pt idx="2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8-4847-BEB1-DE5B257B32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88-4847-BEB1-DE5B257B32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Boundaries'!$A$6</c15:sqref>
                        </c15:formulaRef>
                      </c:ext>
                    </c:extLst>
                    <c:strCache>
                      <c:ptCount val="1"/>
                      <c:pt idx="0">
                        <c:v>Elaine was a</c:v>
                      </c:pt>
                    </c:strCache>
                  </c:strRef>
                </c:tx>
                <c:spPr>
                  <a:solidFill>
                    <a:srgbClr val="1B9E77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Boundaries'!$E$6:$H$6</c15:sqref>
                        </c15:fullRef>
                        <c15:formulaRef>
                          <c15:sqref>'PN Word Boundaries'!$F$6:$H$6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2</c:v>
                      </c:pt>
                      <c:pt idx="2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88-4847-BEB1-DE5B257B32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Boundaries'!$A$7</c15:sqref>
                        </c15:formulaRef>
                      </c:ext>
                    </c:extLst>
                    <c:strCache>
                      <c:ptCount val="1"/>
                      <c:pt idx="0">
                        <c:v>Elaina’s a</c:v>
                      </c:pt>
                    </c:strCache>
                  </c:strRef>
                </c:tx>
                <c:spPr>
                  <a:solidFill>
                    <a:srgbClr val="66C2A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Boundaries'!$E$7:$H$7</c15:sqref>
                        </c15:fullRef>
                        <c15:formulaRef>
                          <c15:sqref>'PN Word Boundaries'!$F$7:$H$7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88-4847-BEB1-DE5B257B3296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292.37</c:v>
                </c:pt>
                <c:pt idx="1">
                  <c:v>313.58999999999997</c:v>
                </c:pt>
                <c:pt idx="2">
                  <c:v>388.32</c:v>
                </c:pt>
                <c:pt idx="3">
                  <c:v>510.92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foot'!$I$16:$I$19</c:f>
              <c:numCache>
                <c:formatCode>0</c:formatCode>
                <c:ptCount val="4"/>
                <c:pt idx="0">
                  <c:v>246.56</c:v>
                </c:pt>
                <c:pt idx="1">
                  <c:v>267.77999999999997</c:v>
                </c:pt>
                <c:pt idx="2">
                  <c:v>342.51</c:v>
                </c:pt>
                <c:pt idx="3">
                  <c:v>465.11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B84-BFF5-EB77CBB69A47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45.949001106404801</c:v>
                  </c:pt>
                  <c:pt idx="2">
                    <c:v>47.107726220257099</c:v>
                  </c:pt>
                  <c:pt idx="3">
                    <c:v>47.631991134515502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45.949001106404801</c:v>
                  </c:pt>
                  <c:pt idx="2">
                    <c:v>47.107726220257099</c:v>
                  </c:pt>
                  <c:pt idx="3">
                    <c:v>47.631991134515502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93.6</c:v>
                </c:pt>
                <c:pt idx="1">
                  <c:v>95.69</c:v>
                </c:pt>
                <c:pt idx="2">
                  <c:v>96.52</c:v>
                </c:pt>
                <c:pt idx="3">
                  <c:v>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45.949001106404801</c:v>
                  </c:pt>
                  <c:pt idx="2">
                    <c:v>47.107726220257099</c:v>
                  </c:pt>
                  <c:pt idx="3">
                    <c:v>47.631991134515502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45.949001106404801</c:v>
                  </c:pt>
                  <c:pt idx="2">
                    <c:v>47.107726220257099</c:v>
                  </c:pt>
                  <c:pt idx="3">
                    <c:v>47.631991134515502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foot'!$I$3:$I$6</c:f>
              <c:numCache>
                <c:formatCode>0</c:formatCode>
                <c:ptCount val="4"/>
                <c:pt idx="0">
                  <c:v>97.320999999999998</c:v>
                </c:pt>
                <c:pt idx="1">
                  <c:v>99.411000000000001</c:v>
                </c:pt>
                <c:pt idx="2">
                  <c:v>100.241</c:v>
                </c:pt>
                <c:pt idx="3">
                  <c:v>97.951000000000008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330</c:v>
                </c:pt>
                <c:pt idx="1">
                  <c:v>341.42</c:v>
                </c:pt>
                <c:pt idx="2">
                  <c:v>447.13</c:v>
                </c:pt>
                <c:pt idx="3">
                  <c:v>578.91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324.03899999999999</c:v>
                </c:pt>
                <c:pt idx="1">
                  <c:v>335.459</c:v>
                </c:pt>
                <c:pt idx="2">
                  <c:v>441.16899999999998</c:v>
                </c:pt>
                <c:pt idx="3">
                  <c:v>572.94899999999996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0.73</c:v>
                </c:pt>
                <c:pt idx="1">
                  <c:v>1.57</c:v>
                </c:pt>
                <c:pt idx="2">
                  <c:v>3.02</c:v>
                </c:pt>
                <c:pt idx="3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8.8999999999999968E-2</c:v>
                </c:pt>
                <c:pt idx="1">
                  <c:v>0.92900000000000005</c:v>
                </c:pt>
                <c:pt idx="2">
                  <c:v>2.379</c:v>
                </c:pt>
                <c:pt idx="3">
                  <c:v>2.089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-3.2</c:v>
                </c:pt>
                <c:pt idx="1">
                  <c:v>-2.7</c:v>
                </c:pt>
                <c:pt idx="2">
                  <c:v>-2.74</c:v>
                </c:pt>
                <c:pt idx="3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-3.282</c:v>
                </c:pt>
                <c:pt idx="1">
                  <c:v>-2.782</c:v>
                </c:pt>
                <c:pt idx="2">
                  <c:v>-2.8220000000000001</c:v>
                </c:pt>
                <c:pt idx="3">
                  <c:v>-2.4819999999999998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0.22</c:v>
                </c:pt>
                <c:pt idx="1">
                  <c:v>1.59</c:v>
                </c:pt>
                <c:pt idx="2">
                  <c:v>1.89</c:v>
                </c:pt>
                <c:pt idx="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-5.3820000000000006</c:v>
                </c:pt>
                <c:pt idx="1">
                  <c:v>-4.0120000000000005</c:v>
                </c:pt>
                <c:pt idx="2">
                  <c:v>-3.7120000000000006</c:v>
                </c:pt>
                <c:pt idx="3">
                  <c:v>-3.7220000000000004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8"/>
        <c:crossBetween val="midCat"/>
        <c:majorUnit val="20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9273979441330635"/>
          <c:y val="1.7488518407480332E-2"/>
          <c:w val="0.28119766729447004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320453</xdr:colOff>
      <xdr:row>0</xdr:row>
      <xdr:rowOff>0</xdr:rowOff>
    </xdr:from>
    <xdr:to>
      <xdr:col>16</xdr:col>
      <xdr:colOff>359961</xdr:colOff>
      <xdr:row>14</xdr:row>
      <xdr:rowOff>21570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D57E71-21B0-41E1-86EC-49026F8D8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259695</xdr:colOff>
      <xdr:row>26</xdr:row>
      <xdr:rowOff>60690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9F033E-0497-46BC-AB56-AB8E6E4B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287150</xdr:colOff>
      <xdr:row>14</xdr:row>
      <xdr:rowOff>29190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D96455-030C-4831-B066-1C6F1E113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257790</xdr:colOff>
      <xdr:row>26</xdr:row>
      <xdr:rowOff>56880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CBF77F-5B59-4CA6-85A0-49B188BC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29</xdr:row>
      <xdr:rowOff>33000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0A567-A9C6-4B9A-8595-4830FC7B8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360624</xdr:colOff>
      <xdr:row>0</xdr:row>
      <xdr:rowOff>0</xdr:rowOff>
    </xdr:from>
    <xdr:to>
      <xdr:col>17</xdr:col>
      <xdr:colOff>44974</xdr:colOff>
      <xdr:row>15</xdr:row>
      <xdr:rowOff>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78BB-19B6-42FE-96E7-650D87434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C717-3108-46D9-BC46-811C9CEC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05469-C156-4D03-AA81-46BF9A0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17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6E8C5-90D1-4CC9-BB7E-8B73651F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12</xdr:col>
      <xdr:colOff>259695</xdr:colOff>
      <xdr:row>38</xdr:row>
      <xdr:rowOff>60690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6157D-B811-412E-AE86-41B43ABB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17</xdr:col>
      <xdr:colOff>259695</xdr:colOff>
      <xdr:row>38</xdr:row>
      <xdr:rowOff>60690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F2269-7675-4FC1-B27A-1184DB49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7</xdr:row>
      <xdr:rowOff>130098</xdr:rowOff>
    </xdr:from>
    <xdr:to>
      <xdr:col>22</xdr:col>
      <xdr:colOff>283495</xdr:colOff>
      <xdr:row>20</xdr:row>
      <xdr:rowOff>19465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D6DF6-D0B2-4793-BC31-6094B5C6F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8</xdr:row>
      <xdr:rowOff>177248</xdr:rowOff>
    </xdr:from>
    <xdr:to>
      <xdr:col>6</xdr:col>
      <xdr:colOff>115956</xdr:colOff>
      <xdr:row>23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F0D7-EA02-4198-8C1C-C99EAB1C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16565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24725-5A9A-490D-B4DA-A010C35A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f0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f0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f0_exc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_f0_b0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h_t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h_f0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t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f0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46.2</v>
          </cell>
          <cell r="C2">
            <v>6.5967463847160399</v>
          </cell>
          <cell r="D2">
            <v>85.812500740278594</v>
          </cell>
          <cell r="E2">
            <v>18.14</v>
          </cell>
        </row>
        <row r="3">
          <cell r="A3" t="str">
            <v>ana_syls1</v>
          </cell>
          <cell r="B3">
            <v>13.69</v>
          </cell>
          <cell r="C3">
            <v>-82.542645765229096</v>
          </cell>
          <cell r="D3">
            <v>109.922277266642</v>
          </cell>
          <cell r="E3">
            <v>38.51</v>
          </cell>
        </row>
        <row r="4">
          <cell r="A4" t="str">
            <v>ana_syls2</v>
          </cell>
          <cell r="B4">
            <v>15.11</v>
          </cell>
          <cell r="C4">
            <v>-81.058894014132306</v>
          </cell>
          <cell r="D4">
            <v>111.269364998366</v>
          </cell>
          <cell r="E4">
            <v>38.89</v>
          </cell>
        </row>
        <row r="5">
          <cell r="A5" t="str">
            <v>ana_syls3</v>
          </cell>
          <cell r="B5">
            <v>25.6</v>
          </cell>
          <cell r="C5">
            <v>-70.565829722645105</v>
          </cell>
          <cell r="D5">
            <v>121.76198505396501</v>
          </cell>
          <cell r="E5">
            <v>38.89</v>
          </cell>
        </row>
        <row r="6">
          <cell r="A6" t="str">
            <v>foot_syls1</v>
          </cell>
          <cell r="B6">
            <v>46.2</v>
          </cell>
        </row>
        <row r="7">
          <cell r="A7" t="str">
            <v>foot_syls2</v>
          </cell>
        </row>
        <row r="8">
          <cell r="A8" t="str">
            <v>foot_syls3</v>
          </cell>
        </row>
        <row r="9">
          <cell r="A9" t="str">
            <v>foot_syls4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-8.2000000000000003E-2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292.37</v>
          </cell>
          <cell r="C2">
            <v>242.27669397249599</v>
          </cell>
          <cell r="D2">
            <v>342.46000499159999</v>
          </cell>
          <cell r="E2">
            <v>19.170000000000002</v>
          </cell>
        </row>
        <row r="3">
          <cell r="A3" t="str">
            <v>foot_syls2</v>
          </cell>
          <cell r="B3">
            <v>313.58999999999997</v>
          </cell>
          <cell r="C3">
            <v>263.746535133647</v>
          </cell>
          <cell r="D3">
            <v>363.44161431575901</v>
          </cell>
          <cell r="E3">
            <v>19.62</v>
          </cell>
        </row>
        <row r="4">
          <cell r="A4" t="str">
            <v>foot_syls3</v>
          </cell>
          <cell r="B4">
            <v>388.32</v>
          </cell>
          <cell r="C4">
            <v>338.22549242678002</v>
          </cell>
          <cell r="D4">
            <v>438.40924845229603</v>
          </cell>
          <cell r="E4">
            <v>19.170000000000002</v>
          </cell>
        </row>
        <row r="5">
          <cell r="A5" t="str">
            <v>foot_syls4</v>
          </cell>
          <cell r="B5">
            <v>510.92</v>
          </cell>
          <cell r="C5">
            <v>460.711238357436</v>
          </cell>
          <cell r="D5">
            <v>561.13023087178101</v>
          </cell>
          <cell r="E5">
            <v>19</v>
          </cell>
        </row>
        <row r="6">
          <cell r="A6" t="str">
            <v>pre_syls0</v>
          </cell>
          <cell r="B6">
            <v>292.37</v>
          </cell>
          <cell r="C6">
            <v>242.27669397249599</v>
          </cell>
          <cell r="D6">
            <v>342.46000499159999</v>
          </cell>
          <cell r="E6">
            <v>19.170000000000002</v>
          </cell>
        </row>
        <row r="7">
          <cell r="A7" t="str">
            <v>pre_syls1</v>
          </cell>
          <cell r="B7">
            <v>258.89999999999998</v>
          </cell>
          <cell r="C7">
            <v>208.81031908639599</v>
          </cell>
          <cell r="D7">
            <v>308.98276690408699</v>
          </cell>
          <cell r="E7">
            <v>19.18</v>
          </cell>
        </row>
        <row r="8">
          <cell r="A8" t="str">
            <v>pre_syls2</v>
          </cell>
          <cell r="B8">
            <v>254.58</v>
          </cell>
          <cell r="C8">
            <v>204.49750536745501</v>
          </cell>
          <cell r="D8">
            <v>304.66895986189002</v>
          </cell>
          <cell r="E8">
            <v>19.16</v>
          </cell>
        </row>
        <row r="9">
          <cell r="A9" t="str">
            <v>pre_syls3</v>
          </cell>
          <cell r="B9">
            <v>247.68</v>
          </cell>
          <cell r="C9">
            <v>197.563201824054</v>
          </cell>
          <cell r="D9">
            <v>297.79876720881799</v>
          </cell>
          <cell r="E9">
            <v>19.11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-45.81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0.73</v>
          </cell>
          <cell r="C2">
            <v>-0.67711509204909903</v>
          </cell>
          <cell r="D2">
            <v>2.1338852224789102</v>
          </cell>
          <cell r="E2">
            <v>0.64</v>
          </cell>
        </row>
        <row r="3">
          <cell r="A3" t="str">
            <v>foot_syls2</v>
          </cell>
          <cell r="B3">
            <v>1.57</v>
          </cell>
          <cell r="C3">
            <v>0.11350259770252</v>
          </cell>
          <cell r="D3">
            <v>3.03597507084576</v>
          </cell>
          <cell r="E3">
            <v>0.69</v>
          </cell>
        </row>
        <row r="4">
          <cell r="A4" t="str">
            <v>foot_syls3</v>
          </cell>
          <cell r="B4">
            <v>3.02</v>
          </cell>
          <cell r="C4">
            <v>1.6174699870273599</v>
          </cell>
          <cell r="D4">
            <v>4.4277066609124098</v>
          </cell>
          <cell r="E4">
            <v>0.64</v>
          </cell>
        </row>
        <row r="5">
          <cell r="A5" t="str">
            <v>foot_syls4</v>
          </cell>
          <cell r="B5">
            <v>2.73</v>
          </cell>
          <cell r="C5">
            <v>1.35173177564113</v>
          </cell>
          <cell r="D5">
            <v>4.1178785159550699</v>
          </cell>
          <cell r="E5">
            <v>0.63</v>
          </cell>
        </row>
        <row r="6">
          <cell r="A6" t="str">
            <v>pre_syls0</v>
          </cell>
          <cell r="B6">
            <v>0.73</v>
          </cell>
          <cell r="C6">
            <v>-0.67711509204909903</v>
          </cell>
          <cell r="D6">
            <v>2.1338852224789102</v>
          </cell>
          <cell r="E6">
            <v>0.64</v>
          </cell>
        </row>
        <row r="7">
          <cell r="A7" t="str">
            <v>pre_syls1</v>
          </cell>
          <cell r="B7">
            <v>1.55</v>
          </cell>
          <cell r="C7">
            <v>0.14212380861065099</v>
          </cell>
          <cell r="D7">
            <v>2.9547868147793599</v>
          </cell>
          <cell r="E7">
            <v>0.64</v>
          </cell>
        </row>
        <row r="8">
          <cell r="A8" t="str">
            <v>pre_syls2</v>
          </cell>
          <cell r="B8">
            <v>1.47</v>
          </cell>
          <cell r="C8">
            <v>7.1683572459406195E-2</v>
          </cell>
          <cell r="D8">
            <v>2.8764118257709201</v>
          </cell>
          <cell r="E8">
            <v>0.64</v>
          </cell>
        </row>
        <row r="9">
          <cell r="A9" t="str">
            <v>pre_syls3</v>
          </cell>
          <cell r="B9">
            <v>1.88</v>
          </cell>
          <cell r="C9">
            <v>0.47930581116646698</v>
          </cell>
          <cell r="D9">
            <v>3.2715276755825</v>
          </cell>
          <cell r="E9">
            <v>0.64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-0.64100000000000001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330</v>
          </cell>
          <cell r="C2">
            <v>267.98381149935102</v>
          </cell>
          <cell r="D2">
            <v>392.02384118466199</v>
          </cell>
          <cell r="E2">
            <v>22.63</v>
          </cell>
        </row>
        <row r="3">
          <cell r="A3" t="str">
            <v>foot_syls2</v>
          </cell>
          <cell r="B3">
            <v>341.42</v>
          </cell>
          <cell r="C3">
            <v>279.95786612270899</v>
          </cell>
          <cell r="D3">
            <v>402.87506080756401</v>
          </cell>
          <cell r="E3">
            <v>23.1</v>
          </cell>
        </row>
        <row r="4">
          <cell r="A4" t="str">
            <v>foot_syls3</v>
          </cell>
          <cell r="B4">
            <v>447.13</v>
          </cell>
          <cell r="C4">
            <v>385.10450127781002</v>
          </cell>
          <cell r="D4">
            <v>509.15696879136999</v>
          </cell>
          <cell r="E4">
            <v>22.62</v>
          </cell>
        </row>
        <row r="5">
          <cell r="A5" t="str">
            <v>foot_syls4</v>
          </cell>
          <cell r="B5">
            <v>578.91</v>
          </cell>
          <cell r="C5">
            <v>516.64728371632498</v>
          </cell>
          <cell r="D5">
            <v>641.17778018900799</v>
          </cell>
          <cell r="E5">
            <v>22.45</v>
          </cell>
        </row>
        <row r="6">
          <cell r="A6" t="str">
            <v>pre_syls0</v>
          </cell>
          <cell r="B6">
            <v>330</v>
          </cell>
          <cell r="C6">
            <v>267.98381149935102</v>
          </cell>
          <cell r="D6">
            <v>392.02384118466199</v>
          </cell>
          <cell r="E6">
            <v>22.63</v>
          </cell>
        </row>
        <row r="7">
          <cell r="A7" t="str">
            <v>pre_syls1</v>
          </cell>
          <cell r="B7">
            <v>298.76</v>
          </cell>
          <cell r="C7">
            <v>236.75096177885101</v>
          </cell>
          <cell r="D7">
            <v>360.772342226582</v>
          </cell>
          <cell r="E7">
            <v>22.63</v>
          </cell>
        </row>
        <row r="8">
          <cell r="A8" t="str">
            <v>pre_syls2</v>
          </cell>
          <cell r="B8">
            <v>298.60000000000002</v>
          </cell>
          <cell r="C8">
            <v>236.58057405465701</v>
          </cell>
          <cell r="D8">
            <v>360.62803144911902</v>
          </cell>
          <cell r="E8">
            <v>22.61</v>
          </cell>
        </row>
        <row r="9">
          <cell r="A9" t="str">
            <v>pre_syls3</v>
          </cell>
          <cell r="B9">
            <v>293.95999999999998</v>
          </cell>
          <cell r="C9">
            <v>231.85987957298099</v>
          </cell>
          <cell r="D9">
            <v>356.05131904952202</v>
          </cell>
          <cell r="E9">
            <v>22.56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-5.9610000000000003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0.22</v>
          </cell>
          <cell r="C2">
            <v>-1.3096707552903699</v>
          </cell>
          <cell r="D2">
            <v>1.7562910105262901</v>
          </cell>
          <cell r="E2">
            <v>0.73</v>
          </cell>
        </row>
        <row r="3">
          <cell r="A3" t="str">
            <v>foot_syls2</v>
          </cell>
          <cell r="B3">
            <v>1.59</v>
          </cell>
          <cell r="C3">
            <v>-1.45508251276749E-2</v>
          </cell>
          <cell r="D3">
            <v>3.1919908161744202</v>
          </cell>
          <cell r="E3">
            <v>0.77</v>
          </cell>
        </row>
        <row r="4">
          <cell r="A4" t="str">
            <v>foot_syls3</v>
          </cell>
          <cell r="B4">
            <v>1.89</v>
          </cell>
          <cell r="C4">
            <v>0.35263661997603502</v>
          </cell>
          <cell r="D4">
            <v>3.41760311736649</v>
          </cell>
          <cell r="E4">
            <v>0.73</v>
          </cell>
        </row>
        <row r="5">
          <cell r="A5" t="str">
            <v>foot_syls4</v>
          </cell>
          <cell r="B5">
            <v>1.88</v>
          </cell>
          <cell r="C5">
            <v>0.369123429010767</v>
          </cell>
          <cell r="D5">
            <v>3.38635163325679</v>
          </cell>
          <cell r="E5">
            <v>0.72</v>
          </cell>
        </row>
        <row r="6">
          <cell r="A6" t="str">
            <v>pre_syls0</v>
          </cell>
          <cell r="B6">
            <v>0.22</v>
          </cell>
          <cell r="C6">
            <v>-1.3096707552903699</v>
          </cell>
          <cell r="D6">
            <v>1.7562910105262901</v>
          </cell>
          <cell r="E6">
            <v>0.73</v>
          </cell>
        </row>
        <row r="7">
          <cell r="A7" t="str">
            <v>pre_syls1</v>
          </cell>
          <cell r="B7">
            <v>0.72</v>
          </cell>
          <cell r="C7">
            <v>-0.81120718513661705</v>
          </cell>
          <cell r="D7">
            <v>2.2569782749815199</v>
          </cell>
          <cell r="E7">
            <v>0.73</v>
          </cell>
        </row>
        <row r="8">
          <cell r="A8" t="str">
            <v>pre_syls2</v>
          </cell>
          <cell r="B8">
            <v>0.45</v>
          </cell>
          <cell r="C8">
            <v>-1.0781826447357901</v>
          </cell>
          <cell r="D8">
            <v>1.98611853301057</v>
          </cell>
          <cell r="E8">
            <v>0.73</v>
          </cell>
        </row>
        <row r="9">
          <cell r="A9" t="str">
            <v>pre_syls3</v>
          </cell>
          <cell r="B9">
            <v>0.8</v>
          </cell>
          <cell r="C9">
            <v>-0.728325201437099</v>
          </cell>
          <cell r="D9">
            <v>2.3210125359773701</v>
          </cell>
          <cell r="E9">
            <v>0.73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-5.6020000000000003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4.66</v>
          </cell>
          <cell r="C2">
            <v>2.95658968345119</v>
          </cell>
          <cell r="D2">
            <v>6.3682283807810904</v>
          </cell>
          <cell r="E2">
            <v>0.65</v>
          </cell>
        </row>
        <row r="3">
          <cell r="A3" t="str">
            <v>foot_syls2</v>
          </cell>
          <cell r="B3">
            <v>5.1100000000000003</v>
          </cell>
          <cell r="C3">
            <v>3.4131524374771298</v>
          </cell>
          <cell r="D3">
            <v>6.8156932538592301</v>
          </cell>
          <cell r="E3">
            <v>0.65</v>
          </cell>
        </row>
        <row r="4">
          <cell r="A4" t="str">
            <v>foot_syls3</v>
          </cell>
          <cell r="B4">
            <v>6.59</v>
          </cell>
          <cell r="C4">
            <v>4.8904909258486402</v>
          </cell>
          <cell r="D4">
            <v>8.2956438927518601</v>
          </cell>
          <cell r="E4">
            <v>0.69</v>
          </cell>
        </row>
        <row r="5">
          <cell r="A5" t="str">
            <v>foot_syls4</v>
          </cell>
          <cell r="B5">
            <v>5.72</v>
          </cell>
          <cell r="C5">
            <v>3.9803787490798199</v>
          </cell>
          <cell r="D5">
            <v>7.4513924885954603</v>
          </cell>
          <cell r="E5">
            <v>0.74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-0.72</v>
          </cell>
          <cell r="C2">
            <v>-1.7565094033984201</v>
          </cell>
          <cell r="D2">
            <v>0.32509691379777</v>
          </cell>
          <cell r="E2">
            <v>0.43</v>
          </cell>
        </row>
        <row r="3">
          <cell r="A3" t="str">
            <v>ana_syls1</v>
          </cell>
          <cell r="B3">
            <v>0.16</v>
          </cell>
          <cell r="C3">
            <v>-0.90707006018054503</v>
          </cell>
          <cell r="D3">
            <v>1.21769975053144</v>
          </cell>
          <cell r="E3">
            <v>0.47</v>
          </cell>
        </row>
        <row r="4">
          <cell r="A4" t="str">
            <v>ana_syls2</v>
          </cell>
          <cell r="B4">
            <v>-0.52</v>
          </cell>
          <cell r="C4">
            <v>-1.6648704520998101</v>
          </cell>
          <cell r="D4">
            <v>0.62342027080806695</v>
          </cell>
          <cell r="E4">
            <v>0.54</v>
          </cell>
        </row>
        <row r="5">
          <cell r="A5" t="str">
            <v>ana_syls3</v>
          </cell>
          <cell r="B5">
            <v>-0.65</v>
          </cell>
          <cell r="C5">
            <v>-1.79178164106981</v>
          </cell>
          <cell r="D5">
            <v>0.49672222302129398</v>
          </cell>
          <cell r="E5">
            <v>0.54</v>
          </cell>
        </row>
        <row r="6">
          <cell r="A6" t="str">
            <v>foot_syls1</v>
          </cell>
        </row>
        <row r="7">
          <cell r="A7" t="str">
            <v>foot_syls2</v>
          </cell>
        </row>
        <row r="8">
          <cell r="A8" t="str">
            <v>foot_syls3</v>
          </cell>
        </row>
        <row r="9">
          <cell r="A9" t="str">
            <v>foot_syls4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3.6</v>
          </cell>
          <cell r="C2">
            <v>3.3065507308787798</v>
          </cell>
          <cell r="D2">
            <v>3.8884920137407999</v>
          </cell>
          <cell r="E2">
            <v>0.12</v>
          </cell>
        </row>
        <row r="3">
          <cell r="A3" t="str">
            <v>foot_syls2</v>
          </cell>
          <cell r="B3">
            <v>3.59</v>
          </cell>
          <cell r="C3">
            <v>3.2927987872796098</v>
          </cell>
          <cell r="D3">
            <v>3.8878849195351202</v>
          </cell>
          <cell r="E3">
            <v>0.13</v>
          </cell>
        </row>
        <row r="4">
          <cell r="A4" t="str">
            <v>foot_syls3</v>
          </cell>
          <cell r="B4">
            <v>3.47</v>
          </cell>
          <cell r="C4">
            <v>3.1516419539000902</v>
          </cell>
          <cell r="D4">
            <v>3.7949069909206798</v>
          </cell>
          <cell r="E4">
            <v>0.15</v>
          </cell>
        </row>
        <row r="5">
          <cell r="A5" t="str">
            <v>foot_syls4</v>
          </cell>
          <cell r="B5">
            <v>2.83</v>
          </cell>
          <cell r="C5">
            <v>2.4969167190323498</v>
          </cell>
          <cell r="D5">
            <v>3.1654071296814799</v>
          </cell>
          <cell r="E5">
            <v>0.15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184.03</v>
          </cell>
          <cell r="C5">
            <v>151.506890941535</v>
          </cell>
          <cell r="D5">
            <v>216.54398484014399</v>
          </cell>
          <cell r="E5">
            <v>15.51</v>
          </cell>
        </row>
        <row r="6">
          <cell r="A6" t="str">
            <v>ana_syls1</v>
          </cell>
          <cell r="B6">
            <v>146.68</v>
          </cell>
          <cell r="C6">
            <v>90.8086057866971</v>
          </cell>
          <cell r="D6">
            <v>202.55069127239199</v>
          </cell>
          <cell r="E6">
            <v>23.92</v>
          </cell>
        </row>
        <row r="7">
          <cell r="A7" t="str">
            <v>ana_syls2</v>
          </cell>
          <cell r="B7">
            <v>184.81</v>
          </cell>
          <cell r="C7">
            <v>128.28331329666401</v>
          </cell>
          <cell r="D7">
            <v>241.34456353555399</v>
          </cell>
          <cell r="E7">
            <v>24.92</v>
          </cell>
        </row>
        <row r="8">
          <cell r="A8" t="str">
            <v>ana_syls3</v>
          </cell>
          <cell r="B8">
            <v>196.31</v>
          </cell>
          <cell r="C8">
            <v>139.78336536089</v>
          </cell>
          <cell r="D8">
            <v>252.840574203058</v>
          </cell>
          <cell r="E8">
            <v>24.93</v>
          </cell>
        </row>
        <row r="9">
          <cell r="A9" t="str">
            <v>foot_syls1</v>
          </cell>
        </row>
        <row r="10">
          <cell r="A10" t="str">
            <v>foot_syls2</v>
          </cell>
        </row>
        <row r="11">
          <cell r="A11" t="str">
            <v>foot_syls3</v>
          </cell>
        </row>
        <row r="12">
          <cell r="A12" t="str">
            <v>foot_syls4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1.5</v>
          </cell>
          <cell r="C5">
            <v>0.39689523098933299</v>
          </cell>
          <cell r="D5">
            <v>2.5945488757358302</v>
          </cell>
          <cell r="E5">
            <v>0.51</v>
          </cell>
        </row>
        <row r="6">
          <cell r="A6" t="str">
            <v>ana_syls1</v>
          </cell>
          <cell r="B6">
            <v>1.79</v>
          </cell>
          <cell r="C6">
            <v>1.40188301191372E-2</v>
          </cell>
          <cell r="D6">
            <v>3.5673911813759398</v>
          </cell>
          <cell r="E6">
            <v>0.7</v>
          </cell>
        </row>
        <row r="7">
          <cell r="A7" t="str">
            <v>ana_syls2</v>
          </cell>
          <cell r="B7">
            <v>1.87</v>
          </cell>
          <cell r="C7">
            <v>9.03321681326332E-2</v>
          </cell>
          <cell r="D7">
            <v>3.6407151941978699</v>
          </cell>
          <cell r="E7">
            <v>0.75</v>
          </cell>
        </row>
        <row r="8">
          <cell r="A8" t="str">
            <v>ana_syls3</v>
          </cell>
          <cell r="B8">
            <v>1.17</v>
          </cell>
          <cell r="C8">
            <v>-0.60663699285287898</v>
          </cell>
          <cell r="D8">
            <v>2.9431319242153</v>
          </cell>
          <cell r="E8">
            <v>0.75</v>
          </cell>
        </row>
        <row r="9">
          <cell r="A9" t="str">
            <v>foot_syls1</v>
          </cell>
        </row>
        <row r="10">
          <cell r="A10" t="str">
            <v>foot_syls2</v>
          </cell>
        </row>
        <row r="11">
          <cell r="A11" t="str">
            <v>foot_syls3</v>
          </cell>
        </row>
        <row r="12">
          <cell r="A12" t="str">
            <v>foot_syls4</v>
          </cell>
          <cell r="B12">
            <v>2.17</v>
          </cell>
          <cell r="C12">
            <v>1.1379900405871699</v>
          </cell>
          <cell r="D12">
            <v>3.21044651648725</v>
          </cell>
          <cell r="E12">
            <v>0.47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foot_syls1</v>
          </cell>
          <cell r="B2">
            <v>2.3199999999999998</v>
          </cell>
          <cell r="C2">
            <v>1.40954224352258</v>
          </cell>
          <cell r="D2">
            <v>3.2305699380072102</v>
          </cell>
          <cell r="E2">
            <v>0.43</v>
          </cell>
        </row>
        <row r="3">
          <cell r="A3" t="str">
            <v>foot_syls2</v>
          </cell>
          <cell r="B3">
            <v>2.91</v>
          </cell>
          <cell r="C3">
            <v>2.0317947390718598</v>
          </cell>
          <cell r="D3">
            <v>3.78116697322687</v>
          </cell>
          <cell r="E3">
            <v>0.41</v>
          </cell>
        </row>
        <row r="4">
          <cell r="A4" t="str">
            <v>foot_syls3</v>
          </cell>
          <cell r="B4">
            <v>3.2</v>
          </cell>
          <cell r="C4">
            <v>2.33358406032526</v>
          </cell>
          <cell r="D4">
            <v>4.0713630735969897</v>
          </cell>
          <cell r="E4">
            <v>0.4</v>
          </cell>
        </row>
        <row r="5">
          <cell r="A5" t="str">
            <v>foot_syls4</v>
          </cell>
          <cell r="B5">
            <v>2.93</v>
          </cell>
          <cell r="C5">
            <v>2.0329467627845199</v>
          </cell>
          <cell r="D5">
            <v>3.8351403664950801</v>
          </cell>
          <cell r="E5">
            <v>0.42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foot_syls1</v>
          </cell>
          <cell r="B2">
            <v>3.03</v>
          </cell>
          <cell r="C2">
            <v>2.4696539552104699</v>
          </cell>
          <cell r="D2">
            <v>3.5866315046938202</v>
          </cell>
          <cell r="E2">
            <v>0.19</v>
          </cell>
        </row>
        <row r="3">
          <cell r="A3" t="str">
            <v>foot_syls2</v>
          </cell>
          <cell r="B3">
            <v>2.85</v>
          </cell>
          <cell r="C3">
            <v>2.2717585927083301</v>
          </cell>
          <cell r="D3">
            <v>3.4240416733501799</v>
          </cell>
          <cell r="E3">
            <v>0.19</v>
          </cell>
        </row>
        <row r="4">
          <cell r="A4" t="str">
            <v>foot_syls3</v>
          </cell>
          <cell r="B4">
            <v>2.86</v>
          </cell>
          <cell r="C4">
            <v>2.2634389501477798</v>
          </cell>
          <cell r="D4">
            <v>3.46060584465924</v>
          </cell>
          <cell r="E4">
            <v>0.18</v>
          </cell>
        </row>
        <row r="5">
          <cell r="A5" t="str">
            <v>foot_syls4</v>
          </cell>
          <cell r="B5">
            <v>2.85</v>
          </cell>
          <cell r="C5">
            <v>2.2723641657339302</v>
          </cell>
          <cell r="D5">
            <v>3.4225859367474598</v>
          </cell>
          <cell r="E5">
            <v>0.19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93.6</v>
          </cell>
          <cell r="C2">
            <v>46.500686756682398</v>
          </cell>
          <cell r="D2">
            <v>140.701948095212</v>
          </cell>
          <cell r="E2">
            <v>15.61</v>
          </cell>
        </row>
        <row r="3">
          <cell r="A3" t="str">
            <v>foot_syls2</v>
          </cell>
          <cell r="B3">
            <v>95.69</v>
          </cell>
          <cell r="C3">
            <v>49.740998893595197</v>
          </cell>
          <cell r="D3">
            <v>141.63866781771799</v>
          </cell>
          <cell r="E3">
            <v>16.07</v>
          </cell>
        </row>
        <row r="4">
          <cell r="A4" t="str">
            <v>foot_syls3</v>
          </cell>
          <cell r="B4">
            <v>96.52</v>
          </cell>
          <cell r="C4">
            <v>49.412273779742897</v>
          </cell>
          <cell r="D4">
            <v>143.63347641102101</v>
          </cell>
          <cell r="E4">
            <v>15.6</v>
          </cell>
        </row>
        <row r="5">
          <cell r="A5" t="str">
            <v>foot_syls4</v>
          </cell>
          <cell r="B5">
            <v>94.23</v>
          </cell>
          <cell r="C5">
            <v>46.598008865484502</v>
          </cell>
          <cell r="D5">
            <v>141.861977483272</v>
          </cell>
          <cell r="E5">
            <v>15.43</v>
          </cell>
        </row>
        <row r="6">
          <cell r="A6" t="str">
            <v>pre_syls0</v>
          </cell>
          <cell r="B6">
            <v>93.6</v>
          </cell>
          <cell r="C6">
            <v>46.500686756682398</v>
          </cell>
          <cell r="D6">
            <v>140.701948095212</v>
          </cell>
          <cell r="E6">
            <v>15.61</v>
          </cell>
        </row>
        <row r="7">
          <cell r="A7" t="str">
            <v>pre_syls1</v>
          </cell>
          <cell r="B7">
            <v>85.8</v>
          </cell>
          <cell r="C7">
            <v>38.718217517257401</v>
          </cell>
          <cell r="D7">
            <v>132.875478343238</v>
          </cell>
          <cell r="E7">
            <v>15.61</v>
          </cell>
        </row>
        <row r="8">
          <cell r="A8" t="str">
            <v>pre_syls2</v>
          </cell>
          <cell r="B8">
            <v>87.55</v>
          </cell>
          <cell r="C8">
            <v>40.438970708634002</v>
          </cell>
          <cell r="D8">
            <v>134.660215565854</v>
          </cell>
          <cell r="E8">
            <v>15.6</v>
          </cell>
        </row>
        <row r="9">
          <cell r="A9" t="str">
            <v>pre_syls3</v>
          </cell>
          <cell r="B9">
            <v>80.12</v>
          </cell>
          <cell r="C9">
            <v>32.861289171589299</v>
          </cell>
          <cell r="D9">
            <v>127.386257025758</v>
          </cell>
          <cell r="E9">
            <v>15.54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3.7210000000000001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-3.2</v>
          </cell>
          <cell r="C2">
            <v>-3.88172026048034</v>
          </cell>
          <cell r="D2">
            <v>-2.5271514664552099</v>
          </cell>
          <cell r="E2">
            <v>0.32</v>
          </cell>
        </row>
        <row r="3">
          <cell r="A3" t="str">
            <v>foot_syls2</v>
          </cell>
          <cell r="B3">
            <v>-2.7</v>
          </cell>
          <cell r="C3">
            <v>-3.4223965022473899</v>
          </cell>
          <cell r="D3">
            <v>-1.9728985605721401</v>
          </cell>
          <cell r="E3">
            <v>0.35</v>
          </cell>
        </row>
        <row r="4">
          <cell r="A4" t="str">
            <v>foot_syls3</v>
          </cell>
          <cell r="B4">
            <v>-2.74</v>
          </cell>
          <cell r="C4">
            <v>-3.4193811074281202</v>
          </cell>
          <cell r="D4">
            <v>-2.06527733227448</v>
          </cell>
          <cell r="E4">
            <v>0.32</v>
          </cell>
        </row>
        <row r="5">
          <cell r="A5" t="str">
            <v>foot_syls4</v>
          </cell>
          <cell r="B5">
            <v>-2.4</v>
          </cell>
          <cell r="C5">
            <v>-3.0652099823318202</v>
          </cell>
          <cell r="D5">
            <v>-1.7267908070064599</v>
          </cell>
          <cell r="E5">
            <v>0.32</v>
          </cell>
        </row>
        <row r="6">
          <cell r="A6" t="str">
            <v>pre_syls0</v>
          </cell>
          <cell r="B6">
            <v>-3.2</v>
          </cell>
          <cell r="C6">
            <v>-3.88172026048034</v>
          </cell>
          <cell r="D6">
            <v>-2.5271514664552099</v>
          </cell>
          <cell r="E6">
            <v>0.32</v>
          </cell>
        </row>
        <row r="7">
          <cell r="A7" t="str">
            <v>pre_syls1</v>
          </cell>
          <cell r="B7">
            <v>-3.08</v>
          </cell>
          <cell r="C7">
            <v>-3.7604597396658601</v>
          </cell>
          <cell r="D7">
            <v>-2.4028399549583299</v>
          </cell>
          <cell r="E7">
            <v>0.32</v>
          </cell>
        </row>
        <row r="8">
          <cell r="A8" t="str">
            <v>pre_syls2</v>
          </cell>
          <cell r="B8">
            <v>-3.48</v>
          </cell>
          <cell r="C8">
            <v>-4.1656044090303599</v>
          </cell>
          <cell r="D8">
            <v>-2.7963681908193299</v>
          </cell>
          <cell r="E8">
            <v>0.33</v>
          </cell>
        </row>
        <row r="9">
          <cell r="A9" t="str">
            <v>pre_syls3</v>
          </cell>
          <cell r="B9">
            <v>-3.4</v>
          </cell>
          <cell r="C9">
            <v>-4.0816577014555699</v>
          </cell>
          <cell r="D9">
            <v>-2.72038686641414</v>
          </cell>
          <cell r="E9">
            <v>0.33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95BF-185B-4519-A736-22D534BC7D3B}" name="Table1" displayName="Table1" ref="A1:I8" totalsRowShown="0" headerRowDxfId="10" headerRowBorderDxfId="9">
  <autoFilter ref="A1:I8" xr:uid="{07B42067-24E8-43DB-AE57-37A21BE9E32A}">
    <filterColumn colId="1">
      <filters blank="1">
        <filter val="1"/>
        <filter val="3"/>
      </filters>
    </filterColumn>
  </autoFilter>
  <tableColumns count="9">
    <tableColumn id="1" xr3:uid="{5371554D-DA1B-4B68-AB5C-23CEFF8D9436}" name="pre-nuclear phrase" dataDxfId="8"/>
    <tableColumn id="2" xr3:uid="{5CCBA533-A9EE-4C09-9F15-CE57F5948F3D}" name="pairing" dataDxfId="7"/>
    <tableColumn id="3" xr3:uid="{FEF8CD11-BD2F-48BB-B6D9-CE0198FBE718}" name="anacr." dataDxfId="6"/>
    <tableColumn id="4" xr3:uid="{07ACF7BA-8A7E-4C3D-9A49-9AB517533968}" name="word-end syl." dataDxfId="5"/>
    <tableColumn id="5" xr3:uid="{9FBD1F0E-4D7A-43C6-A14B-D78F46262A9A}" name="(*)" dataDxfId="4"/>
    <tableColumn id="6" xr3:uid="{1401B170-66E2-4B3B-816F-643567E0C4A7}" name="L*H"/>
    <tableColumn id="7" xr3:uid="{3F5CF46D-9D21-46D7-8224-0966963746A3}" name="&gt;H*"/>
    <tableColumn id="8" xr3:uid="{8EF44466-12A0-4F98-A588-BBDB0A3EA858}" name="H*"/>
    <tableColumn id="9" xr3:uid="{FAE85633-40C2-49C8-9E75-CC4E1073ABF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topLeftCell="G1" zoomScaleNormal="100" workbookViewId="0">
      <selection activeCell="V12" sqref="V12"/>
    </sheetView>
  </sheetViews>
  <sheetFormatPr defaultRowHeight="14.4" x14ac:dyDescent="0.3"/>
  <cols>
    <col min="1" max="1" width="8.88671875" customWidth="1"/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RIGHT([7]nuc_l_t_b0!A2,5)</f>
        <v>syls1</v>
      </c>
      <c r="B3" s="3">
        <f>[7]nuc_l_t_b0!B2</f>
        <v>93.6</v>
      </c>
      <c r="C3" s="3">
        <f>[7]nuc_l_t_b0!C2</f>
        <v>46.500686756682398</v>
      </c>
      <c r="D3" s="3">
        <f>[7]nuc_l_t_b0!D2</f>
        <v>140.701948095212</v>
      </c>
      <c r="E3">
        <f>[7]nuc_l_t_b0!E2</f>
        <v>15.61</v>
      </c>
      <c r="F3" s="9">
        <f>B3-C3</f>
        <v>47.099313243317596</v>
      </c>
      <c r="G3" s="3">
        <f>[8]nuc_l_t_b1!$C$14</f>
        <v>3.7210000000000001</v>
      </c>
      <c r="H3" s="9" t="str">
        <f>A3</f>
        <v>syls1</v>
      </c>
      <c r="I3" s="10">
        <f>B3+$G3</f>
        <v>97.320999999999998</v>
      </c>
    </row>
    <row r="4" spans="1:9" x14ac:dyDescent="0.3">
      <c r="A4" s="3" t="str">
        <f>RIGHT([7]nuc_l_t_b0!A3,5)</f>
        <v>syls2</v>
      </c>
      <c r="B4" s="3">
        <f>[7]nuc_l_t_b0!B3</f>
        <v>95.69</v>
      </c>
      <c r="C4" s="3">
        <f>[7]nuc_l_t_b0!C3</f>
        <v>49.740998893595197</v>
      </c>
      <c r="D4" s="3">
        <f>[7]nuc_l_t_b0!D3</f>
        <v>141.63866781771799</v>
      </c>
      <c r="E4">
        <f>[7]nuc_l_t_b0!E3</f>
        <v>16.07</v>
      </c>
      <c r="F4" s="9">
        <f>B4-C4</f>
        <v>45.949001106404801</v>
      </c>
      <c r="G4" s="3">
        <f>[8]nuc_l_t_b1!$C$14</f>
        <v>3.7210000000000001</v>
      </c>
      <c r="H4" s="9" t="str">
        <f>A4</f>
        <v>syls2</v>
      </c>
      <c r="I4" s="10">
        <f>B4+$G4</f>
        <v>99.411000000000001</v>
      </c>
    </row>
    <row r="5" spans="1:9" x14ac:dyDescent="0.3">
      <c r="A5" s="3" t="str">
        <f>RIGHT([7]nuc_l_t_b0!A4,5)</f>
        <v>syls3</v>
      </c>
      <c r="B5" s="3">
        <f>[7]nuc_l_t_b0!B4</f>
        <v>96.52</v>
      </c>
      <c r="C5" s="3">
        <f>[7]nuc_l_t_b0!C4</f>
        <v>49.412273779742897</v>
      </c>
      <c r="D5" s="3">
        <f>[7]nuc_l_t_b0!D4</f>
        <v>143.63347641102101</v>
      </c>
      <c r="E5">
        <f>[7]nuc_l_t_b0!E4</f>
        <v>15.6</v>
      </c>
      <c r="F5" s="9">
        <f>B5-C5</f>
        <v>47.107726220257099</v>
      </c>
      <c r="G5" s="3">
        <f>[8]nuc_l_t_b1!$C$14</f>
        <v>3.7210000000000001</v>
      </c>
      <c r="H5" s="9" t="str">
        <f>A5</f>
        <v>syls3</v>
      </c>
      <c r="I5" s="10">
        <f>B5+$G5</f>
        <v>100.241</v>
      </c>
    </row>
    <row r="6" spans="1:9" x14ac:dyDescent="0.3">
      <c r="A6" s="3" t="str">
        <f>RIGHT([7]nuc_l_t_b0!A5,5)</f>
        <v>syls4</v>
      </c>
      <c r="B6" s="3">
        <f>[7]nuc_l_t_b0!B5</f>
        <v>94.23</v>
      </c>
      <c r="C6" s="3">
        <f>[7]nuc_l_t_b0!C5</f>
        <v>46.598008865484502</v>
      </c>
      <c r="D6" s="3">
        <f>[7]nuc_l_t_b0!D5</f>
        <v>141.861977483272</v>
      </c>
      <c r="E6">
        <f>[7]nuc_l_t_b0!E5</f>
        <v>15.43</v>
      </c>
      <c r="F6" s="9">
        <f>B6-C6</f>
        <v>47.631991134515502</v>
      </c>
      <c r="G6" s="3">
        <f>[8]nuc_l_t_b1!$C$14</f>
        <v>3.7210000000000001</v>
      </c>
      <c r="H6" s="9" t="str">
        <f>A6</f>
        <v>syls4</v>
      </c>
      <c r="I6" s="10">
        <f>B6+$G6</f>
        <v>97.951000000000008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3">
      <c r="A9" s="2" t="str">
        <f>RIGHT([9]nuc_l_f0_b0!A2,5)</f>
        <v>syls1</v>
      </c>
      <c r="B9" s="2">
        <f>[9]nuc_l_f0_b0!B2</f>
        <v>-3.2</v>
      </c>
      <c r="C9" s="2">
        <f>[9]nuc_l_f0_b0!C2</f>
        <v>-3.88172026048034</v>
      </c>
      <c r="D9" s="2">
        <f>[9]nuc_l_f0_b0!D2</f>
        <v>-2.5271514664552099</v>
      </c>
      <c r="E9">
        <f>[9]nuc_l_f0_b0!E2</f>
        <v>0.32</v>
      </c>
      <c r="F9" s="9">
        <f t="shared" ref="F9:F38" si="0">B9-C9</f>
        <v>0.68172026048033985</v>
      </c>
      <c r="G9" s="2">
        <f>[10]nuc_l_f0_b1!$C$14</f>
        <v>-8.2000000000000003E-2</v>
      </c>
      <c r="H9" s="9" t="str">
        <f>A9</f>
        <v>syls1</v>
      </c>
      <c r="I9" s="11">
        <f>B9+$G9</f>
        <v>-3.282</v>
      </c>
    </row>
    <row r="10" spans="1:9" x14ac:dyDescent="0.3">
      <c r="A10" s="2" t="str">
        <f>RIGHT([9]nuc_l_f0_b0!A3,5)</f>
        <v>syls2</v>
      </c>
      <c r="B10" s="2">
        <f>[9]nuc_l_f0_b0!B3</f>
        <v>-2.7</v>
      </c>
      <c r="C10" s="2">
        <f>[9]nuc_l_f0_b0!C3</f>
        <v>-3.4223965022473899</v>
      </c>
      <c r="D10" s="2">
        <f>[9]nuc_l_f0_b0!D3</f>
        <v>-1.9728985605721401</v>
      </c>
      <c r="E10">
        <f>[9]nuc_l_f0_b0!E3</f>
        <v>0.35</v>
      </c>
      <c r="F10" s="9">
        <f t="shared" si="0"/>
        <v>0.72239650224738972</v>
      </c>
      <c r="G10" s="2">
        <f>[10]nuc_l_f0_b1!$C$14</f>
        <v>-8.2000000000000003E-2</v>
      </c>
      <c r="H10" s="9" t="str">
        <f>A10</f>
        <v>syls2</v>
      </c>
      <c r="I10" s="11">
        <f>B10+$G10</f>
        <v>-2.782</v>
      </c>
    </row>
    <row r="11" spans="1:9" x14ac:dyDescent="0.3">
      <c r="A11" s="2" t="str">
        <f>RIGHT([9]nuc_l_f0_b0!A4,5)</f>
        <v>syls3</v>
      </c>
      <c r="B11" s="2">
        <f>[9]nuc_l_f0_b0!B4</f>
        <v>-2.74</v>
      </c>
      <c r="C11" s="2">
        <f>[9]nuc_l_f0_b0!C4</f>
        <v>-3.4193811074281202</v>
      </c>
      <c r="D11" s="2">
        <f>[9]nuc_l_f0_b0!D4</f>
        <v>-2.06527733227448</v>
      </c>
      <c r="E11">
        <f>[9]nuc_l_f0_b0!E4</f>
        <v>0.32</v>
      </c>
      <c r="F11" s="9">
        <f t="shared" si="0"/>
        <v>0.67938110742811997</v>
      </c>
      <c r="G11" s="2">
        <f>[10]nuc_l_f0_b1!$C$14</f>
        <v>-8.2000000000000003E-2</v>
      </c>
      <c r="H11" s="9" t="str">
        <f>A11</f>
        <v>syls3</v>
      </c>
      <c r="I11" s="11">
        <f>B11+$G11</f>
        <v>-2.8220000000000001</v>
      </c>
    </row>
    <row r="12" spans="1:9" x14ac:dyDescent="0.3">
      <c r="A12" s="2" t="str">
        <f>RIGHT([9]nuc_l_f0_b0!A5,5)</f>
        <v>syls4</v>
      </c>
      <c r="B12" s="2">
        <f>[9]nuc_l_f0_b0!B5</f>
        <v>-2.4</v>
      </c>
      <c r="C12" s="2">
        <f>[9]nuc_l_f0_b0!C5</f>
        <v>-3.0652099823318202</v>
      </c>
      <c r="D12" s="2">
        <f>[9]nuc_l_f0_b0!D5</f>
        <v>-1.7267908070064599</v>
      </c>
      <c r="E12">
        <f>[9]nuc_l_f0_b0!E5</f>
        <v>0.32</v>
      </c>
      <c r="F12" s="9">
        <f t="shared" si="0"/>
        <v>0.66520998233182027</v>
      </c>
      <c r="G12" s="2">
        <f>[10]nuc_l_f0_b1!$C$14</f>
        <v>-8.2000000000000003E-2</v>
      </c>
      <c r="H12" s="9" t="str">
        <f>A12</f>
        <v>syls4</v>
      </c>
      <c r="I12" s="11">
        <f>B12+$G12</f>
        <v>-2.4819999999999998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3">
      <c r="A16" s="3" t="str">
        <f>RIGHT([11]nuc_h_t_b0!A2,5)</f>
        <v>syls1</v>
      </c>
      <c r="B16" s="3">
        <f>[11]nuc_h_t_b0!B2</f>
        <v>292.37</v>
      </c>
      <c r="C16" s="3">
        <f>[11]nuc_h_t_b0!C2</f>
        <v>242.27669397249599</v>
      </c>
      <c r="D16" s="3">
        <f>[11]nuc_h_t_b0!D2</f>
        <v>342.46000499159999</v>
      </c>
      <c r="E16">
        <f>[11]nuc_h_t_b0!E2</f>
        <v>19.170000000000002</v>
      </c>
      <c r="F16" s="9">
        <f t="shared" si="0"/>
        <v>50.093306027504013</v>
      </c>
      <c r="G16" s="3">
        <f>[12]nuc_h_t_b1!$C$14</f>
        <v>-45.81</v>
      </c>
      <c r="H16" s="9" t="str">
        <f>A16</f>
        <v>syls1</v>
      </c>
      <c r="I16" s="10">
        <f>B16+$G16</f>
        <v>246.56</v>
      </c>
    </row>
    <row r="17" spans="1:42" x14ac:dyDescent="0.3">
      <c r="A17" s="3" t="str">
        <f>RIGHT([11]nuc_h_t_b0!A3,5)</f>
        <v>syls2</v>
      </c>
      <c r="B17" s="3">
        <f>[11]nuc_h_t_b0!B3</f>
        <v>313.58999999999997</v>
      </c>
      <c r="C17" s="3">
        <f>[11]nuc_h_t_b0!C3</f>
        <v>263.746535133647</v>
      </c>
      <c r="D17" s="3">
        <f>[11]nuc_h_t_b0!D3</f>
        <v>363.44161431575901</v>
      </c>
      <c r="E17">
        <f>[11]nuc_h_t_b0!E3</f>
        <v>19.62</v>
      </c>
      <c r="F17" s="9">
        <f t="shared" si="0"/>
        <v>49.843464866352974</v>
      </c>
      <c r="G17" s="3">
        <f>[12]nuc_h_t_b1!$C$14</f>
        <v>-45.81</v>
      </c>
      <c r="H17" s="9" t="str">
        <f>A17</f>
        <v>syls2</v>
      </c>
      <c r="I17" s="10">
        <f>B17+$G17</f>
        <v>267.77999999999997</v>
      </c>
    </row>
    <row r="18" spans="1:42" x14ac:dyDescent="0.3">
      <c r="A18" s="3" t="str">
        <f>RIGHT([11]nuc_h_t_b0!A4,5)</f>
        <v>syls3</v>
      </c>
      <c r="B18" s="3">
        <f>[11]nuc_h_t_b0!B4</f>
        <v>388.32</v>
      </c>
      <c r="C18" s="3">
        <f>[11]nuc_h_t_b0!C4</f>
        <v>338.22549242678002</v>
      </c>
      <c r="D18" s="3">
        <f>[11]nuc_h_t_b0!D4</f>
        <v>438.40924845229603</v>
      </c>
      <c r="E18">
        <f>[11]nuc_h_t_b0!E4</f>
        <v>19.170000000000002</v>
      </c>
      <c r="F18" s="9">
        <f t="shared" si="0"/>
        <v>50.094507573219971</v>
      </c>
      <c r="G18" s="3">
        <f>[12]nuc_h_t_b1!$C$14</f>
        <v>-45.81</v>
      </c>
      <c r="H18" s="9" t="str">
        <f>A18</f>
        <v>syls3</v>
      </c>
      <c r="I18" s="10">
        <f>B18+$G18</f>
        <v>342.51</v>
      </c>
      <c r="AC18" s="9" t="s">
        <v>15</v>
      </c>
    </row>
    <row r="19" spans="1:42" x14ac:dyDescent="0.3">
      <c r="A19" s="3" t="str">
        <f>RIGHT([11]nuc_h_t_b0!A5,5)</f>
        <v>syls4</v>
      </c>
      <c r="B19" s="3">
        <f>[11]nuc_h_t_b0!B5</f>
        <v>510.92</v>
      </c>
      <c r="C19" s="3">
        <f>[11]nuc_h_t_b0!C5</f>
        <v>460.711238357436</v>
      </c>
      <c r="D19" s="3">
        <f>[11]nuc_h_t_b0!D5</f>
        <v>561.13023087178101</v>
      </c>
      <c r="E19">
        <f>[11]nuc_h_t_b0!E5</f>
        <v>19</v>
      </c>
      <c r="F19" s="9">
        <f t="shared" si="0"/>
        <v>50.208761642564014</v>
      </c>
      <c r="G19" s="3">
        <f>[12]nuc_h_t_b1!$C$14</f>
        <v>-45.81</v>
      </c>
      <c r="H19" s="9" t="str">
        <f>A19</f>
        <v>syls4</v>
      </c>
      <c r="I19" s="10">
        <f>B19+$G19</f>
        <v>465.11</v>
      </c>
      <c r="AC19" s="9" t="s">
        <v>17</v>
      </c>
    </row>
    <row r="20" spans="1:42" x14ac:dyDescent="0.3">
      <c r="AC20" s="9" t="s">
        <v>18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3">
      <c r="A22" s="2" t="str">
        <f>RIGHT([13]nuc_h_f0_b0!A2,5)</f>
        <v>syls1</v>
      </c>
      <c r="B22" s="2">
        <f>[13]nuc_h_f0_b0!B2</f>
        <v>0.73</v>
      </c>
      <c r="C22" s="2">
        <f>[13]nuc_h_f0_b0!C2</f>
        <v>-0.67711509204909903</v>
      </c>
      <c r="D22" s="2">
        <f>[13]nuc_h_f0_b0!D2</f>
        <v>2.1338852224789102</v>
      </c>
      <c r="E22">
        <f>[13]nuc_h_f0_b0!E2</f>
        <v>0.64</v>
      </c>
      <c r="F22" s="9">
        <f t="shared" si="0"/>
        <v>1.4071150920490991</v>
      </c>
      <c r="G22" s="2">
        <f>[14]nuc_h_f0_b1!$C$14</f>
        <v>-0.64100000000000001</v>
      </c>
      <c r="H22" s="9" t="str">
        <f>A22</f>
        <v>syls1</v>
      </c>
      <c r="I22" s="11">
        <f>B22+$G22</f>
        <v>8.8999999999999968E-2</v>
      </c>
    </row>
    <row r="23" spans="1:42" x14ac:dyDescent="0.3">
      <c r="A23" s="2" t="str">
        <f>RIGHT([13]nuc_h_f0_b0!A3,5)</f>
        <v>syls2</v>
      </c>
      <c r="B23" s="2">
        <f>[13]nuc_h_f0_b0!B3</f>
        <v>1.57</v>
      </c>
      <c r="C23" s="2">
        <f>[13]nuc_h_f0_b0!C3</f>
        <v>0.11350259770252</v>
      </c>
      <c r="D23" s="2">
        <f>[13]nuc_h_f0_b0!D3</f>
        <v>3.03597507084576</v>
      </c>
      <c r="E23">
        <f>[13]nuc_h_f0_b0!E3</f>
        <v>0.69</v>
      </c>
      <c r="F23" s="9">
        <f t="shared" si="0"/>
        <v>1.4564974022974801</v>
      </c>
      <c r="G23" s="2">
        <f>[14]nuc_h_f0_b1!$C$14</f>
        <v>-0.64100000000000001</v>
      </c>
      <c r="H23" s="9" t="str">
        <f>A23</f>
        <v>syls2</v>
      </c>
      <c r="I23" s="11">
        <f>B23+$G23</f>
        <v>0.92900000000000005</v>
      </c>
    </row>
    <row r="24" spans="1:42" x14ac:dyDescent="0.3">
      <c r="A24" s="2" t="str">
        <f>RIGHT([13]nuc_h_f0_b0!A4,5)</f>
        <v>syls3</v>
      </c>
      <c r="B24" s="2">
        <f>[13]nuc_h_f0_b0!B4</f>
        <v>3.02</v>
      </c>
      <c r="C24" s="2">
        <f>[13]nuc_h_f0_b0!C4</f>
        <v>1.6174699870273599</v>
      </c>
      <c r="D24" s="2">
        <f>[13]nuc_h_f0_b0!D4</f>
        <v>4.4277066609124098</v>
      </c>
      <c r="E24">
        <f>[13]nuc_h_f0_b0!E4</f>
        <v>0.64</v>
      </c>
      <c r="F24" s="9">
        <f t="shared" si="0"/>
        <v>1.4025300129726401</v>
      </c>
      <c r="G24" s="2">
        <f>[14]nuc_h_f0_b1!$C$14</f>
        <v>-0.64100000000000001</v>
      </c>
      <c r="H24" s="9" t="str">
        <f>A24</f>
        <v>syls3</v>
      </c>
      <c r="I24" s="11">
        <f>B24+$G24</f>
        <v>2.379</v>
      </c>
    </row>
    <row r="25" spans="1:42" x14ac:dyDescent="0.3">
      <c r="A25" s="2" t="str">
        <f>RIGHT([13]nuc_h_f0_b0!A5,5)</f>
        <v>syls4</v>
      </c>
      <c r="B25" s="2">
        <f>[13]nuc_h_f0_b0!B5</f>
        <v>2.73</v>
      </c>
      <c r="C25" s="2">
        <f>[13]nuc_h_f0_b0!C5</f>
        <v>1.35173177564113</v>
      </c>
      <c r="D25" s="2">
        <f>[13]nuc_h_f0_b0!D5</f>
        <v>4.1178785159550699</v>
      </c>
      <c r="E25">
        <f>[13]nuc_h_f0_b0!E5</f>
        <v>0.63</v>
      </c>
      <c r="F25" s="9">
        <f t="shared" si="0"/>
        <v>1.37826822435887</v>
      </c>
      <c r="G25" s="2">
        <f>[14]nuc_h_f0_b1!$C$14</f>
        <v>-0.64100000000000001</v>
      </c>
      <c r="H25" s="9" t="str">
        <f>A25</f>
        <v>syls4</v>
      </c>
      <c r="I25" s="11">
        <f>B25+$G25</f>
        <v>2.089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3">
      <c r="A29" s="3" t="str">
        <f>RIGHT([15]nuc_e_t_b0!A2,5)</f>
        <v>syls1</v>
      </c>
      <c r="B29" s="3">
        <f>[15]nuc_e_t_b0!B2</f>
        <v>330</v>
      </c>
      <c r="C29" s="3">
        <f>[15]nuc_e_t_b0!C2</f>
        <v>267.98381149935102</v>
      </c>
      <c r="D29" s="3">
        <f>[15]nuc_e_t_b0!D2</f>
        <v>392.02384118466199</v>
      </c>
      <c r="E29">
        <f>[15]nuc_e_t_b0!E2</f>
        <v>22.63</v>
      </c>
      <c r="F29" s="9">
        <f t="shared" si="0"/>
        <v>62.01618850064898</v>
      </c>
      <c r="G29" s="3">
        <f>[16]nuc_e_t_b1!$C$15</f>
        <v>-5.9610000000000003</v>
      </c>
      <c r="H29" s="9" t="str">
        <f>A29</f>
        <v>syls1</v>
      </c>
      <c r="I29" s="10">
        <f>B29+$G29</f>
        <v>324.03899999999999</v>
      </c>
    </row>
    <row r="30" spans="1:42" x14ac:dyDescent="0.3">
      <c r="A30" s="3" t="str">
        <f>RIGHT([15]nuc_e_t_b0!A3,5)</f>
        <v>syls2</v>
      </c>
      <c r="B30" s="3">
        <f>[15]nuc_e_t_b0!B3</f>
        <v>341.42</v>
      </c>
      <c r="C30" s="3">
        <f>[15]nuc_e_t_b0!C3</f>
        <v>279.95786612270899</v>
      </c>
      <c r="D30" s="3">
        <f>[15]nuc_e_t_b0!D3</f>
        <v>402.87506080756401</v>
      </c>
      <c r="E30">
        <f>[15]nuc_e_t_b0!E3</f>
        <v>23.1</v>
      </c>
      <c r="F30" s="9">
        <f t="shared" si="0"/>
        <v>61.462133877291024</v>
      </c>
      <c r="G30" s="3">
        <f>[16]nuc_e_t_b1!$C$15</f>
        <v>-5.9610000000000003</v>
      </c>
      <c r="H30" s="9" t="str">
        <f>A30</f>
        <v>syls2</v>
      </c>
      <c r="I30" s="10">
        <f>B30+$G30</f>
        <v>335.459</v>
      </c>
    </row>
    <row r="31" spans="1:42" x14ac:dyDescent="0.3">
      <c r="A31" s="3" t="str">
        <f>RIGHT([15]nuc_e_t_b0!A4,5)</f>
        <v>syls3</v>
      </c>
      <c r="B31" s="3">
        <f>[15]nuc_e_t_b0!B4</f>
        <v>447.13</v>
      </c>
      <c r="C31" s="3">
        <f>[15]nuc_e_t_b0!C4</f>
        <v>385.10450127781002</v>
      </c>
      <c r="D31" s="3">
        <f>[15]nuc_e_t_b0!D4</f>
        <v>509.15696879136999</v>
      </c>
      <c r="E31">
        <f>[15]nuc_e_t_b0!E4</f>
        <v>22.62</v>
      </c>
      <c r="F31" s="9">
        <f t="shared" si="0"/>
        <v>62.02549872218998</v>
      </c>
      <c r="G31" s="3">
        <f>[16]nuc_e_t_b1!$C$15</f>
        <v>-5.9610000000000003</v>
      </c>
      <c r="H31" s="9" t="str">
        <f>A31</f>
        <v>syls3</v>
      </c>
      <c r="I31" s="10">
        <f>B31+$G31</f>
        <v>441.16899999999998</v>
      </c>
    </row>
    <row r="32" spans="1:42" x14ac:dyDescent="0.3">
      <c r="A32" s="3" t="str">
        <f>RIGHT([15]nuc_e_t_b0!A5,5)</f>
        <v>syls4</v>
      </c>
      <c r="B32" s="3">
        <f>[15]nuc_e_t_b0!B5</f>
        <v>578.91</v>
      </c>
      <c r="C32" s="3">
        <f>[15]nuc_e_t_b0!C5</f>
        <v>516.64728371632498</v>
      </c>
      <c r="D32" s="3">
        <f>[15]nuc_e_t_b0!D5</f>
        <v>641.17778018900799</v>
      </c>
      <c r="E32">
        <f>[15]nuc_e_t_b0!E5</f>
        <v>22.45</v>
      </c>
      <c r="F32" s="9">
        <f t="shared" si="0"/>
        <v>62.26271628367499</v>
      </c>
      <c r="G32" s="3">
        <f>[16]nuc_e_t_b1!$C$15</f>
        <v>-5.9610000000000003</v>
      </c>
      <c r="H32" s="9" t="str">
        <f>A32</f>
        <v>syls4</v>
      </c>
      <c r="I32" s="10">
        <f>B32+$G32</f>
        <v>572.94899999999996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3">
      <c r="A35" s="2" t="str">
        <f>RIGHT([17]nuc_e_f0_b0!A2,5)</f>
        <v>syls1</v>
      </c>
      <c r="B35" s="2">
        <f>[17]nuc_e_f0_b0!B2</f>
        <v>0.22</v>
      </c>
      <c r="C35" s="2">
        <f>[17]nuc_e_f0_b0!C2</f>
        <v>-1.3096707552903699</v>
      </c>
      <c r="D35" s="2">
        <f>[17]nuc_e_f0_b0!D2</f>
        <v>1.7562910105262901</v>
      </c>
      <c r="E35">
        <f>[17]nuc_e_f0_b0!E2</f>
        <v>0.73</v>
      </c>
      <c r="F35" s="9">
        <f t="shared" si="0"/>
        <v>1.5296707552903699</v>
      </c>
      <c r="G35" s="2">
        <f>[18]nuc_e_f0_b1!$C$14</f>
        <v>-5.6020000000000003</v>
      </c>
      <c r="H35" s="9" t="str">
        <f>A35</f>
        <v>syls1</v>
      </c>
      <c r="I35" s="11">
        <f>B35+$G35</f>
        <v>-5.3820000000000006</v>
      </c>
      <c r="K35" s="8"/>
    </row>
    <row r="36" spans="1:25" x14ac:dyDescent="0.3">
      <c r="A36" s="2" t="str">
        <f>RIGHT([17]nuc_e_f0_b0!A3,5)</f>
        <v>syls2</v>
      </c>
      <c r="B36" s="2">
        <f>[17]nuc_e_f0_b0!B3</f>
        <v>1.59</v>
      </c>
      <c r="C36" s="2">
        <f>[17]nuc_e_f0_b0!C3</f>
        <v>-1.45508251276749E-2</v>
      </c>
      <c r="D36" s="2">
        <f>[17]nuc_e_f0_b0!D3</f>
        <v>3.1919908161744202</v>
      </c>
      <c r="E36">
        <f>[17]nuc_e_f0_b0!E3</f>
        <v>0.77</v>
      </c>
      <c r="F36" s="9">
        <f t="shared" si="0"/>
        <v>1.604550825127675</v>
      </c>
      <c r="G36" s="2">
        <f>[18]nuc_e_f0_b1!$C$14</f>
        <v>-5.6020000000000003</v>
      </c>
      <c r="H36" s="9" t="str">
        <f>A36</f>
        <v>syls2</v>
      </c>
      <c r="I36" s="11">
        <f>B36+$G36</f>
        <v>-4.0120000000000005</v>
      </c>
      <c r="K36" s="7"/>
    </row>
    <row r="37" spans="1:25" x14ac:dyDescent="0.3">
      <c r="A37" s="2" t="str">
        <f>RIGHT([17]nuc_e_f0_b0!A4,5)</f>
        <v>syls3</v>
      </c>
      <c r="B37" s="2">
        <f>[17]nuc_e_f0_b0!B4</f>
        <v>1.89</v>
      </c>
      <c r="C37" s="2">
        <f>[17]nuc_e_f0_b0!C4</f>
        <v>0.35263661997603502</v>
      </c>
      <c r="D37" s="2">
        <f>[17]nuc_e_f0_b0!D4</f>
        <v>3.41760311736649</v>
      </c>
      <c r="E37">
        <f>[17]nuc_e_f0_b0!E4</f>
        <v>0.73</v>
      </c>
      <c r="F37" s="9">
        <f t="shared" si="0"/>
        <v>1.5373633800239648</v>
      </c>
      <c r="G37" s="2">
        <f>[18]nuc_e_f0_b1!$C$14</f>
        <v>-5.6020000000000003</v>
      </c>
      <c r="H37" s="9" t="str">
        <f>A37</f>
        <v>syls3</v>
      </c>
      <c r="I37" s="11">
        <f>B37+$G37</f>
        <v>-3.7120000000000006</v>
      </c>
      <c r="K37" s="7"/>
    </row>
    <row r="38" spans="1:25" x14ac:dyDescent="0.3">
      <c r="A38" s="2" t="str">
        <f>RIGHT([17]nuc_e_f0_b0!A5,5)</f>
        <v>syls4</v>
      </c>
      <c r="B38" s="2">
        <f>[17]nuc_e_f0_b0!B5</f>
        <v>1.88</v>
      </c>
      <c r="C38" s="2">
        <f>[17]nuc_e_f0_b0!C5</f>
        <v>0.369123429010767</v>
      </c>
      <c r="D38" s="2">
        <f>[17]nuc_e_f0_b0!D5</f>
        <v>3.38635163325679</v>
      </c>
      <c r="E38">
        <f>[17]nuc_e_f0_b0!E5</f>
        <v>0.72</v>
      </c>
      <c r="F38" s="9">
        <f t="shared" si="0"/>
        <v>1.5108765709892329</v>
      </c>
      <c r="G38" s="2">
        <f>[18]nuc_e_f0_b1!$C$14</f>
        <v>-5.6020000000000003</v>
      </c>
      <c r="H38" s="9" t="str">
        <f>A38</f>
        <v>syls4</v>
      </c>
      <c r="I38" s="11">
        <f>B38+$G38</f>
        <v>-3.7220000000000004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Normal="100" workbookViewId="0">
      <selection activeCell="L23" sqref="L23"/>
    </sheetView>
  </sheetViews>
  <sheetFormatPr defaultRowHeight="14.4" x14ac:dyDescent="0.3"/>
  <cols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REPLACE([7]nuc_l_t_b0!A6,5,4,"")</f>
        <v>pre_0</v>
      </c>
      <c r="B3" s="3">
        <f>[7]nuc_l_t_b0!B6</f>
        <v>93.6</v>
      </c>
      <c r="C3" s="3">
        <f>[7]nuc_l_t_b0!C6</f>
        <v>46.500686756682398</v>
      </c>
      <c r="D3" s="3">
        <f>[7]nuc_l_t_b0!D6</f>
        <v>140.701948095212</v>
      </c>
      <c r="E3">
        <f>[7]nuc_l_t_b0!E6</f>
        <v>15.61</v>
      </c>
      <c r="F3" s="9">
        <f>B3-C3</f>
        <v>47.099313243317596</v>
      </c>
      <c r="G3" s="3">
        <f>[8]nuc_l_t_b1!$C$14</f>
        <v>3.7210000000000001</v>
      </c>
      <c r="H3" s="9" t="str">
        <f>A3</f>
        <v>pre_0</v>
      </c>
      <c r="I3" s="10">
        <f>B3+$G3</f>
        <v>97.320999999999998</v>
      </c>
    </row>
    <row r="4" spans="1:9" x14ac:dyDescent="0.3">
      <c r="A4" s="3" t="str">
        <f>REPLACE([7]nuc_l_t_b0!A7,5,4,"")</f>
        <v>pre_1</v>
      </c>
      <c r="B4" s="3">
        <f>[7]nuc_l_t_b0!B7</f>
        <v>85.8</v>
      </c>
      <c r="C4" s="3">
        <f>[7]nuc_l_t_b0!C7</f>
        <v>38.718217517257401</v>
      </c>
      <c r="D4" s="3">
        <f>[7]nuc_l_t_b0!D7</f>
        <v>132.875478343238</v>
      </c>
      <c r="E4">
        <f>[7]nuc_l_t_b0!E7</f>
        <v>15.61</v>
      </c>
      <c r="F4" s="9">
        <f>B4-C4</f>
        <v>47.081782482742597</v>
      </c>
      <c r="G4" s="3">
        <f>[8]nuc_l_t_b1!$C$14</f>
        <v>3.7210000000000001</v>
      </c>
      <c r="H4" s="9" t="str">
        <f>A4</f>
        <v>pre_1</v>
      </c>
      <c r="I4" s="10">
        <f>B4+$G4</f>
        <v>89.521000000000001</v>
      </c>
    </row>
    <row r="5" spans="1:9" x14ac:dyDescent="0.3">
      <c r="A5" s="3" t="str">
        <f>REPLACE([7]nuc_l_t_b0!A8,5,4,"")</f>
        <v>pre_2</v>
      </c>
      <c r="B5" s="3">
        <f>[7]nuc_l_t_b0!B8</f>
        <v>87.55</v>
      </c>
      <c r="C5" s="3">
        <f>[7]nuc_l_t_b0!C8</f>
        <v>40.438970708634002</v>
      </c>
      <c r="D5" s="3">
        <f>[7]nuc_l_t_b0!D8</f>
        <v>134.660215565854</v>
      </c>
      <c r="E5">
        <f>[7]nuc_l_t_b0!E8</f>
        <v>15.6</v>
      </c>
      <c r="F5" s="9">
        <f>B5-C5</f>
        <v>47.111029291365995</v>
      </c>
      <c r="G5" s="3">
        <f>[8]nuc_l_t_b1!$C$14</f>
        <v>3.7210000000000001</v>
      </c>
      <c r="H5" s="9" t="str">
        <f>A5</f>
        <v>pre_2</v>
      </c>
      <c r="I5" s="10">
        <f>B5+$G5</f>
        <v>91.271000000000001</v>
      </c>
    </row>
    <row r="6" spans="1:9" x14ac:dyDescent="0.3">
      <c r="A6" s="3" t="str">
        <f>REPLACE([7]nuc_l_t_b0!A9,5,4,"")</f>
        <v>pre_3</v>
      </c>
      <c r="B6" s="3">
        <f>[7]nuc_l_t_b0!B9</f>
        <v>80.12</v>
      </c>
      <c r="C6" s="3">
        <f>[7]nuc_l_t_b0!C9</f>
        <v>32.861289171589299</v>
      </c>
      <c r="D6" s="3">
        <f>[7]nuc_l_t_b0!D9</f>
        <v>127.386257025758</v>
      </c>
      <c r="E6">
        <f>[7]nuc_l_t_b0!E9</f>
        <v>15.54</v>
      </c>
      <c r="F6" s="9">
        <f>B6-C6</f>
        <v>47.258710828410706</v>
      </c>
      <c r="G6" s="3">
        <f>[8]nuc_l_t_b1!$C$14</f>
        <v>3.7210000000000001</v>
      </c>
      <c r="H6" s="9" t="str">
        <f>A6</f>
        <v>pre_3</v>
      </c>
      <c r="I6" s="10">
        <f>B6+$G6</f>
        <v>83.841000000000008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3">
      <c r="A9" t="str">
        <f>REPLACE([9]nuc_l_f0_b0!A6,5,4,"")</f>
        <v>pre_0</v>
      </c>
      <c r="B9" s="2">
        <f>[9]nuc_l_f0_b0!B6</f>
        <v>-3.2</v>
      </c>
      <c r="C9" s="2">
        <f>[9]nuc_l_f0_b0!C6</f>
        <v>-3.88172026048034</v>
      </c>
      <c r="D9" s="2">
        <f>[9]nuc_l_f0_b0!D6</f>
        <v>-2.5271514664552099</v>
      </c>
      <c r="E9">
        <f>[9]nuc_l_f0_b0!E6</f>
        <v>0.32</v>
      </c>
      <c r="F9" s="9">
        <f t="shared" ref="F9:F38" si="1">B9-C9</f>
        <v>0.68172026048033985</v>
      </c>
      <c r="G9" s="2">
        <f>[10]nuc_l_f0_b1!$C$14</f>
        <v>-8.2000000000000003E-2</v>
      </c>
      <c r="H9" s="9" t="str">
        <f t="shared" si="0"/>
        <v>pre_0</v>
      </c>
      <c r="I9" s="11">
        <f>B9+$G9</f>
        <v>-3.282</v>
      </c>
    </row>
    <row r="10" spans="1:9" x14ac:dyDescent="0.3">
      <c r="A10" t="str">
        <f>REPLACE([9]nuc_l_f0_b0!A7,5,4,"")</f>
        <v>pre_1</v>
      </c>
      <c r="B10" s="2">
        <f>[9]nuc_l_f0_b0!B7</f>
        <v>-3.08</v>
      </c>
      <c r="C10" s="2">
        <f>[9]nuc_l_f0_b0!C7</f>
        <v>-3.7604597396658601</v>
      </c>
      <c r="D10" s="2">
        <f>[9]nuc_l_f0_b0!D7</f>
        <v>-2.4028399549583299</v>
      </c>
      <c r="E10">
        <f>[9]nuc_l_f0_b0!E7</f>
        <v>0.32</v>
      </c>
      <c r="F10" s="9">
        <f t="shared" si="1"/>
        <v>0.68045973966586004</v>
      </c>
      <c r="G10" s="2">
        <f>[10]nuc_l_f0_b1!$C$14</f>
        <v>-8.2000000000000003E-2</v>
      </c>
      <c r="H10" s="9" t="str">
        <f t="shared" si="0"/>
        <v>pre_1</v>
      </c>
      <c r="I10" s="11">
        <f>B10+$G10</f>
        <v>-3.1619999999999999</v>
      </c>
    </row>
    <row r="11" spans="1:9" x14ac:dyDescent="0.3">
      <c r="A11" t="str">
        <f>REPLACE([9]nuc_l_f0_b0!A8,5,4,"")</f>
        <v>pre_2</v>
      </c>
      <c r="B11" s="2">
        <f>[9]nuc_l_f0_b0!B8</f>
        <v>-3.48</v>
      </c>
      <c r="C11" s="2">
        <f>[9]nuc_l_f0_b0!C8</f>
        <v>-4.1656044090303599</v>
      </c>
      <c r="D11" s="2">
        <f>[9]nuc_l_f0_b0!D8</f>
        <v>-2.7963681908193299</v>
      </c>
      <c r="E11">
        <f>[9]nuc_l_f0_b0!E8</f>
        <v>0.33</v>
      </c>
      <c r="F11" s="9">
        <f t="shared" si="1"/>
        <v>0.68560440903035991</v>
      </c>
      <c r="G11" s="2">
        <f>[10]nuc_l_f0_b1!$C$14</f>
        <v>-8.2000000000000003E-2</v>
      </c>
      <c r="H11" s="9" t="str">
        <f t="shared" si="0"/>
        <v>pre_2</v>
      </c>
      <c r="I11" s="11">
        <f>B11+$G11</f>
        <v>-3.5619999999999998</v>
      </c>
    </row>
    <row r="12" spans="1:9" x14ac:dyDescent="0.3">
      <c r="A12" t="str">
        <f>REPLACE([9]nuc_l_f0_b0!A9,5,4,"")</f>
        <v>pre_3</v>
      </c>
      <c r="B12" s="2">
        <f>[9]nuc_l_f0_b0!B9</f>
        <v>-3.4</v>
      </c>
      <c r="C12" s="2">
        <f>[9]nuc_l_f0_b0!C9</f>
        <v>-4.0816577014555699</v>
      </c>
      <c r="D12" s="2">
        <f>[9]nuc_l_f0_b0!D9</f>
        <v>-2.72038686641414</v>
      </c>
      <c r="E12">
        <f>[9]nuc_l_f0_b0!E9</f>
        <v>0.33</v>
      </c>
      <c r="F12" s="9">
        <f t="shared" si="1"/>
        <v>0.68165770145557003</v>
      </c>
      <c r="G12" s="2">
        <f>[10]nuc_l_f0_b1!$C$14</f>
        <v>-8.2000000000000003E-2</v>
      </c>
      <c r="H12" s="9" t="str">
        <f>A12</f>
        <v>pre_3</v>
      </c>
      <c r="I12" s="11">
        <f>B12+$G12</f>
        <v>-3.4819999999999998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3">
      <c r="A16" t="str">
        <f>REPLACE([11]nuc_h_t_b0!A6,5,4,"")</f>
        <v>pre_0</v>
      </c>
      <c r="B16" s="3">
        <f>[11]nuc_h_t_b0!B6</f>
        <v>292.37</v>
      </c>
      <c r="C16" s="3">
        <f>[11]nuc_h_t_b0!C6</f>
        <v>242.27669397249599</v>
      </c>
      <c r="D16" s="3">
        <f>[11]nuc_h_t_b0!D6</f>
        <v>342.46000499159999</v>
      </c>
      <c r="E16">
        <f>[11]nuc_h_t_b0!E6</f>
        <v>19.170000000000002</v>
      </c>
      <c r="F16" s="9">
        <f t="shared" si="1"/>
        <v>50.093306027504013</v>
      </c>
      <c r="G16" s="3">
        <f>[12]nuc_h_t_b1!$C$14</f>
        <v>-45.81</v>
      </c>
      <c r="H16" s="9" t="str">
        <f t="shared" si="2"/>
        <v>pre_0</v>
      </c>
      <c r="I16" s="10">
        <f>B16+$G16</f>
        <v>246.56</v>
      </c>
    </row>
    <row r="17" spans="1:42" x14ac:dyDescent="0.3">
      <c r="A17" t="str">
        <f>REPLACE([11]nuc_h_t_b0!A7,5,4,"")</f>
        <v>pre_1</v>
      </c>
      <c r="B17" s="3">
        <f>[11]nuc_h_t_b0!B7</f>
        <v>258.89999999999998</v>
      </c>
      <c r="C17" s="3">
        <f>[11]nuc_h_t_b0!C7</f>
        <v>208.81031908639599</v>
      </c>
      <c r="D17" s="3">
        <f>[11]nuc_h_t_b0!D7</f>
        <v>308.98276690408699</v>
      </c>
      <c r="E17">
        <f>[11]nuc_h_t_b0!E7</f>
        <v>19.18</v>
      </c>
      <c r="F17" s="9">
        <f t="shared" si="1"/>
        <v>50.089680913603985</v>
      </c>
      <c r="G17" s="3">
        <f>[12]nuc_h_t_b1!$C$14</f>
        <v>-45.81</v>
      </c>
      <c r="H17" s="9" t="str">
        <f t="shared" si="2"/>
        <v>pre_1</v>
      </c>
      <c r="I17" s="10">
        <f>B17+$G17</f>
        <v>213.08999999999997</v>
      </c>
    </row>
    <row r="18" spans="1:42" x14ac:dyDescent="0.3">
      <c r="A18" t="str">
        <f>REPLACE([11]nuc_h_t_b0!A8,5,4,"")</f>
        <v>pre_2</v>
      </c>
      <c r="B18" s="3">
        <f>[11]nuc_h_t_b0!B8</f>
        <v>254.58</v>
      </c>
      <c r="C18" s="3">
        <f>[11]nuc_h_t_b0!C8</f>
        <v>204.49750536745501</v>
      </c>
      <c r="D18" s="3">
        <f>[11]nuc_h_t_b0!D8</f>
        <v>304.66895986189002</v>
      </c>
      <c r="E18">
        <f>[11]nuc_h_t_b0!E8</f>
        <v>19.16</v>
      </c>
      <c r="F18" s="9">
        <f t="shared" si="1"/>
        <v>50.082494632545007</v>
      </c>
      <c r="G18" s="3">
        <f>[12]nuc_h_t_b1!$C$14</f>
        <v>-45.81</v>
      </c>
      <c r="H18" s="9" t="str">
        <f t="shared" si="2"/>
        <v>pre_2</v>
      </c>
      <c r="I18" s="10">
        <f>B18+$G18</f>
        <v>208.77</v>
      </c>
    </row>
    <row r="19" spans="1:42" x14ac:dyDescent="0.3">
      <c r="A19" t="str">
        <f>REPLACE([11]nuc_h_t_b0!A9,5,4,"")</f>
        <v>pre_3</v>
      </c>
      <c r="B19" s="3">
        <f>[11]nuc_h_t_b0!B9</f>
        <v>247.68</v>
      </c>
      <c r="C19" s="3">
        <f>[11]nuc_h_t_b0!C9</f>
        <v>197.563201824054</v>
      </c>
      <c r="D19" s="3">
        <f>[11]nuc_h_t_b0!D9</f>
        <v>297.79876720881799</v>
      </c>
      <c r="E19">
        <f>[11]nuc_h_t_b0!E9</f>
        <v>19.11</v>
      </c>
      <c r="F19" s="9">
        <f t="shared" si="1"/>
        <v>50.116798175946002</v>
      </c>
      <c r="G19" s="3">
        <f>[12]nuc_h_t_b1!$C$14</f>
        <v>-45.81</v>
      </c>
      <c r="H19" s="9" t="str">
        <f>A19</f>
        <v>pre_3</v>
      </c>
      <c r="I19" s="10">
        <f>B19+$G19</f>
        <v>201.87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3">
      <c r="A22" t="str">
        <f>REPLACE([13]nuc_h_f0_b0!A6,5,4,"")</f>
        <v>pre_0</v>
      </c>
      <c r="B22" s="2">
        <f>[13]nuc_h_f0_b0!B6</f>
        <v>0.73</v>
      </c>
      <c r="C22" s="2">
        <f>[13]nuc_h_f0_b0!C6</f>
        <v>-0.67711509204909903</v>
      </c>
      <c r="D22" s="2">
        <f>[13]nuc_h_f0_b0!D6</f>
        <v>2.1338852224789102</v>
      </c>
      <c r="E22">
        <f>[13]nuc_h_f0_b0!E6</f>
        <v>0.64</v>
      </c>
      <c r="F22" s="9">
        <f t="shared" si="1"/>
        <v>1.4071150920490991</v>
      </c>
      <c r="G22" s="2">
        <f>[14]nuc_h_f0_b1!$C$14</f>
        <v>-0.64100000000000001</v>
      </c>
      <c r="H22" s="9" t="str">
        <f t="shared" si="3"/>
        <v>pre_0</v>
      </c>
      <c r="I22" s="11">
        <f>B22+$G22</f>
        <v>8.8999999999999968E-2</v>
      </c>
    </row>
    <row r="23" spans="1:42" x14ac:dyDescent="0.3">
      <c r="A23" t="str">
        <f>REPLACE([13]nuc_h_f0_b0!A7,5,4,"")</f>
        <v>pre_1</v>
      </c>
      <c r="B23" s="2">
        <f>[13]nuc_h_f0_b0!B7</f>
        <v>1.55</v>
      </c>
      <c r="C23" s="2">
        <f>[13]nuc_h_f0_b0!C7</f>
        <v>0.14212380861065099</v>
      </c>
      <c r="D23" s="2">
        <f>[13]nuc_h_f0_b0!D7</f>
        <v>2.9547868147793599</v>
      </c>
      <c r="E23">
        <f>[13]nuc_h_f0_b0!E7</f>
        <v>0.64</v>
      </c>
      <c r="F23" s="9">
        <f t="shared" si="1"/>
        <v>1.4078761913893492</v>
      </c>
      <c r="G23" s="2">
        <f>[14]nuc_h_f0_b1!$C$14</f>
        <v>-0.64100000000000001</v>
      </c>
      <c r="H23" s="9" t="str">
        <f t="shared" si="3"/>
        <v>pre_1</v>
      </c>
      <c r="I23" s="11">
        <f>B23+$G23</f>
        <v>0.90900000000000003</v>
      </c>
    </row>
    <row r="24" spans="1:42" x14ac:dyDescent="0.3">
      <c r="A24" t="str">
        <f>REPLACE([13]nuc_h_f0_b0!A8,5,4,"")</f>
        <v>pre_2</v>
      </c>
      <c r="B24" s="2">
        <f>[13]nuc_h_f0_b0!B8</f>
        <v>1.47</v>
      </c>
      <c r="C24" s="2">
        <f>[13]nuc_h_f0_b0!C8</f>
        <v>7.1683572459406195E-2</v>
      </c>
      <c r="D24" s="2">
        <f>[13]nuc_h_f0_b0!D8</f>
        <v>2.8764118257709201</v>
      </c>
      <c r="E24">
        <f>[13]nuc_h_f0_b0!E8</f>
        <v>0.64</v>
      </c>
      <c r="F24" s="9">
        <f t="shared" si="1"/>
        <v>1.3983164275405937</v>
      </c>
      <c r="G24" s="2">
        <f>[14]nuc_h_f0_b1!$C$14</f>
        <v>-0.64100000000000001</v>
      </c>
      <c r="H24" s="9" t="str">
        <f t="shared" si="3"/>
        <v>pre_2</v>
      </c>
      <c r="I24" s="11">
        <f>B24+$G24</f>
        <v>0.82899999999999996</v>
      </c>
    </row>
    <row r="25" spans="1:42" x14ac:dyDescent="0.3">
      <c r="A25" t="str">
        <f>REPLACE([13]nuc_h_f0_b0!A9,5,4,"")</f>
        <v>pre_3</v>
      </c>
      <c r="B25" s="2">
        <f>[13]nuc_h_f0_b0!B9</f>
        <v>1.88</v>
      </c>
      <c r="C25" s="2">
        <f>[13]nuc_h_f0_b0!C9</f>
        <v>0.47930581116646698</v>
      </c>
      <c r="D25" s="2">
        <f>[13]nuc_h_f0_b0!D9</f>
        <v>3.2715276755825</v>
      </c>
      <c r="E25">
        <f>[13]nuc_h_f0_b0!E9</f>
        <v>0.64</v>
      </c>
      <c r="F25" s="9">
        <f t="shared" si="1"/>
        <v>1.4006941888335329</v>
      </c>
      <c r="G25" s="2">
        <f>[14]nuc_h_f0_b1!$C$14</f>
        <v>-0.64100000000000001</v>
      </c>
      <c r="H25" s="9" t="str">
        <f>A25</f>
        <v>pre_3</v>
      </c>
      <c r="I25" s="11">
        <f>B25+$G25</f>
        <v>1.2389999999999999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3">
      <c r="A29" t="str">
        <f>REPLACE([15]nuc_e_t_b0!A6,5,4,"")</f>
        <v>pre_0</v>
      </c>
      <c r="B29" s="3">
        <f>[15]nuc_e_t_b0!B6</f>
        <v>330</v>
      </c>
      <c r="C29" s="3">
        <f>[15]nuc_e_t_b0!C6</f>
        <v>267.98381149935102</v>
      </c>
      <c r="D29" s="3">
        <f>[15]nuc_e_t_b0!D6</f>
        <v>392.02384118466199</v>
      </c>
      <c r="E29">
        <f>[15]nuc_e_t_b0!E6</f>
        <v>22.63</v>
      </c>
      <c r="F29" s="9">
        <f t="shared" si="1"/>
        <v>62.01618850064898</v>
      </c>
      <c r="G29" s="3">
        <f>[16]nuc_e_t_b1!$C$15</f>
        <v>-5.9610000000000003</v>
      </c>
      <c r="H29" s="9" t="str">
        <f t="shared" si="4"/>
        <v>pre_0</v>
      </c>
      <c r="I29" s="10">
        <f>B29+$G29</f>
        <v>324.03899999999999</v>
      </c>
    </row>
    <row r="30" spans="1:42" x14ac:dyDescent="0.3">
      <c r="A30" t="str">
        <f>REPLACE([15]nuc_e_t_b0!A7,5,4,"")</f>
        <v>pre_1</v>
      </c>
      <c r="B30" s="3">
        <f>[15]nuc_e_t_b0!B7</f>
        <v>298.76</v>
      </c>
      <c r="C30" s="3">
        <f>[15]nuc_e_t_b0!C7</f>
        <v>236.75096177885101</v>
      </c>
      <c r="D30" s="3">
        <f>[15]nuc_e_t_b0!D7</f>
        <v>360.772342226582</v>
      </c>
      <c r="E30">
        <f>[15]nuc_e_t_b0!E7</f>
        <v>22.63</v>
      </c>
      <c r="F30" s="9">
        <f t="shared" si="1"/>
        <v>62.009038221148984</v>
      </c>
      <c r="G30" s="3">
        <f>[16]nuc_e_t_b1!$C$15</f>
        <v>-5.9610000000000003</v>
      </c>
      <c r="H30" s="9" t="str">
        <f t="shared" si="4"/>
        <v>pre_1</v>
      </c>
      <c r="I30" s="10">
        <f>B30+$G30</f>
        <v>292.79899999999998</v>
      </c>
    </row>
    <row r="31" spans="1:42" x14ac:dyDescent="0.3">
      <c r="A31" t="str">
        <f>REPLACE([15]nuc_e_t_b0!A8,5,4,"")</f>
        <v>pre_2</v>
      </c>
      <c r="B31" s="3">
        <f>[15]nuc_e_t_b0!B8</f>
        <v>298.60000000000002</v>
      </c>
      <c r="C31" s="3">
        <f>[15]nuc_e_t_b0!C8</f>
        <v>236.58057405465701</v>
      </c>
      <c r="D31" s="3">
        <f>[15]nuc_e_t_b0!D8</f>
        <v>360.62803144911902</v>
      </c>
      <c r="E31">
        <f>[15]nuc_e_t_b0!E8</f>
        <v>22.61</v>
      </c>
      <c r="F31" s="9">
        <f t="shared" si="1"/>
        <v>62.019425945343016</v>
      </c>
      <c r="G31" s="3">
        <f>[16]nuc_e_t_b1!$C$15</f>
        <v>-5.9610000000000003</v>
      </c>
      <c r="H31" s="9" t="str">
        <f t="shared" si="4"/>
        <v>pre_2</v>
      </c>
      <c r="I31" s="10">
        <f>B31+$G31</f>
        <v>292.63900000000001</v>
      </c>
    </row>
    <row r="32" spans="1:42" x14ac:dyDescent="0.3">
      <c r="A32" t="str">
        <f>REPLACE([15]nuc_e_t_b0!A9,5,4,"")</f>
        <v>pre_3</v>
      </c>
      <c r="B32" s="3">
        <f>[15]nuc_e_t_b0!B9</f>
        <v>293.95999999999998</v>
      </c>
      <c r="C32" s="3">
        <f>[15]nuc_e_t_b0!C9</f>
        <v>231.85987957298099</v>
      </c>
      <c r="D32" s="3">
        <f>[15]nuc_e_t_b0!D9</f>
        <v>356.05131904952202</v>
      </c>
      <c r="E32">
        <f>[15]nuc_e_t_b0!E9</f>
        <v>22.56</v>
      </c>
      <c r="F32" s="9">
        <f t="shared" si="1"/>
        <v>62.100120427018993</v>
      </c>
      <c r="G32" s="3">
        <f>[16]nuc_e_t_b1!$C$15</f>
        <v>-5.9610000000000003</v>
      </c>
      <c r="H32" s="9" t="str">
        <f>A32</f>
        <v>pre_3</v>
      </c>
      <c r="I32" s="10">
        <f>B32+$G32</f>
        <v>287.99899999999997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3">
      <c r="A35" t="str">
        <f>REPLACE([17]nuc_e_f0_b0!A6,5,4,"")</f>
        <v>pre_0</v>
      </c>
      <c r="B35" s="2">
        <f>[17]nuc_e_f0_b0!B6</f>
        <v>0.22</v>
      </c>
      <c r="C35" s="2">
        <f>[17]nuc_e_f0_b0!C6</f>
        <v>-1.3096707552903699</v>
      </c>
      <c r="D35" s="2">
        <f>[17]nuc_e_f0_b0!D6</f>
        <v>1.7562910105262901</v>
      </c>
      <c r="E35">
        <f>[17]nuc_e_f0_b0!E6</f>
        <v>0.73</v>
      </c>
      <c r="F35" s="9">
        <f t="shared" si="1"/>
        <v>1.5296707552903699</v>
      </c>
      <c r="G35" s="2">
        <f>[18]nuc_e_f0_b1!$C$14</f>
        <v>-5.6020000000000003</v>
      </c>
      <c r="H35" s="9" t="str">
        <f t="shared" si="5"/>
        <v>pre_0</v>
      </c>
      <c r="I35" s="11">
        <f>B35+$G35</f>
        <v>-5.3820000000000006</v>
      </c>
      <c r="K35" s="8"/>
    </row>
    <row r="36" spans="1:25" x14ac:dyDescent="0.3">
      <c r="A36" t="str">
        <f>REPLACE([17]nuc_e_f0_b0!A7,5,4,"")</f>
        <v>pre_1</v>
      </c>
      <c r="B36" s="2">
        <f>[17]nuc_e_f0_b0!B7</f>
        <v>0.72</v>
      </c>
      <c r="C36" s="2">
        <f>[17]nuc_e_f0_b0!C7</f>
        <v>-0.81120718513661705</v>
      </c>
      <c r="D36" s="2">
        <f>[17]nuc_e_f0_b0!D7</f>
        <v>2.2569782749815199</v>
      </c>
      <c r="E36">
        <f>[17]nuc_e_f0_b0!E7</f>
        <v>0.73</v>
      </c>
      <c r="F36" s="9">
        <f t="shared" si="1"/>
        <v>1.5312071851366169</v>
      </c>
      <c r="G36" s="2">
        <f>[18]nuc_e_f0_b1!$C$14</f>
        <v>-5.6020000000000003</v>
      </c>
      <c r="H36" s="9" t="str">
        <f t="shared" si="5"/>
        <v>pre_1</v>
      </c>
      <c r="I36" s="11">
        <f>B36+$G36</f>
        <v>-4.8820000000000006</v>
      </c>
      <c r="K36" s="7"/>
    </row>
    <row r="37" spans="1:25" x14ac:dyDescent="0.3">
      <c r="A37" t="str">
        <f>REPLACE([17]nuc_e_f0_b0!A8,5,4,"")</f>
        <v>pre_2</v>
      </c>
      <c r="B37" s="2">
        <f>[17]nuc_e_f0_b0!B8</f>
        <v>0.45</v>
      </c>
      <c r="C37" s="2">
        <f>[17]nuc_e_f0_b0!C8</f>
        <v>-1.0781826447357901</v>
      </c>
      <c r="D37" s="2">
        <f>[17]nuc_e_f0_b0!D8</f>
        <v>1.98611853301057</v>
      </c>
      <c r="E37">
        <f>[17]nuc_e_f0_b0!E8</f>
        <v>0.73</v>
      </c>
      <c r="F37" s="9">
        <f t="shared" si="1"/>
        <v>1.52818264473579</v>
      </c>
      <c r="G37" s="2">
        <f>[18]nuc_e_f0_b1!$C$14</f>
        <v>-5.6020000000000003</v>
      </c>
      <c r="H37" s="9" t="str">
        <f t="shared" si="5"/>
        <v>pre_2</v>
      </c>
      <c r="I37" s="11">
        <f>B37+$G37</f>
        <v>-5.1520000000000001</v>
      </c>
      <c r="K37" s="7"/>
    </row>
    <row r="38" spans="1:25" x14ac:dyDescent="0.3">
      <c r="A38" t="str">
        <f>REPLACE([17]nuc_e_f0_b0!A9,5,4,"")</f>
        <v>pre_3</v>
      </c>
      <c r="B38" s="2">
        <f>[17]nuc_e_f0_b0!B9</f>
        <v>0.8</v>
      </c>
      <c r="C38" s="2">
        <f>[17]nuc_e_f0_b0!C9</f>
        <v>-0.728325201437099</v>
      </c>
      <c r="D38" s="2">
        <f>[17]nuc_e_f0_b0!D9</f>
        <v>2.3210125359773701</v>
      </c>
      <c r="E38">
        <f>[17]nuc_e_f0_b0!E9</f>
        <v>0.73</v>
      </c>
      <c r="F38" s="9">
        <f t="shared" si="1"/>
        <v>1.5283252014370992</v>
      </c>
      <c r="G38" s="2">
        <f>[18]nuc_e_f0_b1!$C$14</f>
        <v>-5.6020000000000003</v>
      </c>
      <c r="H38" s="9" t="str">
        <f>A38</f>
        <v>pre_3</v>
      </c>
      <c r="I38" s="11">
        <f>B38+$G38</f>
        <v>-4.8020000000000005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I41" s="9" t="s">
        <v>15</v>
      </c>
    </row>
    <row r="42" spans="1:25" x14ac:dyDescent="0.3">
      <c r="I42" s="9" t="s">
        <v>17</v>
      </c>
    </row>
    <row r="43" spans="1:25" x14ac:dyDescent="0.3">
      <c r="I43" s="9" t="s">
        <v>18</v>
      </c>
    </row>
    <row r="44" spans="1:25" x14ac:dyDescent="0.3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S49"/>
  <sheetViews>
    <sheetView zoomScale="115" zoomScaleNormal="115" workbookViewId="0">
      <selection activeCell="E29" sqref="E29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19" x14ac:dyDescent="0.3">
      <c r="A2" s="3" t="str">
        <f>RIGHT([19]nuc_f0_exc_b0!A2,5)</f>
        <v>syls1</v>
      </c>
      <c r="B2" s="1">
        <f>[19]nuc_f0_exc_b0!B2</f>
        <v>4.66</v>
      </c>
      <c r="C2" s="1">
        <f>[19]nuc_f0_exc_b0!C2</f>
        <v>2.95658968345119</v>
      </c>
      <c r="D2" s="1">
        <f>[19]nuc_f0_exc_b0!D2</f>
        <v>6.3682283807810904</v>
      </c>
      <c r="E2" s="1">
        <f>[19]nuc_f0_exc_b0!E2</f>
        <v>0.65</v>
      </c>
      <c r="F2" s="13">
        <f t="shared" ref="F2:F5" si="0">B2-C2</f>
        <v>1.7034103165488101</v>
      </c>
      <c r="Q2" s="42" t="s">
        <v>24</v>
      </c>
      <c r="R2" s="43"/>
    </row>
    <row r="3" spans="1:19" x14ac:dyDescent="0.3">
      <c r="A3" s="3" t="str">
        <f>RIGHT([19]nuc_f0_exc_b0!A3,5)</f>
        <v>syls2</v>
      </c>
      <c r="B3" s="1">
        <f>[19]nuc_f0_exc_b0!B3</f>
        <v>5.1100000000000003</v>
      </c>
      <c r="C3" s="1">
        <f>[19]nuc_f0_exc_b0!C3</f>
        <v>3.4131524374771298</v>
      </c>
      <c r="D3" s="1">
        <f>[19]nuc_f0_exc_b0!D3</f>
        <v>6.8156932538592301</v>
      </c>
      <c r="E3" s="1">
        <f>[19]nuc_f0_exc_b0!E3</f>
        <v>0.65</v>
      </c>
      <c r="F3" s="13">
        <f t="shared" si="0"/>
        <v>1.6968475625228705</v>
      </c>
      <c r="Q3" s="44" t="s">
        <v>25</v>
      </c>
      <c r="R3" s="45"/>
    </row>
    <row r="4" spans="1:19" x14ac:dyDescent="0.3">
      <c r="A4" s="3" t="str">
        <f>RIGHT([19]nuc_f0_exc_b0!A4,5)</f>
        <v>syls3</v>
      </c>
      <c r="B4" s="1">
        <f>[19]nuc_f0_exc_b0!B4</f>
        <v>6.59</v>
      </c>
      <c r="C4" s="1">
        <f>[19]nuc_f0_exc_b0!C4</f>
        <v>4.8904909258486402</v>
      </c>
      <c r="D4" s="1">
        <f>[19]nuc_f0_exc_b0!D4</f>
        <v>8.2956438927518601</v>
      </c>
      <c r="E4" s="1">
        <f>[19]nuc_f0_exc_b0!E4</f>
        <v>0.69</v>
      </c>
      <c r="F4" s="13">
        <f t="shared" si="0"/>
        <v>1.6995090741513597</v>
      </c>
    </row>
    <row r="5" spans="1:19" x14ac:dyDescent="0.3">
      <c r="A5" s="3" t="str">
        <f>RIGHT([19]nuc_f0_exc_b0!A5,5)</f>
        <v>syls4</v>
      </c>
      <c r="B5" s="1">
        <f>[19]nuc_f0_exc_b0!B5</f>
        <v>5.72</v>
      </c>
      <c r="C5" s="1">
        <f>[19]nuc_f0_exc_b0!C5</f>
        <v>3.9803787490798199</v>
      </c>
      <c r="D5" s="1">
        <f>[19]nuc_f0_exc_b0!D5</f>
        <v>7.4513924885954603</v>
      </c>
      <c r="E5" s="1">
        <f>[19]nuc_f0_exc_b0!E5</f>
        <v>0.74</v>
      </c>
      <c r="F5" s="13">
        <f t="shared" si="0"/>
        <v>1.7396212509201798</v>
      </c>
    </row>
    <row r="6" spans="1:19" x14ac:dyDescent="0.3">
      <c r="B6" s="1"/>
      <c r="C6" s="1"/>
      <c r="D6" s="1"/>
      <c r="E6" s="1"/>
      <c r="F6" s="13"/>
    </row>
    <row r="7" spans="1:19" x14ac:dyDescent="0.3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19" x14ac:dyDescent="0.3">
      <c r="A8" s="3" t="str">
        <f>([20]nuc_lh_slope_b0!A2)</f>
        <v>foot_syls1</v>
      </c>
      <c r="B8" s="1">
        <f>[20]nuc_lh_slope_b0!B2</f>
        <v>3.6</v>
      </c>
      <c r="C8" s="1">
        <f>[20]nuc_lh_slope_b0!C2</f>
        <v>3.3065507308787798</v>
      </c>
      <c r="D8" s="1">
        <f>[20]nuc_lh_slope_b0!D2</f>
        <v>3.8884920137407999</v>
      </c>
      <c r="E8" s="1">
        <f>[20]nuc_lh_slope_b0!E2</f>
        <v>0.12</v>
      </c>
      <c r="F8" s="13">
        <f>B8-C8</f>
        <v>0.29344926912122027</v>
      </c>
    </row>
    <row r="9" spans="1:19" x14ac:dyDescent="0.3">
      <c r="A9" s="3" t="str">
        <f>([20]nuc_lh_slope_b0!A3)</f>
        <v>foot_syls2</v>
      </c>
      <c r="B9" s="1">
        <f>[20]nuc_lh_slope_b0!B3</f>
        <v>3.59</v>
      </c>
      <c r="C9" s="1">
        <f>[20]nuc_lh_slope_b0!C3</f>
        <v>3.2927987872796098</v>
      </c>
      <c r="D9" s="1">
        <f>[20]nuc_lh_slope_b0!D3</f>
        <v>3.8878849195351202</v>
      </c>
      <c r="E9" s="1">
        <f>[20]nuc_lh_slope_b0!E3</f>
        <v>0.13</v>
      </c>
      <c r="F9" s="13">
        <f>B9-C9</f>
        <v>0.29720121272039002</v>
      </c>
    </row>
    <row r="10" spans="1:19" x14ac:dyDescent="0.3">
      <c r="A10" s="3" t="str">
        <f>([20]nuc_lh_slope_b0!A4)</f>
        <v>foot_syls3</v>
      </c>
      <c r="B10" s="1">
        <f>[20]nuc_lh_slope_b0!B4</f>
        <v>3.47</v>
      </c>
      <c r="C10" s="1">
        <f>[20]nuc_lh_slope_b0!C4</f>
        <v>3.1516419539000902</v>
      </c>
      <c r="D10" s="1">
        <f>[20]nuc_lh_slope_b0!D4</f>
        <v>3.7949069909206798</v>
      </c>
      <c r="E10" s="1">
        <f>[20]nuc_lh_slope_b0!E4</f>
        <v>0.15</v>
      </c>
      <c r="F10" s="13">
        <f>B10-C10</f>
        <v>0.31835804609991003</v>
      </c>
    </row>
    <row r="11" spans="1:19" x14ac:dyDescent="0.3">
      <c r="A11" s="3" t="str">
        <f>([20]nuc_lh_slope_b0!A5)</f>
        <v>foot_syls4</v>
      </c>
      <c r="B11" s="1">
        <f>[20]nuc_lh_slope_b0!B5</f>
        <v>2.83</v>
      </c>
      <c r="C11" s="1">
        <f>[20]nuc_lh_slope_b0!C5</f>
        <v>2.4969167190323498</v>
      </c>
      <c r="D11" s="1">
        <f>[20]nuc_lh_slope_b0!D5</f>
        <v>3.1654071296814799</v>
      </c>
      <c r="E11" s="1">
        <f>[20]nuc_lh_slope_b0!E5</f>
        <v>0.15</v>
      </c>
      <c r="F11" s="13">
        <f>B11-C11</f>
        <v>0.33308328096765027</v>
      </c>
    </row>
    <row r="13" spans="1:19" x14ac:dyDescent="0.3">
      <c r="B13" t="s">
        <v>21</v>
      </c>
      <c r="C13" t="s">
        <v>22</v>
      </c>
    </row>
    <row r="14" spans="1:19" x14ac:dyDescent="0.3">
      <c r="A14" s="3" t="str">
        <f>A15</f>
        <v>foot_syls1</v>
      </c>
      <c r="B14">
        <v>0</v>
      </c>
      <c r="C14" s="1">
        <v>0</v>
      </c>
      <c r="D14" s="2">
        <f>C14</f>
        <v>0</v>
      </c>
    </row>
    <row r="15" spans="1:19" x14ac:dyDescent="0.3">
      <c r="A15" s="3" t="str">
        <f>A8</f>
        <v>foot_syls1</v>
      </c>
      <c r="B15">
        <v>1</v>
      </c>
      <c r="C15" s="1">
        <f>B8</f>
        <v>3.6</v>
      </c>
      <c r="D15" s="2">
        <f>EXP(C15)</f>
        <v>36.598234443677988</v>
      </c>
      <c r="S15" t="s">
        <v>23</v>
      </c>
    </row>
    <row r="16" spans="1:19" x14ac:dyDescent="0.3">
      <c r="A16" s="3" t="str">
        <f>A17</f>
        <v>foot_syls2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19" x14ac:dyDescent="0.3">
      <c r="A17" s="3" t="str">
        <f>A9</f>
        <v>foot_syls2</v>
      </c>
      <c r="B17">
        <f>B15</f>
        <v>1</v>
      </c>
      <c r="C17" s="1">
        <f>B9</f>
        <v>3.59</v>
      </c>
      <c r="D17" s="2">
        <f t="shared" ref="D17" si="2">EXP(C17)</f>
        <v>36.234075926476464</v>
      </c>
      <c r="E17" s="2"/>
      <c r="F17" s="13"/>
    </row>
    <row r="18" spans="1:19" x14ac:dyDescent="0.3">
      <c r="A18" s="3" t="str">
        <f>A19</f>
        <v>foot_syls3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19" x14ac:dyDescent="0.3">
      <c r="A19" s="3" t="str">
        <f>A10</f>
        <v>foot_syls3</v>
      </c>
      <c r="B19">
        <f>B17</f>
        <v>1</v>
      </c>
      <c r="C19" s="1">
        <f>B10</f>
        <v>3.47</v>
      </c>
      <c r="D19" s="2">
        <f t="shared" ref="D19" si="4">EXP(C19)</f>
        <v>32.13674244475316</v>
      </c>
      <c r="E19" s="2"/>
      <c r="F19" s="13"/>
      <c r="S19" t="s">
        <v>23</v>
      </c>
    </row>
    <row r="20" spans="1:19" x14ac:dyDescent="0.3">
      <c r="A20" s="3" t="str">
        <f>A21</f>
        <v>foot_syls4</v>
      </c>
      <c r="B20">
        <v>0</v>
      </c>
      <c r="C20" s="1">
        <v>0</v>
      </c>
      <c r="D20" s="2">
        <f t="shared" ref="D20" si="5">C20</f>
        <v>0</v>
      </c>
    </row>
    <row r="21" spans="1:19" x14ac:dyDescent="0.3">
      <c r="A21" s="3" t="str">
        <f>A11</f>
        <v>foot_syls4</v>
      </c>
      <c r="B21">
        <f>B19</f>
        <v>1</v>
      </c>
      <c r="C21" s="1">
        <f>B11</f>
        <v>2.83</v>
      </c>
      <c r="D21" s="2">
        <f t="shared" ref="D21" si="6">EXP(C21)</f>
        <v>16.945460824541019</v>
      </c>
    </row>
    <row r="24" spans="1:19" x14ac:dyDescent="0.3">
      <c r="A24" t="str">
        <f>A7</f>
        <v>lh_slope</v>
      </c>
      <c r="B24" t="str">
        <f>B7</f>
        <v>predicted</v>
      </c>
    </row>
    <row r="25" spans="1:19" x14ac:dyDescent="0.3">
      <c r="A25" t="str">
        <f>A8</f>
        <v>foot_syls1</v>
      </c>
      <c r="B25" s="1">
        <f>EXP(B8)</f>
        <v>36.598234443677988</v>
      </c>
    </row>
    <row r="26" spans="1:19" x14ac:dyDescent="0.3">
      <c r="A26" t="str">
        <f>A9</f>
        <v>foot_syls2</v>
      </c>
      <c r="B26" s="1">
        <f>EXP(B9)</f>
        <v>36.234075926476464</v>
      </c>
    </row>
    <row r="27" spans="1:19" x14ac:dyDescent="0.3">
      <c r="A27" t="str">
        <f>A10</f>
        <v>foot_syls3</v>
      </c>
      <c r="B27" s="1">
        <f>EXP(B10)</f>
        <v>32.13674244475316</v>
      </c>
    </row>
    <row r="28" spans="1:19" x14ac:dyDescent="0.3">
      <c r="A28" t="str">
        <f>A11</f>
        <v>foot_syls4</v>
      </c>
      <c r="B28" s="1">
        <f>EXP(B11)</f>
        <v>16.945460824541019</v>
      </c>
      <c r="H28" s="48" t="s">
        <v>41</v>
      </c>
      <c r="I28" s="49"/>
      <c r="J28" s="49"/>
      <c r="K28" s="49"/>
    </row>
    <row r="29" spans="1:19" x14ac:dyDescent="0.3">
      <c r="B29" s="46"/>
      <c r="C29" s="46"/>
      <c r="D29" s="46"/>
      <c r="E29" s="46"/>
      <c r="F29" s="46"/>
      <c r="H29" s="50" t="s">
        <v>42</v>
      </c>
      <c r="I29" s="51" t="str">
        <f>A25</f>
        <v>foot_syls1</v>
      </c>
      <c r="J29" s="51" t="str">
        <f>A26</f>
        <v>foot_syls2</v>
      </c>
      <c r="K29" s="51" t="str">
        <f>A27</f>
        <v>foot_syls3</v>
      </c>
    </row>
    <row r="30" spans="1:19" x14ac:dyDescent="0.3">
      <c r="C30" s="46"/>
      <c r="D30" s="46"/>
      <c r="E30" s="46"/>
      <c r="F30" s="46"/>
      <c r="H30" s="51" t="str">
        <f>A25</f>
        <v>foot_syls1</v>
      </c>
      <c r="I30" s="52"/>
      <c r="J30" s="53"/>
      <c r="K30" s="53"/>
    </row>
    <row r="31" spans="1:19" x14ac:dyDescent="0.3">
      <c r="F31" s="46"/>
      <c r="H31" s="51" t="str">
        <f>A26</f>
        <v>foot_syls2</v>
      </c>
      <c r="I31" s="52">
        <f>B$25/B26</f>
        <v>1.0100501670841682</v>
      </c>
      <c r="J31" s="53"/>
      <c r="K31" s="53"/>
    </row>
    <row r="32" spans="1:19" x14ac:dyDescent="0.3">
      <c r="A32" s="3"/>
      <c r="F32" s="46"/>
      <c r="H32" s="51" t="str">
        <f>A27</f>
        <v>foot_syls3</v>
      </c>
      <c r="I32" s="52">
        <f>B$25/B27</f>
        <v>1.1388283833246216</v>
      </c>
      <c r="J32" s="54">
        <f>B$26/B27</f>
        <v>1.1274968515793753</v>
      </c>
      <c r="K32" s="54"/>
    </row>
    <row r="33" spans="1:11" x14ac:dyDescent="0.3">
      <c r="A33" s="3"/>
      <c r="H33" s="51" t="str">
        <f>A28</f>
        <v>foot_syls4</v>
      </c>
      <c r="I33" s="52">
        <f>B$25/B28</f>
        <v>2.1597662537849147</v>
      </c>
      <c r="J33" s="54">
        <f>B$26/B28</f>
        <v>2.138276220496818</v>
      </c>
      <c r="K33" s="54">
        <f>B27/B28</f>
        <v>1.8964808793049515</v>
      </c>
    </row>
    <row r="34" spans="1:11" x14ac:dyDescent="0.3">
      <c r="A34" s="3"/>
      <c r="D34" s="1"/>
      <c r="E34" s="1"/>
      <c r="F34" s="1"/>
    </row>
    <row r="35" spans="1:11" x14ac:dyDescent="0.3">
      <c r="A35" s="3"/>
      <c r="C35" s="1"/>
      <c r="D35" s="1"/>
      <c r="E35" s="1"/>
      <c r="F35" s="1"/>
    </row>
    <row r="36" spans="1:11" x14ac:dyDescent="0.3">
      <c r="A36" s="3"/>
      <c r="C36" s="1"/>
      <c r="D36" s="1"/>
      <c r="E36" s="1"/>
      <c r="F36" s="1"/>
    </row>
    <row r="37" spans="1:11" x14ac:dyDescent="0.3">
      <c r="A37" s="3"/>
      <c r="C37" s="1"/>
      <c r="D37" s="1"/>
    </row>
    <row r="38" spans="1:11" x14ac:dyDescent="0.3">
      <c r="A38" s="3"/>
      <c r="C38" s="1"/>
      <c r="D38" s="1"/>
    </row>
    <row r="39" spans="1:11" x14ac:dyDescent="0.3">
      <c r="A39" s="3"/>
    </row>
    <row r="40" spans="1:11" x14ac:dyDescent="0.3">
      <c r="A40" s="3"/>
    </row>
    <row r="46" spans="1:11" x14ac:dyDescent="0.3">
      <c r="B46" s="1"/>
      <c r="C46" s="1"/>
      <c r="D46" s="1"/>
      <c r="E46" s="1"/>
      <c r="F46" s="1"/>
    </row>
    <row r="47" spans="1:11" x14ac:dyDescent="0.3">
      <c r="B47" s="1"/>
      <c r="C47" s="1"/>
      <c r="D47" s="1"/>
      <c r="E47" s="1"/>
      <c r="F47" s="1"/>
    </row>
    <row r="48" spans="1:11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Q2:R2"/>
    <mergeCell ref="Q3:R3"/>
  </mergeCells>
  <conditionalFormatting sqref="I33:K33 I32:J32 I31">
    <cfRule type="cellIs" dxfId="3" priority="1" stopIfTrue="1" operator="notBetween">
      <formula>1.95</formula>
      <formula>0.45</formula>
    </cfRule>
    <cfRule type="cellIs" dxfId="2" priority="3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zoomScale="115" zoomScaleNormal="115" workbookViewId="0">
      <selection activeCell="B3" sqref="B3"/>
    </sheetView>
  </sheetViews>
  <sheetFormatPr defaultRowHeight="14.4" x14ac:dyDescent="0.3"/>
  <sheetData>
    <row r="1" spans="1:6" x14ac:dyDescent="0.3">
      <c r="B1" t="s">
        <v>12</v>
      </c>
    </row>
    <row r="2" spans="1: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[1]pn_l_t_b0!A6</f>
        <v>foot_syls1</v>
      </c>
      <c r="B3" s="3">
        <f>[1]pn_l_t_b0!B6</f>
        <v>46.2</v>
      </c>
      <c r="C3" s="3" t="s">
        <v>85</v>
      </c>
      <c r="D3" s="3" t="s">
        <v>86</v>
      </c>
      <c r="E3" t="s">
        <v>87</v>
      </c>
      <c r="F3" t="e">
        <f>B3-C3</f>
        <v>#VALUE!</v>
      </c>
    </row>
    <row r="4" spans="1:6" x14ac:dyDescent="0.3">
      <c r="A4" s="3" t="str">
        <f>[1]pn_l_t_b0!A7</f>
        <v>foot_syls2</v>
      </c>
      <c r="B4" s="3" t="s">
        <v>88</v>
      </c>
      <c r="C4" s="3" t="s">
        <v>89</v>
      </c>
      <c r="D4" s="3" t="s">
        <v>90</v>
      </c>
      <c r="E4" t="s">
        <v>91</v>
      </c>
      <c r="F4" t="e">
        <f>B4-C4</f>
        <v>#VALUE!</v>
      </c>
    </row>
    <row r="5" spans="1:6" x14ac:dyDescent="0.3">
      <c r="A5" s="3" t="str">
        <f>[1]pn_l_t_b0!A8</f>
        <v>foot_syls3</v>
      </c>
      <c r="B5" s="3" t="s">
        <v>92</v>
      </c>
      <c r="C5" s="3" t="s">
        <v>93</v>
      </c>
      <c r="D5" s="3" t="s">
        <v>94</v>
      </c>
      <c r="E5" t="s">
        <v>95</v>
      </c>
      <c r="F5" t="e">
        <f>B5-C5</f>
        <v>#VALUE!</v>
      </c>
    </row>
    <row r="6" spans="1:6" x14ac:dyDescent="0.3">
      <c r="A6" s="3" t="str">
        <f>[1]pn_l_t_b0!A9</f>
        <v>foot_syls4</v>
      </c>
      <c r="B6" s="3" t="s">
        <v>43</v>
      </c>
      <c r="C6" s="3" t="s">
        <v>44</v>
      </c>
      <c r="D6" s="3" t="s">
        <v>45</v>
      </c>
      <c r="E6" t="s">
        <v>46</v>
      </c>
      <c r="F6" t="e">
        <f>B6-C6</f>
        <v>#VALUE!</v>
      </c>
    </row>
    <row r="8" spans="1:6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REPLACE([2]pn_l_f0_b0!A6, 1, 5,"")</f>
        <v>syls1</v>
      </c>
      <c r="B9" s="2" t="s">
        <v>96</v>
      </c>
      <c r="C9" s="2" t="s">
        <v>97</v>
      </c>
      <c r="D9" s="2" t="s">
        <v>98</v>
      </c>
      <c r="E9" t="s">
        <v>99</v>
      </c>
      <c r="F9" t="e">
        <f t="shared" ref="F9:F25" si="0">B9-C9</f>
        <v>#VALUE!</v>
      </c>
    </row>
    <row r="10" spans="1:6" x14ac:dyDescent="0.3">
      <c r="A10" s="2" t="str">
        <f>REPLACE([2]pn_l_f0_b0!A7, 1, 5,"")</f>
        <v>syls2</v>
      </c>
      <c r="B10" s="2" t="s">
        <v>100</v>
      </c>
      <c r="C10" s="2" t="s">
        <v>101</v>
      </c>
      <c r="D10" s="2" t="s">
        <v>47</v>
      </c>
      <c r="E10" t="s">
        <v>48</v>
      </c>
      <c r="F10" t="e">
        <f t="shared" si="0"/>
        <v>#VALUE!</v>
      </c>
    </row>
    <row r="11" spans="1:6" x14ac:dyDescent="0.3">
      <c r="A11" s="2" t="str">
        <f>REPLACE([2]pn_l_f0_b0!A8, 1, 5,"")</f>
        <v>syls3</v>
      </c>
      <c r="B11" s="2" t="s">
        <v>49</v>
      </c>
      <c r="C11" s="2" t="s">
        <v>50</v>
      </c>
      <c r="D11" s="2" t="s">
        <v>51</v>
      </c>
      <c r="E11" t="s">
        <v>52</v>
      </c>
      <c r="F11" t="e">
        <f t="shared" si="0"/>
        <v>#VALUE!</v>
      </c>
    </row>
    <row r="12" spans="1:6" x14ac:dyDescent="0.3">
      <c r="A12" s="2" t="str">
        <f>REPLACE([2]pn_l_f0_b0!A9, 1, 5,"")</f>
        <v>syls4</v>
      </c>
      <c r="B12" s="2" t="s">
        <v>53</v>
      </c>
      <c r="C12" s="2" t="s">
        <v>54</v>
      </c>
      <c r="D12" s="2" t="s">
        <v>55</v>
      </c>
      <c r="E12" t="s">
        <v>56</v>
      </c>
      <c r="F12" t="e">
        <f t="shared" si="0"/>
        <v>#VALUE!</v>
      </c>
    </row>
    <row r="15" spans="1:6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REPLACE([3]pn_h_t_b0!A9, 1, 5,"")</f>
        <v>syls1</v>
      </c>
      <c r="B16" s="3" t="s">
        <v>57</v>
      </c>
      <c r="C16" s="3" t="s">
        <v>58</v>
      </c>
      <c r="D16" s="3" t="s">
        <v>59</v>
      </c>
      <c r="E16" t="s">
        <v>60</v>
      </c>
      <c r="F16" t="e">
        <f t="shared" si="0"/>
        <v>#VALUE!</v>
      </c>
    </row>
    <row r="17" spans="1:40" x14ac:dyDescent="0.3">
      <c r="A17" s="3" t="str">
        <f>REPLACE([3]pn_h_t_b0!A10, 1, 5,"")</f>
        <v>syls2</v>
      </c>
      <c r="B17" s="3" t="s">
        <v>61</v>
      </c>
      <c r="C17" s="3" t="s">
        <v>62</v>
      </c>
      <c r="D17" s="3" t="s">
        <v>63</v>
      </c>
      <c r="E17" t="s">
        <v>64</v>
      </c>
      <c r="F17" t="e">
        <f t="shared" si="0"/>
        <v>#VALUE!</v>
      </c>
    </row>
    <row r="18" spans="1:40" x14ac:dyDescent="0.3">
      <c r="A18" s="3" t="str">
        <f>REPLACE([3]pn_h_t_b0!A11, 1, 5,"")</f>
        <v>syls3</v>
      </c>
      <c r="B18" s="3" t="s">
        <v>65</v>
      </c>
      <c r="C18" s="3" t="s">
        <v>66</v>
      </c>
      <c r="D18" s="3" t="s">
        <v>67</v>
      </c>
      <c r="E18" t="s">
        <v>68</v>
      </c>
      <c r="F18" t="e">
        <f t="shared" si="0"/>
        <v>#VALUE!</v>
      </c>
    </row>
    <row r="19" spans="1:40" x14ac:dyDescent="0.3">
      <c r="A19" s="3" t="str">
        <f>REPLACE([3]pn_h_t_b0!A12, 1, 5,"")</f>
        <v>syls4</v>
      </c>
      <c r="B19" s="3" t="s">
        <v>69</v>
      </c>
      <c r="C19" s="3" t="s">
        <v>70</v>
      </c>
      <c r="D19" s="3" t="s">
        <v>71</v>
      </c>
      <c r="E19" t="s">
        <v>72</v>
      </c>
      <c r="F19" t="e">
        <f t="shared" si="0"/>
        <v>#VALUE!</v>
      </c>
    </row>
    <row r="21" spans="1:40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REPLACE([4]pn_h_f0_b0!A9, 1, 5,"")</f>
        <v>syls1</v>
      </c>
      <c r="B22" s="2" t="s">
        <v>73</v>
      </c>
      <c r="C22" s="2" t="s">
        <v>74</v>
      </c>
      <c r="D22" s="2" t="s">
        <v>75</v>
      </c>
      <c r="E22" t="s">
        <v>76</v>
      </c>
      <c r="F22" t="e">
        <f t="shared" si="0"/>
        <v>#VALUE!</v>
      </c>
    </row>
    <row r="23" spans="1:40" x14ac:dyDescent="0.3">
      <c r="A23" s="2" t="str">
        <f>REPLACE([4]pn_h_f0_b0!A10, 1, 5,"")</f>
        <v>syls2</v>
      </c>
      <c r="B23" s="2" t="s">
        <v>77</v>
      </c>
      <c r="C23" s="2" t="s">
        <v>78</v>
      </c>
      <c r="D23" s="2" t="s">
        <v>79</v>
      </c>
      <c r="E23" t="s">
        <v>80</v>
      </c>
      <c r="F23" t="e">
        <f t="shared" si="0"/>
        <v>#VALUE!</v>
      </c>
    </row>
    <row r="24" spans="1:40" x14ac:dyDescent="0.3">
      <c r="A24" s="2" t="str">
        <f>REPLACE([4]pn_h_f0_b0!A11, 1, 5,"")</f>
        <v>syls3</v>
      </c>
      <c r="B24" s="2" t="s">
        <v>81</v>
      </c>
      <c r="C24" s="2" t="s">
        <v>82</v>
      </c>
      <c r="D24" s="2" t="s">
        <v>83</v>
      </c>
      <c r="E24" t="s">
        <v>84</v>
      </c>
      <c r="F24" t="e">
        <f t="shared" si="0"/>
        <v>#VALUE!</v>
      </c>
    </row>
    <row r="25" spans="1:40" x14ac:dyDescent="0.3">
      <c r="A25" s="2" t="str">
        <f>REPLACE([4]pn_h_f0_b0!A12, 1, 5,"")</f>
        <v>syls4</v>
      </c>
      <c r="B25" s="2">
        <f>[4]pn_h_f0_b0!B12</f>
        <v>2.17</v>
      </c>
      <c r="C25" s="2">
        <f>[4]pn_h_f0_b0!C12</f>
        <v>1.1379900405871699</v>
      </c>
      <c r="D25" s="2">
        <f>[4]pn_h_f0_b0!D12</f>
        <v>3.21044651648725</v>
      </c>
      <c r="E25">
        <f>[4]pn_h_f0_b0!E12</f>
        <v>0.47</v>
      </c>
      <c r="F25">
        <f t="shared" si="0"/>
        <v>1.03200995941283</v>
      </c>
    </row>
    <row r="29" spans="1:40" x14ac:dyDescent="0.3">
      <c r="B29" s="3"/>
      <c r="C29" s="3"/>
      <c r="D29" s="3"/>
    </row>
    <row r="30" spans="1:40" x14ac:dyDescent="0.3">
      <c r="B30" s="3"/>
      <c r="C30" s="3"/>
      <c r="D30" s="3"/>
    </row>
    <row r="31" spans="1:40" x14ac:dyDescent="0.3">
      <c r="B31" s="3"/>
      <c r="C31" s="3"/>
      <c r="D31" s="3"/>
    </row>
    <row r="32" spans="1:40" x14ac:dyDescent="0.3">
      <c r="B32" s="3"/>
      <c r="C32" s="3"/>
      <c r="D32" s="3"/>
    </row>
    <row r="34" spans="2:23" x14ac:dyDescent="0.3">
      <c r="I34" s="4"/>
    </row>
    <row r="35" spans="2:23" x14ac:dyDescent="0.3">
      <c r="B35" s="2"/>
      <c r="C35" s="2"/>
      <c r="D35" s="2"/>
      <c r="I35" s="8"/>
    </row>
    <row r="36" spans="2:23" x14ac:dyDescent="0.3">
      <c r="B36" s="2"/>
      <c r="C36" s="2"/>
      <c r="D36" s="2"/>
      <c r="I36" s="7"/>
    </row>
    <row r="37" spans="2:23" x14ac:dyDescent="0.3">
      <c r="B37" s="2"/>
      <c r="C37" s="2"/>
      <c r="D37" s="2"/>
      <c r="I37" s="7"/>
    </row>
    <row r="38" spans="2:23" x14ac:dyDescent="0.3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F10" sqref="F10"/>
    </sheetView>
  </sheetViews>
  <sheetFormatPr defaultRowHeight="14.4" x14ac:dyDescent="0.3"/>
  <cols>
    <col min="2" max="3" width="9.109375" style="3"/>
  </cols>
  <sheetData>
    <row r="1" spans="1:6" x14ac:dyDescent="0.3">
      <c r="B1" s="3" t="s">
        <v>12</v>
      </c>
    </row>
    <row r="2" spans="1:6" x14ac:dyDescent="0.3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REPLACE([1]pn_l_t_b0!A2,5,4,"")</f>
        <v>ana_0</v>
      </c>
      <c r="B3" s="3">
        <f>[1]pn_l_t_b0!B2</f>
        <v>46.2</v>
      </c>
      <c r="C3" s="3">
        <f>[1]pn_l_t_b0!C2</f>
        <v>6.5967463847160399</v>
      </c>
      <c r="D3" s="3">
        <f>[1]pn_l_t_b0!D2</f>
        <v>85.812500740278594</v>
      </c>
      <c r="E3">
        <f>[1]pn_l_t_b0!E2</f>
        <v>18.14</v>
      </c>
      <c r="F3" s="3">
        <f>B3-C3</f>
        <v>39.603253615283961</v>
      </c>
    </row>
    <row r="4" spans="1:6" x14ac:dyDescent="0.3">
      <c r="A4" s="3" t="str">
        <f>REPLACE([1]pn_l_t_b0!A3,5,4,"")</f>
        <v>ana_1</v>
      </c>
      <c r="B4" s="3">
        <f>[1]pn_l_t_b0!B3</f>
        <v>13.69</v>
      </c>
      <c r="C4" s="3">
        <f>[1]pn_l_t_b0!C3</f>
        <v>-82.542645765229096</v>
      </c>
      <c r="D4" s="3">
        <f>[1]pn_l_t_b0!D3</f>
        <v>109.922277266642</v>
      </c>
      <c r="E4">
        <f>[1]pn_l_t_b0!E3</f>
        <v>38.51</v>
      </c>
      <c r="F4" s="3">
        <f>B4-C4</f>
        <v>96.232645765229094</v>
      </c>
    </row>
    <row r="5" spans="1:6" x14ac:dyDescent="0.3">
      <c r="A5" s="3" t="str">
        <f>REPLACE([1]pn_l_t_b0!A4,5,4,"")</f>
        <v>ana_2</v>
      </c>
      <c r="B5" s="3">
        <f>[1]pn_l_t_b0!B4</f>
        <v>15.11</v>
      </c>
      <c r="C5" s="3">
        <f>[1]pn_l_t_b0!C4</f>
        <v>-81.058894014132306</v>
      </c>
      <c r="D5" s="3">
        <f>[1]pn_l_t_b0!D4</f>
        <v>111.269364998366</v>
      </c>
      <c r="E5">
        <f>[1]pn_l_t_b0!E4</f>
        <v>38.89</v>
      </c>
      <c r="F5" s="3">
        <f>B5-C5</f>
        <v>96.168894014132306</v>
      </c>
    </row>
    <row r="6" spans="1:6" x14ac:dyDescent="0.3">
      <c r="A6" s="3" t="str">
        <f>REPLACE([1]pn_l_t_b0!A5,5,4,"")</f>
        <v>ana_3</v>
      </c>
      <c r="B6" s="3">
        <f>[1]pn_l_t_b0!B5</f>
        <v>25.6</v>
      </c>
      <c r="C6" s="3">
        <f>[1]pn_l_t_b0!C5</f>
        <v>-70.565829722645105</v>
      </c>
      <c r="D6" s="3">
        <f>[1]pn_l_t_b0!D5</f>
        <v>121.76198505396501</v>
      </c>
      <c r="E6">
        <f>[1]pn_l_t_b0!E5</f>
        <v>38.89</v>
      </c>
      <c r="F6" s="3">
        <f>B6-C6</f>
        <v>96.1658297226451</v>
      </c>
    </row>
    <row r="8" spans="1:6" x14ac:dyDescent="0.3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REPLACE([2]pn_l_f0_b0!A2,5,4,"")</f>
        <v>ana_0</v>
      </c>
      <c r="B9" s="2">
        <f>[2]pn_l_f0_b0!B2</f>
        <v>-0.72</v>
      </c>
      <c r="C9" s="2">
        <f>[2]pn_l_f0_b0!C2</f>
        <v>-1.7565094033984201</v>
      </c>
      <c r="D9" s="2">
        <f>[2]pn_l_f0_b0!D2</f>
        <v>0.32509691379777</v>
      </c>
      <c r="E9" s="2">
        <f>[2]pn_l_f0_b0!E2</f>
        <v>0.43</v>
      </c>
      <c r="F9" s="2">
        <f>B9-C9</f>
        <v>1.0365094033984201</v>
      </c>
    </row>
    <row r="10" spans="1:6" x14ac:dyDescent="0.3">
      <c r="A10" s="2" t="str">
        <f>REPLACE([2]pn_l_f0_b0!A3,5,4,"")</f>
        <v>ana_1</v>
      </c>
      <c r="B10" s="2">
        <f>[2]pn_l_f0_b0!B3</f>
        <v>0.16</v>
      </c>
      <c r="C10" s="2">
        <f>[2]pn_l_f0_b0!C3</f>
        <v>-0.90707006018054503</v>
      </c>
      <c r="D10" s="2">
        <f>[2]pn_l_f0_b0!D3</f>
        <v>1.21769975053144</v>
      </c>
      <c r="E10" s="2">
        <f>[2]pn_l_f0_b0!E3</f>
        <v>0.47</v>
      </c>
      <c r="F10" s="2">
        <f>B10-C10</f>
        <v>1.067070060180545</v>
      </c>
    </row>
    <row r="11" spans="1:6" x14ac:dyDescent="0.3">
      <c r="A11" s="2" t="str">
        <f>REPLACE([2]pn_l_f0_b0!A4,5,4,"")</f>
        <v>ana_2</v>
      </c>
      <c r="B11" s="2">
        <f>[2]pn_l_f0_b0!B4</f>
        <v>-0.52</v>
      </c>
      <c r="C11" s="2">
        <f>[2]pn_l_f0_b0!C4</f>
        <v>-1.6648704520998101</v>
      </c>
      <c r="D11" s="2">
        <f>[2]pn_l_f0_b0!D4</f>
        <v>0.62342027080806695</v>
      </c>
      <c r="E11" s="2">
        <f>[2]pn_l_f0_b0!E4</f>
        <v>0.54</v>
      </c>
      <c r="F11" s="2">
        <f>B11-C11</f>
        <v>1.1448704520998101</v>
      </c>
    </row>
    <row r="12" spans="1:6" x14ac:dyDescent="0.3">
      <c r="A12" s="2" t="str">
        <f>REPLACE([2]pn_l_f0_b0!A5,5,4,"")</f>
        <v>ana_3</v>
      </c>
      <c r="B12" s="2">
        <f>[2]pn_l_f0_b0!B5</f>
        <v>-0.65</v>
      </c>
      <c r="C12" s="2">
        <f>[2]pn_l_f0_b0!C5</f>
        <v>-1.79178164106981</v>
      </c>
      <c r="D12" s="2">
        <f>[2]pn_l_f0_b0!D5</f>
        <v>0.49672222302129398</v>
      </c>
      <c r="E12" s="2">
        <f>[2]pn_l_f0_b0!E5</f>
        <v>0.54</v>
      </c>
      <c r="F12" s="2">
        <f>B12-C12</f>
        <v>1.1417816410698101</v>
      </c>
    </row>
    <row r="15" spans="1:6" x14ac:dyDescent="0.3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REPLACE([3]pn_h_t_b0!A5,5,4,"")</f>
        <v>ana_0</v>
      </c>
      <c r="B16" s="3">
        <f>[3]pn_h_t_b0!B5</f>
        <v>184.03</v>
      </c>
      <c r="C16" s="3">
        <f>[3]pn_h_t_b0!C5</f>
        <v>151.506890941535</v>
      </c>
      <c r="D16" s="3">
        <f>[3]pn_h_t_b0!D5</f>
        <v>216.54398484014399</v>
      </c>
      <c r="E16" s="3">
        <f>[3]pn_h_t_b0!E5</f>
        <v>15.51</v>
      </c>
      <c r="F16" s="3">
        <f>B16-C16</f>
        <v>32.523109058464996</v>
      </c>
    </row>
    <row r="17" spans="1:40" x14ac:dyDescent="0.3">
      <c r="A17" s="3" t="str">
        <f>REPLACE([3]pn_h_t_b0!A6,5,4,"")</f>
        <v>ana_1</v>
      </c>
      <c r="B17" s="3">
        <f>[3]pn_h_t_b0!B6</f>
        <v>146.68</v>
      </c>
      <c r="C17" s="3">
        <f>[3]pn_h_t_b0!C6</f>
        <v>90.8086057866971</v>
      </c>
      <c r="D17" s="3">
        <f>[3]pn_h_t_b0!D6</f>
        <v>202.55069127239199</v>
      </c>
      <c r="E17" s="3">
        <f>[3]pn_h_t_b0!E6</f>
        <v>23.92</v>
      </c>
      <c r="F17" s="3">
        <f>B17-C17</f>
        <v>55.871394213302906</v>
      </c>
    </row>
    <row r="18" spans="1:40" x14ac:dyDescent="0.3">
      <c r="A18" s="3" t="str">
        <f>REPLACE([3]pn_h_t_b0!A7,5,4,"")</f>
        <v>ana_2</v>
      </c>
      <c r="B18" s="3">
        <f>[3]pn_h_t_b0!B7</f>
        <v>184.81</v>
      </c>
      <c r="C18" s="3">
        <f>[3]pn_h_t_b0!C7</f>
        <v>128.28331329666401</v>
      </c>
      <c r="D18" s="3">
        <f>[3]pn_h_t_b0!D7</f>
        <v>241.34456353555399</v>
      </c>
      <c r="E18" s="3">
        <f>[3]pn_h_t_b0!E7</f>
        <v>24.92</v>
      </c>
      <c r="F18" s="3">
        <f>B18-C18</f>
        <v>56.526686703335997</v>
      </c>
    </row>
    <row r="19" spans="1:40" x14ac:dyDescent="0.3">
      <c r="A19" s="3" t="str">
        <f>REPLACE([3]pn_h_t_b0!A8,5,4,"")</f>
        <v>ana_3</v>
      </c>
      <c r="B19" s="3">
        <f>[3]pn_h_t_b0!B8</f>
        <v>196.31</v>
      </c>
      <c r="C19" s="3">
        <f>[3]pn_h_t_b0!C8</f>
        <v>139.78336536089</v>
      </c>
      <c r="D19" s="3">
        <f>[3]pn_h_t_b0!D8</f>
        <v>252.840574203058</v>
      </c>
      <c r="E19" s="3">
        <f>[3]pn_h_t_b0!E8</f>
        <v>24.93</v>
      </c>
      <c r="F19" s="3">
        <f>B19-C19</f>
        <v>56.52663463911</v>
      </c>
    </row>
    <row r="21" spans="1:40" x14ac:dyDescent="0.3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REPLACE([4]pn_h_f0_b0!A5,5,4,"")</f>
        <v>ana_0</v>
      </c>
      <c r="B22" s="2">
        <f>[4]pn_h_f0_b0!B5</f>
        <v>1.5</v>
      </c>
      <c r="C22" s="2">
        <f>[4]pn_h_f0_b0!C5</f>
        <v>0.39689523098933299</v>
      </c>
      <c r="D22" s="2">
        <f>[4]pn_h_f0_b0!D5</f>
        <v>2.5945488757358302</v>
      </c>
      <c r="E22" s="2">
        <f>[4]pn_h_f0_b0!E5</f>
        <v>0.51</v>
      </c>
      <c r="F22" s="2">
        <f>B22-C22</f>
        <v>1.103104769010667</v>
      </c>
    </row>
    <row r="23" spans="1:40" x14ac:dyDescent="0.3">
      <c r="A23" s="2" t="str">
        <f>REPLACE([4]pn_h_f0_b0!A6,5,4,"")</f>
        <v>ana_1</v>
      </c>
      <c r="B23" s="2">
        <f>[4]pn_h_f0_b0!B6</f>
        <v>1.79</v>
      </c>
      <c r="C23" s="2">
        <f>[4]pn_h_f0_b0!C6</f>
        <v>1.40188301191372E-2</v>
      </c>
      <c r="D23" s="2">
        <f>[4]pn_h_f0_b0!D6</f>
        <v>3.5673911813759398</v>
      </c>
      <c r="E23" s="2">
        <f>[4]pn_h_f0_b0!E6</f>
        <v>0.7</v>
      </c>
      <c r="F23">
        <f t="shared" ref="F23:F25" si="0">B23-C23</f>
        <v>1.7759811698808627</v>
      </c>
    </row>
    <row r="24" spans="1:40" x14ac:dyDescent="0.3">
      <c r="A24" s="2" t="str">
        <f>REPLACE([4]pn_h_f0_b0!A7,5,4,"")</f>
        <v>ana_2</v>
      </c>
      <c r="B24" s="2">
        <f>[4]pn_h_f0_b0!B7</f>
        <v>1.87</v>
      </c>
      <c r="C24" s="2">
        <f>[4]pn_h_f0_b0!C7</f>
        <v>9.03321681326332E-2</v>
      </c>
      <c r="D24" s="2">
        <f>[4]pn_h_f0_b0!D7</f>
        <v>3.6407151941978699</v>
      </c>
      <c r="E24" s="2">
        <f>[4]pn_h_f0_b0!E7</f>
        <v>0.75</v>
      </c>
      <c r="F24" s="2">
        <f>B24-C24</f>
        <v>1.7796678318673669</v>
      </c>
    </row>
    <row r="25" spans="1:40" x14ac:dyDescent="0.3">
      <c r="A25" s="2" t="str">
        <f>REPLACE([4]pn_h_f0_b0!A8,5,4,"")</f>
        <v>ana_3</v>
      </c>
      <c r="B25" s="2">
        <f>[4]pn_h_f0_b0!B8</f>
        <v>1.17</v>
      </c>
      <c r="C25" s="2">
        <f>[4]pn_h_f0_b0!C8</f>
        <v>-0.60663699285287898</v>
      </c>
      <c r="D25" s="2">
        <f>[4]pn_h_f0_b0!D8</f>
        <v>2.9431319242153</v>
      </c>
      <c r="E25" s="2">
        <f>[4]pn_h_f0_b0!E8</f>
        <v>0.75</v>
      </c>
      <c r="F25">
        <f t="shared" si="0"/>
        <v>1.7766369928528789</v>
      </c>
    </row>
    <row r="29" spans="1:40" x14ac:dyDescent="0.3">
      <c r="D29" s="3"/>
    </row>
    <row r="30" spans="1:40" x14ac:dyDescent="0.3">
      <c r="D30" s="3"/>
    </row>
    <row r="31" spans="1:40" x14ac:dyDescent="0.3">
      <c r="D31" s="3"/>
    </row>
    <row r="32" spans="1:40" x14ac:dyDescent="0.3">
      <c r="D32" s="3"/>
    </row>
    <row r="34" spans="4:23" x14ac:dyDescent="0.3">
      <c r="I34" s="4"/>
    </row>
    <row r="35" spans="4:23" x14ac:dyDescent="0.3">
      <c r="D35" s="2"/>
      <c r="I35" s="8"/>
    </row>
    <row r="36" spans="4:23" x14ac:dyDescent="0.3">
      <c r="D36" s="2"/>
      <c r="I36" s="7"/>
    </row>
    <row r="37" spans="4:23" x14ac:dyDescent="0.3">
      <c r="D37" s="2"/>
      <c r="I37" s="7"/>
    </row>
    <row r="38" spans="4:23" x14ac:dyDescent="0.3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DAF-16D8-40D4-8656-D048765803AC}">
  <dimension ref="A1:U49"/>
  <sheetViews>
    <sheetView tabSelected="1" zoomScale="85" zoomScaleNormal="85" workbookViewId="0"/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s="1" t="str">
        <f>[5]pn_f0_exc_b0!B1</f>
        <v>estimate</v>
      </c>
      <c r="C1" s="1" t="str">
        <f>[5]pn_f0_exc_b0!C1</f>
        <v>conf.low</v>
      </c>
      <c r="D1" s="1" t="str">
        <f>[5]pn_f0_exc_b0!D1</f>
        <v>conf.high</v>
      </c>
      <c r="E1" s="1" t="str">
        <f>[5]pn_f0_exc_b0!E1</f>
        <v>std.error</v>
      </c>
      <c r="F1" t="str">
        <f>F7</f>
        <v>CI diff</v>
      </c>
    </row>
    <row r="2" spans="1:20" x14ac:dyDescent="0.3">
      <c r="A2" s="3" t="str">
        <f>([5]pn_f0_exc_b0!A2)</f>
        <v>foot_syls1</v>
      </c>
      <c r="B2" s="1">
        <f>[5]pn_f0_exc_b0!B2</f>
        <v>2.3199999999999998</v>
      </c>
      <c r="C2" s="1">
        <f>[5]pn_f0_exc_b0!C2</f>
        <v>1.40954224352258</v>
      </c>
      <c r="D2" s="1">
        <f>[5]pn_f0_exc_b0!D2</f>
        <v>3.2305699380072102</v>
      </c>
      <c r="E2" s="1">
        <f>[5]pn_f0_exc_b0!E2</f>
        <v>0.43</v>
      </c>
      <c r="F2" s="13">
        <f>B2-C2</f>
        <v>0.91045775647741989</v>
      </c>
      <c r="G2" s="13"/>
      <c r="S2" s="42" t="s">
        <v>24</v>
      </c>
      <c r="T2" s="43"/>
    </row>
    <row r="3" spans="1:20" x14ac:dyDescent="0.3">
      <c r="A3" s="3" t="str">
        <f>([5]pn_f0_exc_b0!A3)</f>
        <v>foot_syls2</v>
      </c>
      <c r="B3" s="1">
        <f>[5]pn_f0_exc_b0!B3</f>
        <v>2.91</v>
      </c>
      <c r="C3" s="1">
        <f>[5]pn_f0_exc_b0!C3</f>
        <v>2.0317947390718598</v>
      </c>
      <c r="D3" s="1">
        <f>[5]pn_f0_exc_b0!D3</f>
        <v>3.78116697322687</v>
      </c>
      <c r="E3" s="1">
        <f>[5]pn_f0_exc_b0!E3</f>
        <v>0.41</v>
      </c>
      <c r="F3" s="13">
        <f t="shared" ref="F3:F5" si="0">B3-C3</f>
        <v>0.87820526092814033</v>
      </c>
      <c r="G3" s="13"/>
      <c r="S3" s="44" t="s">
        <v>25</v>
      </c>
      <c r="T3" s="45"/>
    </row>
    <row r="4" spans="1:20" x14ac:dyDescent="0.3">
      <c r="A4" s="3" t="str">
        <f>([5]pn_f0_exc_b0!A4)</f>
        <v>foot_syls3</v>
      </c>
      <c r="B4" s="1">
        <f>[5]pn_f0_exc_b0!B4</f>
        <v>3.2</v>
      </c>
      <c r="C4" s="1">
        <f>[5]pn_f0_exc_b0!C4</f>
        <v>2.33358406032526</v>
      </c>
      <c r="D4" s="1">
        <f>[5]pn_f0_exc_b0!D4</f>
        <v>4.0713630735969897</v>
      </c>
      <c r="E4" s="1">
        <f>[5]pn_f0_exc_b0!E4</f>
        <v>0.4</v>
      </c>
      <c r="F4" s="13">
        <f t="shared" si="0"/>
        <v>0.86641593967474018</v>
      </c>
      <c r="G4" s="13"/>
    </row>
    <row r="5" spans="1:20" x14ac:dyDescent="0.3">
      <c r="A5" s="3" t="str">
        <f>([5]pn_f0_exc_b0!A5)</f>
        <v>foot_syls4</v>
      </c>
      <c r="B5" s="1">
        <f>[5]pn_f0_exc_b0!B5</f>
        <v>2.93</v>
      </c>
      <c r="C5" s="1">
        <f>[5]pn_f0_exc_b0!C5</f>
        <v>2.0329467627845199</v>
      </c>
      <c r="D5" s="1">
        <f>[5]pn_f0_exc_b0!D5</f>
        <v>3.8351403664950801</v>
      </c>
      <c r="E5" s="1">
        <f>[5]pn_f0_exc_b0!E5</f>
        <v>0.42</v>
      </c>
      <c r="F5" s="13">
        <f t="shared" si="0"/>
        <v>0.89705323721548025</v>
      </c>
      <c r="G5" s="13"/>
    </row>
    <row r="6" spans="1:20" x14ac:dyDescent="0.3">
      <c r="B6" s="1"/>
      <c r="C6" s="1"/>
      <c r="D6" s="1"/>
      <c r="E6" s="1"/>
      <c r="F6" s="13"/>
      <c r="G6" s="13"/>
    </row>
    <row r="7" spans="1:20" x14ac:dyDescent="0.3">
      <c r="A7" t="s">
        <v>20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20" x14ac:dyDescent="0.3">
      <c r="A8" s="3" t="str">
        <f>([6]pn_lh_slope_b0!A2)</f>
        <v>foot_syls1</v>
      </c>
      <c r="B8" s="1">
        <f>[6]pn_lh_slope_b0!B2</f>
        <v>3.03</v>
      </c>
      <c r="C8" s="1">
        <f>[6]pn_lh_slope_b0!C2</f>
        <v>2.4696539552104699</v>
      </c>
      <c r="D8" s="1">
        <f>[6]pn_lh_slope_b0!D2</f>
        <v>3.5866315046938202</v>
      </c>
      <c r="E8" s="1">
        <f>[6]pn_lh_slope_b0!E2</f>
        <v>0.19</v>
      </c>
      <c r="F8" s="13">
        <f>B8-C8</f>
        <v>0.56034604478952987</v>
      </c>
      <c r="G8" s="13"/>
    </row>
    <row r="9" spans="1:20" x14ac:dyDescent="0.3">
      <c r="A9" s="3" t="str">
        <f>([6]pn_lh_slope_b0!A3)</f>
        <v>foot_syls2</v>
      </c>
      <c r="B9" s="1">
        <f>[6]pn_lh_slope_b0!B3</f>
        <v>2.85</v>
      </c>
      <c r="C9" s="1">
        <f>[6]pn_lh_slope_b0!C3</f>
        <v>2.2717585927083301</v>
      </c>
      <c r="D9" s="1">
        <f>[6]pn_lh_slope_b0!D3</f>
        <v>3.4240416733501799</v>
      </c>
      <c r="E9" s="1">
        <f>[6]pn_lh_slope_b0!E3</f>
        <v>0.19</v>
      </c>
      <c r="F9" s="13">
        <f>B9-C9</f>
        <v>0.57824140729166995</v>
      </c>
      <c r="G9" s="13"/>
    </row>
    <row r="10" spans="1:20" x14ac:dyDescent="0.3">
      <c r="A10" s="3" t="str">
        <f>([6]pn_lh_slope_b0!A4)</f>
        <v>foot_syls3</v>
      </c>
      <c r="B10" s="1">
        <f>[6]pn_lh_slope_b0!B4</f>
        <v>2.86</v>
      </c>
      <c r="C10" s="1">
        <f>[6]pn_lh_slope_b0!C4</f>
        <v>2.2634389501477798</v>
      </c>
      <c r="D10" s="1">
        <f>[6]pn_lh_slope_b0!D4</f>
        <v>3.46060584465924</v>
      </c>
      <c r="E10" s="1">
        <f>[6]pn_lh_slope_b0!E4</f>
        <v>0.18</v>
      </c>
      <c r="F10" s="13">
        <f>B10-C10</f>
        <v>0.59656104985222003</v>
      </c>
      <c r="G10" s="13"/>
    </row>
    <row r="11" spans="1:20" x14ac:dyDescent="0.3">
      <c r="A11" s="3" t="str">
        <f>([6]pn_lh_slope_b0!A5)</f>
        <v>foot_syls4</v>
      </c>
      <c r="B11" s="1">
        <f>[6]pn_lh_slope_b0!B5</f>
        <v>2.85</v>
      </c>
      <c r="C11" s="1">
        <f>[6]pn_lh_slope_b0!C5</f>
        <v>2.2723641657339302</v>
      </c>
      <c r="D11" s="1">
        <f>[6]pn_lh_slope_b0!D5</f>
        <v>3.4225859367474598</v>
      </c>
      <c r="E11" s="1">
        <f>[6]pn_lh_slope_b0!E5</f>
        <v>0.19</v>
      </c>
      <c r="F11" s="13">
        <f>B11-C11</f>
        <v>0.5776358342660699</v>
      </c>
      <c r="G11" s="13"/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foot_syls1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foot_syls1</v>
      </c>
      <c r="B15">
        <v>1</v>
      </c>
      <c r="C15" s="1">
        <f>B8</f>
        <v>3.03</v>
      </c>
      <c r="D15" s="2">
        <f>EXP(C15)</f>
        <v>20.6972325893895</v>
      </c>
    </row>
    <row r="16" spans="1:20" x14ac:dyDescent="0.3">
      <c r="A16" s="3" t="str">
        <f>A17</f>
        <v>foot_syls2</v>
      </c>
      <c r="B16">
        <v>0</v>
      </c>
      <c r="C16" s="1">
        <v>0</v>
      </c>
      <c r="D16" s="2">
        <f t="shared" ref="D16" si="2">C16</f>
        <v>0</v>
      </c>
      <c r="E16" s="2"/>
      <c r="F16" s="13"/>
      <c r="G16" s="13"/>
    </row>
    <row r="17" spans="1:21" x14ac:dyDescent="0.3">
      <c r="A17" s="3" t="str">
        <f>A9</f>
        <v>foot_syls2</v>
      </c>
      <c r="B17">
        <f>B15</f>
        <v>1</v>
      </c>
      <c r="C17" s="1">
        <f>B9</f>
        <v>2.85</v>
      </c>
      <c r="D17" s="2">
        <f t="shared" ref="D17" si="3">EXP(C17)</f>
        <v>17.287781840567639</v>
      </c>
      <c r="E17" s="2"/>
      <c r="F17" s="13"/>
      <c r="G17" s="13"/>
    </row>
    <row r="18" spans="1:21" x14ac:dyDescent="0.3">
      <c r="A18" s="3" t="str">
        <f>A19</f>
        <v>foot_syls3</v>
      </c>
      <c r="B18">
        <v>0</v>
      </c>
      <c r="C18" s="1">
        <v>0</v>
      </c>
      <c r="D18" s="2">
        <f t="shared" ref="D18" si="4">C18</f>
        <v>0</v>
      </c>
      <c r="E18" s="2"/>
      <c r="F18" s="13"/>
      <c r="G18" s="13"/>
    </row>
    <row r="19" spans="1:21" x14ac:dyDescent="0.3">
      <c r="A19" s="3" t="str">
        <f>A10</f>
        <v>foot_syls3</v>
      </c>
      <c r="B19">
        <f>B17</f>
        <v>1</v>
      </c>
      <c r="C19" s="1">
        <f>B10</f>
        <v>2.86</v>
      </c>
      <c r="D19" s="2">
        <f t="shared" ref="D19" si="5">EXP(C19)</f>
        <v>17.46152693657999</v>
      </c>
      <c r="E19" s="2"/>
      <c r="F19" s="13"/>
      <c r="G19" s="13"/>
      <c r="U19" t="s">
        <v>23</v>
      </c>
    </row>
    <row r="20" spans="1:21" x14ac:dyDescent="0.3">
      <c r="A20" s="3" t="str">
        <f>A21</f>
        <v>foot_syls4</v>
      </c>
      <c r="B20">
        <v>0</v>
      </c>
      <c r="C20" s="1">
        <v>0</v>
      </c>
      <c r="D20" s="2">
        <f t="shared" ref="D20" si="6">C20</f>
        <v>0</v>
      </c>
    </row>
    <row r="21" spans="1:21" x14ac:dyDescent="0.3">
      <c r="A21" s="3" t="str">
        <f>A11</f>
        <v>foot_syls4</v>
      </c>
      <c r="B21">
        <f>B19</f>
        <v>1</v>
      </c>
      <c r="C21" s="1">
        <f>B11</f>
        <v>2.85</v>
      </c>
      <c r="D21" s="2">
        <f t="shared" ref="D21" si="7">EXP(C21)</f>
        <v>17.287781840567639</v>
      </c>
    </row>
    <row r="22" spans="1:21" x14ac:dyDescent="0.3">
      <c r="F22" s="14"/>
      <c r="G22" s="14"/>
    </row>
    <row r="24" spans="1:21" x14ac:dyDescent="0.3">
      <c r="A24" t="str">
        <f>A7</f>
        <v>lh_slope</v>
      </c>
      <c r="B24" t="str">
        <f>B7</f>
        <v>estimate</v>
      </c>
      <c r="H24" s="1"/>
    </row>
    <row r="25" spans="1:21" x14ac:dyDescent="0.3">
      <c r="A25" t="str">
        <f>A8</f>
        <v>foot_syls1</v>
      </c>
      <c r="B25" s="1">
        <f>EXP(B8)</f>
        <v>20.6972325893895</v>
      </c>
      <c r="H25" s="1"/>
    </row>
    <row r="26" spans="1:21" x14ac:dyDescent="0.3">
      <c r="A26" t="str">
        <f>A9</f>
        <v>foot_syls2</v>
      </c>
      <c r="B26" s="1">
        <f>EXP(B9)</f>
        <v>17.287781840567639</v>
      </c>
      <c r="H26" s="1"/>
    </row>
    <row r="27" spans="1:21" x14ac:dyDescent="0.3">
      <c r="A27" t="str">
        <f>A10</f>
        <v>foot_syls3</v>
      </c>
      <c r="B27" s="1">
        <f>EXP(B10)</f>
        <v>17.46152693657999</v>
      </c>
      <c r="H27" s="1"/>
    </row>
    <row r="28" spans="1:21" x14ac:dyDescent="0.3">
      <c r="A28" t="str">
        <f>A11</f>
        <v>foot_syls4</v>
      </c>
      <c r="B28" s="1">
        <f>EXP(B11)</f>
        <v>17.287781840567639</v>
      </c>
      <c r="C28" s="46"/>
      <c r="D28" s="46"/>
      <c r="E28" s="46"/>
      <c r="F28" s="46"/>
      <c r="G28" s="46"/>
    </row>
    <row r="29" spans="1:21" x14ac:dyDescent="0.3">
      <c r="C29" s="46"/>
      <c r="D29" s="46"/>
      <c r="E29" s="46"/>
      <c r="F29" s="46"/>
      <c r="G29" s="46"/>
    </row>
    <row r="30" spans="1:21" x14ac:dyDescent="0.3">
      <c r="C30" s="46"/>
      <c r="D30" s="47"/>
      <c r="E30" s="47"/>
      <c r="F30" s="47"/>
      <c r="G30" s="46"/>
    </row>
    <row r="31" spans="1:21" x14ac:dyDescent="0.3">
      <c r="A31" s="3"/>
      <c r="C31" s="47"/>
      <c r="D31" s="47"/>
      <c r="E31" s="46"/>
      <c r="F31" s="46"/>
    </row>
    <row r="32" spans="1:21" x14ac:dyDescent="0.3">
      <c r="A32" s="3"/>
      <c r="C32" s="47"/>
      <c r="D32" s="47"/>
      <c r="E32" s="46"/>
      <c r="F32" s="46"/>
    </row>
    <row r="33" spans="1:12" x14ac:dyDescent="0.3">
      <c r="A33" s="3"/>
      <c r="C33" s="47"/>
      <c r="D33" s="47"/>
      <c r="E33" s="46"/>
      <c r="F33" s="46"/>
    </row>
    <row r="34" spans="1:12" x14ac:dyDescent="0.3">
      <c r="A34" s="3"/>
      <c r="C34" s="1"/>
      <c r="D34" s="1"/>
    </row>
    <row r="35" spans="1:12" x14ac:dyDescent="0.3">
      <c r="A35" s="3"/>
    </row>
    <row r="36" spans="1:12" x14ac:dyDescent="0.3">
      <c r="A36" s="3"/>
    </row>
    <row r="37" spans="1:12" x14ac:dyDescent="0.3">
      <c r="A37" s="3"/>
    </row>
    <row r="38" spans="1:12" x14ac:dyDescent="0.3">
      <c r="A38" s="3"/>
    </row>
    <row r="39" spans="1:12" x14ac:dyDescent="0.3">
      <c r="A39" s="3"/>
    </row>
    <row r="40" spans="1:12" x14ac:dyDescent="0.3">
      <c r="A40" s="3"/>
      <c r="I40" s="48" t="s">
        <v>41</v>
      </c>
      <c r="J40" s="49"/>
      <c r="K40" s="49"/>
      <c r="L40" s="49"/>
    </row>
    <row r="41" spans="1:12" x14ac:dyDescent="0.3">
      <c r="I41" s="50" t="s">
        <v>42</v>
      </c>
      <c r="J41" s="51" t="str">
        <f>A25</f>
        <v>foot_syls1</v>
      </c>
      <c r="K41" s="51" t="str">
        <f>A26</f>
        <v>foot_syls2</v>
      </c>
      <c r="L41" s="51" t="str">
        <f>A27</f>
        <v>foot_syls3</v>
      </c>
    </row>
    <row r="42" spans="1:12" x14ac:dyDescent="0.3">
      <c r="C42" s="1"/>
      <c r="D42" s="1"/>
      <c r="E42" s="1"/>
      <c r="F42" s="1"/>
      <c r="I42" s="51" t="str">
        <f>A25</f>
        <v>foot_syls1</v>
      </c>
      <c r="J42" s="52"/>
      <c r="K42" s="53"/>
      <c r="L42" s="53"/>
    </row>
    <row r="43" spans="1:12" x14ac:dyDescent="0.3">
      <c r="C43" s="1"/>
      <c r="D43" s="1"/>
      <c r="E43" s="1"/>
      <c r="F43" s="1"/>
      <c r="I43" s="51">
        <v>2</v>
      </c>
      <c r="J43" s="52">
        <f>B$25/B26</f>
        <v>1.1972173631218099</v>
      </c>
      <c r="K43" s="53"/>
      <c r="L43" s="53"/>
    </row>
    <row r="44" spans="1:12" x14ac:dyDescent="0.3">
      <c r="C44" s="1"/>
      <c r="D44" s="1"/>
      <c r="E44" s="1"/>
      <c r="F44" s="1"/>
      <c r="I44" s="51">
        <v>3</v>
      </c>
      <c r="J44" s="52">
        <f>B$25/B27</f>
        <v>1.1853048513203654</v>
      </c>
      <c r="K44" s="54">
        <f>B$26/B27</f>
        <v>0.99004983374916811</v>
      </c>
      <c r="L44" s="54"/>
    </row>
    <row r="45" spans="1:12" x14ac:dyDescent="0.3">
      <c r="C45" s="1"/>
      <c r="D45" s="1"/>
      <c r="E45" s="1"/>
      <c r="F45" s="1"/>
      <c r="I45" s="51">
        <v>4</v>
      </c>
      <c r="J45" s="52">
        <f>B$25/B28</f>
        <v>1.1972173631218099</v>
      </c>
      <c r="K45" s="54">
        <f>B$26/B28</f>
        <v>1</v>
      </c>
      <c r="L45" s="54">
        <f>B27/B28</f>
        <v>1.0100501670841679</v>
      </c>
    </row>
    <row r="46" spans="1:12" x14ac:dyDescent="0.3">
      <c r="B46" s="1"/>
      <c r="G46" s="1"/>
    </row>
    <row r="47" spans="1:12" x14ac:dyDescent="0.3">
      <c r="B47" s="1"/>
      <c r="G47" s="1"/>
    </row>
    <row r="48" spans="1:12" x14ac:dyDescent="0.3">
      <c r="B48" s="1"/>
      <c r="G48" s="1"/>
    </row>
    <row r="49" spans="2:7" x14ac:dyDescent="0.3">
      <c r="B49" s="1"/>
      <c r="G49" s="1"/>
    </row>
  </sheetData>
  <mergeCells count="2">
    <mergeCell ref="S2:T2"/>
    <mergeCell ref="S3:T3"/>
  </mergeCells>
  <conditionalFormatting sqref="J45:L45 J44:K44 J43">
    <cfRule type="cellIs" dxfId="1" priority="1" stopIfTrue="1" operator="notBetween">
      <formula>1.95</formula>
      <formula>0.45</formula>
    </cfRule>
    <cfRule type="cellIs" dxfId="0" priority="2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D8E-F0EB-4DEA-8BE1-D87AA003D5D5}">
  <dimension ref="A1:I8"/>
  <sheetViews>
    <sheetView showGridLines="0" topLeftCell="A13" zoomScale="115" zoomScaleNormal="115" workbookViewId="0"/>
  </sheetViews>
  <sheetFormatPr defaultRowHeight="14.4" x14ac:dyDescent="0.3"/>
  <cols>
    <col min="1" max="1" width="18" customWidth="1"/>
    <col min="4" max="4" width="13.5546875" customWidth="1"/>
  </cols>
  <sheetData>
    <row r="1" spans="1:9" ht="15" thickBot="1" x14ac:dyDescent="0.35">
      <c r="A1" s="35" t="s">
        <v>40</v>
      </c>
      <c r="B1" s="34" t="s">
        <v>39</v>
      </c>
      <c r="C1" s="34" t="s">
        <v>38</v>
      </c>
      <c r="D1" s="34" t="s">
        <v>37</v>
      </c>
      <c r="E1" s="34" t="s">
        <v>36</v>
      </c>
      <c r="F1" s="34" t="s">
        <v>35</v>
      </c>
      <c r="G1" s="34" t="s">
        <v>34</v>
      </c>
      <c r="H1" s="34" t="s">
        <v>33</v>
      </c>
      <c r="I1" s="34" t="s">
        <v>26</v>
      </c>
    </row>
    <row r="2" spans="1:9" ht="15.6" thickTop="1" thickBot="1" x14ac:dyDescent="0.35">
      <c r="A2" s="20" t="s">
        <v>32</v>
      </c>
      <c r="B2" s="19">
        <v>1</v>
      </c>
      <c r="C2" s="19">
        <v>0</v>
      </c>
      <c r="D2" s="19">
        <v>1</v>
      </c>
      <c r="E2" s="25">
        <v>1</v>
      </c>
      <c r="F2" s="33">
        <v>35</v>
      </c>
      <c r="G2" s="32">
        <v>6</v>
      </c>
      <c r="H2" s="31">
        <v>13</v>
      </c>
      <c r="I2" s="30">
        <v>55</v>
      </c>
    </row>
    <row r="3" spans="1:9" ht="15" thickBot="1" x14ac:dyDescent="0.35">
      <c r="A3" s="20" t="s">
        <v>31</v>
      </c>
      <c r="B3" s="19">
        <v>1</v>
      </c>
      <c r="C3" s="19">
        <v>0</v>
      </c>
      <c r="D3" s="19">
        <v>2</v>
      </c>
      <c r="E3" s="17">
        <v>1</v>
      </c>
      <c r="F3" s="29">
        <v>46</v>
      </c>
      <c r="G3" s="28">
        <v>5</v>
      </c>
      <c r="H3" s="16">
        <v>4</v>
      </c>
      <c r="I3" s="21">
        <v>56</v>
      </c>
    </row>
    <row r="4" spans="1:9" ht="14.25" customHeight="1" thickBot="1" x14ac:dyDescent="0.35">
      <c r="A4" s="20" t="s">
        <v>30</v>
      </c>
      <c r="B4" s="19">
        <v>2</v>
      </c>
      <c r="C4" s="19">
        <v>0</v>
      </c>
      <c r="D4" s="19">
        <v>2</v>
      </c>
      <c r="E4" s="26">
        <v>3</v>
      </c>
      <c r="F4" s="27">
        <v>48</v>
      </c>
      <c r="G4" s="23">
        <v>2</v>
      </c>
      <c r="H4" s="26">
        <v>3</v>
      </c>
      <c r="I4" s="21">
        <v>56</v>
      </c>
    </row>
    <row r="5" spans="1:9" ht="26.25" customHeight="1" thickBot="1" x14ac:dyDescent="0.35">
      <c r="A5" s="20" t="s">
        <v>29</v>
      </c>
      <c r="B5" s="19">
        <v>2</v>
      </c>
      <c r="C5" s="19">
        <v>0</v>
      </c>
      <c r="D5" s="19">
        <v>3</v>
      </c>
      <c r="E5" s="17">
        <v>1</v>
      </c>
      <c r="F5" s="24">
        <v>35</v>
      </c>
      <c r="G5" s="26">
        <v>3</v>
      </c>
      <c r="H5" s="17">
        <v>1</v>
      </c>
      <c r="I5" s="25">
        <v>40</v>
      </c>
    </row>
    <row r="6" spans="1:9" ht="15" thickBot="1" x14ac:dyDescent="0.35">
      <c r="A6" s="20" t="s">
        <v>28</v>
      </c>
      <c r="B6" s="19">
        <v>3</v>
      </c>
      <c r="C6" s="19">
        <v>1</v>
      </c>
      <c r="D6" s="19">
        <v>1</v>
      </c>
      <c r="E6" s="17">
        <v>1</v>
      </c>
      <c r="F6" s="24">
        <v>35</v>
      </c>
      <c r="G6" s="23">
        <v>2</v>
      </c>
      <c r="H6" s="22">
        <v>18</v>
      </c>
      <c r="I6" s="21">
        <v>56</v>
      </c>
    </row>
    <row r="7" spans="1:9" ht="15" thickBot="1" x14ac:dyDescent="0.35">
      <c r="A7" s="20" t="s">
        <v>27</v>
      </c>
      <c r="B7" s="19">
        <v>3</v>
      </c>
      <c r="C7" s="19">
        <v>1</v>
      </c>
      <c r="D7" s="19">
        <v>2</v>
      </c>
      <c r="E7" s="17">
        <v>1</v>
      </c>
      <c r="F7" s="18">
        <v>51</v>
      </c>
      <c r="G7" s="17">
        <v>1</v>
      </c>
      <c r="H7" s="16">
        <v>4</v>
      </c>
      <c r="I7" s="15">
        <v>57</v>
      </c>
    </row>
    <row r="8" spans="1:9" x14ac:dyDescent="0.3">
      <c r="A8" s="37" t="s">
        <v>26</v>
      </c>
      <c r="B8" s="38"/>
      <c r="C8" s="38"/>
      <c r="D8" s="38"/>
      <c r="E8" s="36">
        <v>8</v>
      </c>
      <c r="F8" s="39">
        <v>250</v>
      </c>
      <c r="G8" s="40">
        <v>19</v>
      </c>
      <c r="H8" s="41">
        <v>43</v>
      </c>
      <c r="I8" s="38">
        <v>320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 foot</vt:lpstr>
      <vt:lpstr>nuc pre</vt:lpstr>
      <vt:lpstr>nuc slope exc</vt:lpstr>
      <vt:lpstr>pn foot</vt:lpstr>
      <vt:lpstr>pn ana</vt:lpstr>
      <vt:lpstr>pn slope exc</vt:lpstr>
      <vt:lpstr>PN Word 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2022-09-06T16:10:14Z</dcterms:modified>
</cp:coreProperties>
</file>