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BC0EDAB3-134B-48DA-A28B-6C351042DE86}" xr6:coauthVersionLast="47" xr6:coauthVersionMax="47" xr10:uidLastSave="{00000000-0000-0000-0000-000000000000}"/>
  <bookViews>
    <workbookView xWindow="-108" yWindow="-108" windowWidth="23256" windowHeight="13176" activeTab="2" xr2:uid="{5F934F14-35FB-48F8-B9CC-AA2F647F3C27}"/>
  </bookViews>
  <sheets>
    <sheet name="Intercepts" sheetId="1" r:id="rId1"/>
    <sheet name="Summary Table" sheetId="2" r:id="rId2"/>
    <sheet name="Graphs" sheetId="7" r:id="rId3"/>
    <sheet name="Print" sheetId="4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1">'Summary Table'!$A$1:$AW$11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" i="2" l="1"/>
  <c r="AH2" i="2"/>
  <c r="AA2" i="2"/>
  <c r="T2" i="2"/>
  <c r="M2" i="2"/>
  <c r="F2" i="2"/>
  <c r="O13" i="1"/>
  <c r="O12" i="1"/>
  <c r="O11" i="1"/>
  <c r="O10" i="1"/>
  <c r="H13" i="1"/>
  <c r="H12" i="1"/>
  <c r="H11" i="1"/>
  <c r="H10" i="1"/>
  <c r="A13" i="1"/>
  <c r="A12" i="1"/>
  <c r="A11" i="1"/>
  <c r="A10" i="1"/>
  <c r="O6" i="1"/>
  <c r="O5" i="1"/>
  <c r="O4" i="1"/>
  <c r="O3" i="1"/>
  <c r="H6" i="1"/>
  <c r="H5" i="1"/>
  <c r="H4" i="1"/>
  <c r="H3" i="1"/>
  <c r="A6" i="1"/>
  <c r="A5" i="1"/>
  <c r="A4" i="1"/>
  <c r="A3" i="1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S3" i="1"/>
  <c r="R3" i="1"/>
  <c r="Q3" i="1"/>
  <c r="P3" i="1"/>
  <c r="M3" i="1"/>
  <c r="L3" i="1"/>
  <c r="K3" i="1"/>
  <c r="J3" i="1"/>
  <c r="I3" i="1"/>
  <c r="F3" i="1"/>
  <c r="E3" i="1"/>
  <c r="D3" i="1"/>
  <c r="C3" i="1"/>
  <c r="B3" i="1"/>
  <c r="AD11" i="4" l="1"/>
  <c r="AC11" i="4"/>
  <c r="Y11" i="4"/>
  <c r="U11" i="4"/>
  <c r="Q11" i="4"/>
  <c r="M11" i="4"/>
  <c r="I11" i="4"/>
  <c r="AC9" i="4"/>
  <c r="Y9" i="4"/>
  <c r="U9" i="4"/>
  <c r="Q9" i="4"/>
  <c r="I9" i="4"/>
  <c r="Y8" i="4"/>
  <c r="U8" i="4"/>
  <c r="Q8" i="4"/>
  <c r="M8" i="4"/>
  <c r="I8" i="4"/>
  <c r="AC6" i="4"/>
  <c r="Y6" i="4"/>
  <c r="U6" i="4"/>
  <c r="Q6" i="4"/>
  <c r="I6" i="4"/>
  <c r="AC5" i="4"/>
  <c r="Y5" i="4"/>
  <c r="U5" i="4"/>
  <c r="Q5" i="4"/>
  <c r="M5" i="4"/>
  <c r="AC4" i="4"/>
  <c r="Y4" i="4"/>
  <c r="U4" i="4"/>
  <c r="E13" i="5"/>
  <c r="E12" i="5"/>
  <c r="E11" i="5"/>
  <c r="E10" i="5"/>
  <c r="E6" i="5"/>
  <c r="A13" i="5" s="1"/>
  <c r="E5" i="5"/>
  <c r="A9" i="5" s="1"/>
  <c r="E4" i="5"/>
  <c r="A5" i="5" s="1"/>
  <c r="E3" i="5"/>
  <c r="A18" i="5" s="1"/>
  <c r="E2" i="2"/>
  <c r="D2" i="2"/>
  <c r="C2" i="2"/>
  <c r="B2" i="2"/>
  <c r="E11" i="2"/>
  <c r="D11" i="2"/>
  <c r="C11" i="2"/>
  <c r="C6" i="5"/>
  <c r="B11" i="2"/>
  <c r="E6" i="2"/>
  <c r="E4" i="2"/>
  <c r="D6" i="2"/>
  <c r="C6" i="2"/>
  <c r="C8" i="2"/>
  <c r="B6" i="2"/>
  <c r="B8" i="2"/>
  <c r="AT3" i="2"/>
  <c r="AT10" i="2" s="1"/>
  <c r="AM3" i="2"/>
  <c r="AM10" i="2" s="1"/>
  <c r="AF3" i="2"/>
  <c r="AF10" i="2" s="1"/>
  <c r="Y3" i="2"/>
  <c r="Y10" i="2" s="1"/>
  <c r="R3" i="2"/>
  <c r="R10" i="2" s="1"/>
  <c r="K10" i="2"/>
  <c r="K7" i="2"/>
  <c r="Q4" i="4"/>
  <c r="M9" i="4"/>
  <c r="M6" i="4"/>
  <c r="M4" i="4"/>
  <c r="AI3" i="2"/>
  <c r="AI7" i="2" s="1"/>
  <c r="AJ3" i="2"/>
  <c r="AJ7" i="2" s="1"/>
  <c r="AK3" i="2"/>
  <c r="AK10" i="2" s="1"/>
  <c r="AL3" i="2"/>
  <c r="AL7" i="2" s="1"/>
  <c r="AN3" i="2"/>
  <c r="AN10" i="2" s="1"/>
  <c r="AS3" i="2"/>
  <c r="AS7" i="2" s="1"/>
  <c r="AQ3" i="2"/>
  <c r="AQ10" i="2" s="1"/>
  <c r="AD3" i="2"/>
  <c r="AD10" i="2" s="1"/>
  <c r="L10" i="2"/>
  <c r="I10" i="2"/>
  <c r="H10" i="2"/>
  <c r="J10" i="2"/>
  <c r="G10" i="2"/>
  <c r="F10" i="2"/>
  <c r="L7" i="2"/>
  <c r="I7" i="2"/>
  <c r="H7" i="2"/>
  <c r="J7" i="2"/>
  <c r="G7" i="2"/>
  <c r="F7" i="2"/>
  <c r="AU3" i="2"/>
  <c r="AU7" i="2" s="1"/>
  <c r="AR3" i="2"/>
  <c r="AR10" i="2" s="1"/>
  <c r="AP3" i="2"/>
  <c r="AP7" i="2" s="1"/>
  <c r="AO3" i="2"/>
  <c r="AO10" i="2" s="1"/>
  <c r="AH3" i="2"/>
  <c r="AH7" i="2" s="1"/>
  <c r="AG3" i="2"/>
  <c r="AG7" i="2" s="1"/>
  <c r="AC3" i="2"/>
  <c r="AC7" i="2" s="1"/>
  <c r="AE3" i="2"/>
  <c r="AE7" i="2" s="1"/>
  <c r="AB3" i="2"/>
  <c r="AB7" i="2" s="1"/>
  <c r="AA3" i="2"/>
  <c r="AA7" i="2" s="1"/>
  <c r="Z3" i="2"/>
  <c r="Z7" i="2" s="1"/>
  <c r="W3" i="2"/>
  <c r="W7" i="2" s="1"/>
  <c r="V3" i="2"/>
  <c r="V10" i="2" s="1"/>
  <c r="X3" i="2"/>
  <c r="X7" i="2" s="1"/>
  <c r="U3" i="2"/>
  <c r="U7" i="2" s="1"/>
  <c r="T3" i="2"/>
  <c r="T7" i="2" s="1"/>
  <c r="S3" i="2"/>
  <c r="S7" i="2" s="1"/>
  <c r="P3" i="2"/>
  <c r="P10" i="2" s="1"/>
  <c r="O3" i="2"/>
  <c r="O10" i="2" s="1"/>
  <c r="Q3" i="2"/>
  <c r="Q10" i="2" s="1"/>
  <c r="N3" i="2"/>
  <c r="N10" i="2" s="1"/>
  <c r="M3" i="2"/>
  <c r="M7" i="2" s="1"/>
  <c r="AC8" i="4"/>
  <c r="I5" i="4"/>
  <c r="C7" i="5" l="1"/>
  <c r="C9" i="2"/>
  <c r="C5" i="2"/>
  <c r="D5" i="2"/>
  <c r="D9" i="2"/>
  <c r="C3" i="5"/>
  <c r="B5" i="2"/>
  <c r="B9" i="2"/>
  <c r="E9" i="2"/>
  <c r="E5" i="2"/>
  <c r="B3" i="5"/>
  <c r="B4" i="2"/>
  <c r="B11" i="5"/>
  <c r="D4" i="2"/>
  <c r="B7" i="5"/>
  <c r="C4" i="2"/>
  <c r="E8" i="2"/>
  <c r="D8" i="2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T7" i="2"/>
  <c r="AM7" i="2"/>
  <c r="AF7" i="2"/>
  <c r="Y7" i="2"/>
  <c r="R7" i="2"/>
  <c r="AI10" i="2"/>
  <c r="AK7" i="2"/>
  <c r="AN7" i="2"/>
  <c r="AL10" i="2"/>
  <c r="AS10" i="2"/>
  <c r="AJ10" i="2"/>
  <c r="AQ7" i="2"/>
  <c r="AR7" i="2"/>
  <c r="Q7" i="2"/>
  <c r="O7" i="2"/>
  <c r="P7" i="2"/>
  <c r="S10" i="2"/>
  <c r="U10" i="2"/>
  <c r="AP10" i="2"/>
  <c r="T10" i="2"/>
  <c r="AO7" i="2"/>
  <c r="N7" i="2"/>
  <c r="AU10" i="2"/>
  <c r="X10" i="2"/>
  <c r="W10" i="2"/>
  <c r="Z10" i="2"/>
  <c r="AA10" i="2"/>
  <c r="AB10" i="2"/>
  <c r="AE10" i="2"/>
  <c r="AG10" i="2"/>
  <c r="AH10" i="2"/>
  <c r="M10" i="2"/>
  <c r="AD7" i="2"/>
  <c r="AC10" i="2"/>
  <c r="V7" i="2"/>
  <c r="C2" i="5"/>
  <c r="B2" i="5"/>
  <c r="B6" i="5"/>
  <c r="B10" i="5"/>
  <c r="C10" i="5"/>
  <c r="C11" i="5"/>
  <c r="B14" i="5"/>
  <c r="C14" i="5"/>
  <c r="B15" i="5"/>
  <c r="C15" i="5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4" l="1"/>
  <c r="C11" i="4"/>
  <c r="D11" i="4"/>
  <c r="E11" i="4"/>
  <c r="C6" i="4" l="1"/>
  <c r="B6" i="4"/>
  <c r="E6" i="4"/>
  <c r="D6" i="4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<sst xmlns="http://schemas.openxmlformats.org/spreadsheetml/2006/main" count="238" uniqueCount="60">
  <si>
    <t>Predictors</t>
  </si>
  <si>
    <t>Estimates</t>
  </si>
  <si>
    <t>p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</si>
  <si>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</si>
  <si>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</si>
  <si>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</si>
  <si>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</si>
  <si>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</si>
  <si>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</si>
  <si>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</si>
  <si>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</si>
  <si>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</si>
  <si>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</si>
  <si>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</si>
  <si>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</si>
  <si>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</si>
  <si>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</si>
  <si>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</si>
  <si>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</si>
  <si>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</si>
  <si>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</si>
  <si>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</si>
  <si>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</si>
  <si>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</si>
  <si>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</si>
  <si>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</si>
  <si>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</si>
  <si>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</si>
  <si>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</si>
  <si>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</si>
  <si>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</si>
  <si>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</si>
  <si>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</si>
  <si>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</si>
  <si>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</si>
  <si>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</si>
  <si>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</si>
  <si>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</si>
  <si>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</si>
  <si>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</si>
  <si>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</si>
  <si>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</si>
  <si>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</si>
  <si>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</si>
  <si>
    <t>2.5% CI</t>
  </si>
  <si>
    <t>97.5% CI</t>
  </si>
  <si>
    <t>2.5%    CI</t>
  </si>
  <si>
    <t>CI Delta</t>
  </si>
  <si>
    <t>df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</si>
  <si>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(STs)</t>
    </r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</si>
  <si>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</si>
  <si>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</si>
  <si>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</si>
  <si>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</si>
  <si>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</si>
  <si>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</si>
  <si>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log(slope)</t>
  </si>
  <si>
    <t>log(ST/sec)</t>
  </si>
  <si>
    <t>β0</t>
  </si>
  <si>
    <t>LH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</si>
</sst>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left" vertical="top"/>
    </xf>
    <xf numFmtId="0" fontId="9" fillId="0" borderId="0" xfId="0" applyFont="1" applyBorder="1"/>
    <xf numFmtId="0" fontId="12" fillId="0" borderId="0" xfId="0" applyFont="1" applyBorder="1"/>
    <xf numFmtId="2" fontId="0" fillId="0" borderId="0" xfId="0" applyNumberFormat="1" applyBorder="1"/>
    <xf numFmtId="2" fontId="12" fillId="0" borderId="1" xfId="0" applyNumberFormat="1" applyFont="1" applyBorder="1"/>
    <xf numFmtId="2" fontId="9" fillId="0" borderId="0" xfId="0" applyNumberFormat="1" applyFont="1" applyBorder="1"/>
    <xf numFmtId="2" fontId="13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2" fillId="0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2" fontId="4" fillId="2" borderId="32" xfId="0" applyNumberFormat="1" applyFont="1" applyFill="1" applyBorder="1" applyAlignment="1">
      <alignment horizontal="center" vertical="center" wrapText="1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3" xfId="0" applyNumberFormat="1" applyFont="1" applyFill="1" applyBorder="1" applyAlignment="1">
      <alignment horizontal="center" vertical="center" wrapText="1"/>
    </xf>
    <xf numFmtId="164" fontId="4" fillId="2" borderId="33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2" fontId="4" fillId="2" borderId="38" xfId="0" applyNumberFormat="1" applyFont="1" applyFill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164" fontId="4" fillId="0" borderId="39" xfId="0" applyNumberFormat="1" applyFont="1" applyBorder="1" applyAlignment="1">
      <alignment horizontal="center" vertical="center" wrapText="1"/>
    </xf>
    <xf numFmtId="164" fontId="4" fillId="0" borderId="28" xfId="0" applyNumberFormat="1" applyFont="1" applyBorder="1" applyAlignment="1">
      <alignment horizontal="center" vertical="center" wrapText="1"/>
    </xf>
    <xf numFmtId="2" fontId="4" fillId="0" borderId="39" xfId="0" applyNumberFormat="1" applyFont="1" applyBorder="1" applyAlignment="1">
      <alignment horizontal="center" vertical="center" wrapText="1"/>
    </xf>
    <xf numFmtId="1" fontId="15" fillId="0" borderId="0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/>
    </xf>
    <xf numFmtId="2" fontId="15" fillId="0" borderId="0" xfId="0" applyNumberFormat="1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29" xfId="0" applyFont="1" applyBorder="1" applyAlignment="1">
      <alignment horizontal="left" vertical="center"/>
    </xf>
    <xf numFmtId="1" fontId="0" fillId="0" borderId="8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7" xfId="0" applyFont="1" applyBorder="1" applyAlignment="1">
      <alignment horizontal="left" vertical="top"/>
    </xf>
    <xf numFmtId="11" fontId="14" fillId="0" borderId="28" xfId="0" applyNumberFormat="1" applyFont="1" applyBorder="1" applyAlignment="1">
      <alignment horizontal="center" vertical="top"/>
    </xf>
    <xf numFmtId="0" fontId="0" fillId="0" borderId="0" xfId="0" applyFont="1" applyBorder="1"/>
    <xf numFmtId="11" fontId="14" fillId="0" borderId="31" xfId="0" applyNumberFormat="1" applyFont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64" fontId="4" fillId="0" borderId="9" xfId="0" applyNumberFormat="1" applyFont="1" applyBorder="1" applyAlignment="1">
      <alignment horizontal="center" vertical="center" wrapText="1"/>
    </xf>
    <xf numFmtId="1" fontId="0" fillId="0" borderId="8" xfId="0" applyNumberFormat="1" applyFont="1" applyFill="1" applyBorder="1" applyAlignment="1">
      <alignment horizontal="left" vertical="center"/>
    </xf>
    <xf numFmtId="1" fontId="0" fillId="0" borderId="8" xfId="0" applyNumberFormat="1" applyFont="1" applyBorder="1" applyAlignment="1">
      <alignment horizontal="left"/>
    </xf>
    <xf numFmtId="0" fontId="0" fillId="0" borderId="30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16" fillId="0" borderId="1" xfId="0" applyFont="1" applyFill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center" vertical="top"/>
    </xf>
    <xf numFmtId="1" fontId="0" fillId="0" borderId="8" xfId="0" applyNumberFormat="1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16" fillId="0" borderId="1" xfId="0" applyFont="1" applyFill="1" applyBorder="1" applyAlignment="1">
      <alignment horizontal="right" vertical="top" wrapText="1"/>
    </xf>
    <xf numFmtId="1" fontId="15" fillId="0" borderId="0" xfId="0" applyNumberFormat="1" applyFont="1" applyBorder="1" applyAlignment="1">
      <alignment vertical="top"/>
    </xf>
    <xf numFmtId="0" fontId="15" fillId="0" borderId="0" xfId="0" applyFont="1" applyBorder="1" applyAlignment="1">
      <alignment vertical="top"/>
    </xf>
    <xf numFmtId="1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2" fontId="15" fillId="0" borderId="0" xfId="0" applyNumberFormat="1" applyFont="1" applyBorder="1" applyAlignment="1">
      <alignment vertical="top"/>
    </xf>
    <xf numFmtId="2" fontId="15" fillId="0" borderId="0" xfId="0" applyNumberFormat="1" applyFont="1" applyBorder="1" applyAlignment="1">
      <alignment vertical="center"/>
    </xf>
    <xf numFmtId="164" fontId="0" fillId="0" borderId="8" xfId="0" applyNumberFormat="1" applyFont="1" applyFill="1" applyBorder="1" applyAlignment="1">
      <alignment horizontal="center" vertical="top"/>
    </xf>
    <xf numFmtId="2" fontId="0" fillId="0" borderId="8" xfId="0" applyNumberFormat="1" applyFont="1" applyBorder="1" applyAlignment="1">
      <alignment horizontal="center" vertical="top"/>
    </xf>
    <xf numFmtId="164" fontId="15" fillId="0" borderId="0" xfId="0" applyNumberFormat="1" applyFont="1" applyBorder="1" applyAlignment="1">
      <alignment vertical="top"/>
    </xf>
    <xf numFmtId="2" fontId="0" fillId="0" borderId="0" xfId="0" applyNumberFormat="1" applyFont="1" applyAlignment="1"/>
    <xf numFmtId="1" fontId="16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top"/>
    </xf>
    <xf numFmtId="1" fontId="16" fillId="0" borderId="22" xfId="0" applyNumberFormat="1" applyFont="1" applyFill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11" fontId="14" fillId="0" borderId="28" xfId="0" applyNumberFormat="1" applyFont="1" applyBorder="1" applyAlignment="1">
      <alignment horizontal="center" vertical="center"/>
    </xf>
    <xf numFmtId="11" fontId="14" fillId="0" borderId="31" xfId="0" applyNumberFormat="1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 wrapText="1"/>
    </xf>
    <xf numFmtId="164" fontId="16" fillId="0" borderId="22" xfId="0" applyNumberFormat="1" applyFont="1" applyFill="1" applyBorder="1" applyAlignment="1">
      <alignment horizontal="center" vertical="center" wrapText="1"/>
    </xf>
    <xf numFmtId="2" fontId="10" fillId="2" borderId="16" xfId="0" applyNumberFormat="1" applyFont="1" applyFill="1" applyBorder="1" applyAlignment="1">
      <alignment horizontal="center" vertical="center" wrapText="1"/>
    </xf>
    <xf numFmtId="2" fontId="10" fillId="2" borderId="25" xfId="0" applyNumberFormat="1" applyFont="1" applyFill="1" applyBorder="1" applyAlignment="1">
      <alignment horizontal="center" vertical="center" wrapText="1"/>
    </xf>
    <xf numFmtId="2" fontId="10" fillId="2" borderId="17" xfId="0" applyNumberFormat="1" applyFont="1" applyFill="1" applyBorder="1" applyAlignment="1">
      <alignment horizontal="center" vertical="center" wrapText="1"/>
    </xf>
    <xf numFmtId="2" fontId="10" fillId="2" borderId="13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37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4" fillId="0" borderId="3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B2ABD2"/>
      <color rgb="FFFDB863"/>
      <color rgb="FFE66101"/>
      <color rgb="FF5E3C99"/>
      <color rgb="FF680000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Intercepts!$O$8</c:f>
              <c:strCache>
                <c:ptCount val="1"/>
                <c:pt idx="0">
                  <c:v>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1-4FB1-93E4-9536A375EE9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1-4FB1-93E4-9536A375EE92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C1-4FB1-93E4-9536A375EE92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1-4FB1-93E4-9536A375EE92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Intercepts!$O$10:$O$13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Intercepts!$P$10:$P$13</c:f>
              <c:numCache>
                <c:formatCode>0.0</c:formatCode>
                <c:ptCount val="4"/>
                <c:pt idx="0">
                  <c:v>33.707000000000001</c:v>
                </c:pt>
                <c:pt idx="1">
                  <c:v>35.935000000000002</c:v>
                </c:pt>
                <c:pt idx="2">
                  <c:v>35.121000000000002</c:v>
                </c:pt>
                <c:pt idx="3">
                  <c:v>44.435000000000002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C1-4FB1-93E4-9536A375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07-4BBD-BA14-CB35FEB7F46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907-4BBD-BA14-CB35FEB7F46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07-4BBD-BA14-CB35FEB7F46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907-4BBD-BA14-CB35FEB7F46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Intercepts!$H$3:$H$6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00-4173-8C5C-D44F983D6D58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907-4BBD-BA14-CB35FEB7F46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907-4BBD-BA14-CB35FEB7F46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07-4BBD-BA14-CB35FEB7F46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907-4BBD-BA14-CB35FEB7F46D}"/>
              </c:ext>
            </c:extLst>
          </c:dPt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plus>
            <c:min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Intercepts!$H$3:$H$6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Intercepts!$O$1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Intercepts!$O$3:$O$5</c:f>
              <c:strCache>
                <c:ptCount val="3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</c:strCache>
            </c:strRef>
          </c:cat>
          <c:val>
            <c:numRef>
              <c:f>Intercepts!$P$3:$P$6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2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29C-4422-BF96-0DFAAC7B18E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29C-4422-BF96-0DFAAC7B18E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29C-4422-BF96-0DFAAC7B18E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Intercepts!$H$10:$H$13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51-4451-A3D4-09D6828C58D7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29C-4422-BF96-0DFAAC7B18EE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29C-4422-BF96-0DFAAC7B18EE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29C-4422-BF96-0DFAAC7B18EE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Intercepts!$H$10:$H$13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51-4451-A3D4-09D6828C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Excursion</a:t>
            </a:r>
            <a:r>
              <a:rPr lang="en-US" sz="1400" b="1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Excursion</c:v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A-4E78-B4A1-2FD127970CE3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A-4E78-B4A1-2FD127970CE3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A-4E78-B4A1-2FD127970CE3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A-4E78-B4A1-2FD127970CE3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Intercepts!$O$3:$O$6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Lit>
              <c:formatCode>0.0</c:formatCode>
              <c:ptCount val="4"/>
              <c:pt idx="0">
                <c:v>3.2189999999999999</c:v>
              </c:pt>
              <c:pt idx="1">
                <c:v>5.8570000000000002</c:v>
              </c:pt>
              <c:pt idx="2">
                <c:v>10.042999999999999</c:v>
              </c:pt>
              <c:pt idx="3">
                <c:v>7.2229999999999999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3BDA-4E78-B4A1-2FD12797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Excursion</a:t>
                </a:r>
                <a:r>
                  <a:rPr lang="en-US" sz="1100" baseline="0"/>
                  <a:t> (ST)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98.158000000000001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87.418999999999997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MWH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98.644000000000005</c:v>
                </c:pt>
                <c:pt idx="1">
                  <c:v>320.71100000000001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87.522000000000006</c:v>
                </c:pt>
                <c:pt idx="1">
                  <c:v>92.010999999999996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95.582999999999998</c:v>
                </c:pt>
                <c:pt idx="1">
                  <c:v>316.13299999999998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89.155000000000001</c:v>
                </c:pt>
                <c:pt idx="1">
                  <c:v>93.457999999999998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76.218999999999994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90.397999999999996</c:v>
                </c:pt>
                <c:pt idx="1">
                  <c:v>96.611000000000004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3CC-4EFA-B2F2-CF71F77427EB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3CC-4EFA-B2F2-CF71F77427EB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3CC-4EFA-B2F2-CF71F77427EB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CC-4EFA-B2F2-CF71F77427EB}"/>
            </c:ext>
          </c:extLst>
        </c:ser>
        <c:ser>
          <c:idx val="1"/>
          <c:order val="1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3CC-4EFA-B2F2-CF71F77427E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3CC-4EFA-B2F2-CF71F77427E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3CC-4EFA-B2F2-CF71F77427E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CC-4EFA-B2F2-CF71F774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53224</xdr:colOff>
      <xdr:row>0</xdr:row>
      <xdr:rowOff>0</xdr:rowOff>
    </xdr:from>
    <xdr:to>
      <xdr:col>22</xdr:col>
      <xdr:colOff>147258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05BBF-C86E-4E1C-838E-B9F714CA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278650</xdr:colOff>
      <xdr:row>0</xdr:row>
      <xdr:rowOff>2137</xdr:rowOff>
    </xdr:from>
    <xdr:to>
      <xdr:col>14</xdr:col>
      <xdr:colOff>365563</xdr:colOff>
      <xdr:row>14</xdr:row>
      <xdr:rowOff>68173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DCA75-DEEE-4CFA-B8DB-48A06C03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313761</xdr:colOff>
      <xdr:row>16</xdr:row>
      <xdr:rowOff>0</xdr:rowOff>
    </xdr:from>
    <xdr:to>
      <xdr:col>14</xdr:col>
      <xdr:colOff>400674</xdr:colOff>
      <xdr:row>34</xdr:row>
      <xdr:rowOff>12706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5C2909-DD16-436E-B81F-EE317CC10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67229</xdr:colOff>
      <xdr:row>15</xdr:row>
      <xdr:rowOff>179293</xdr:rowOff>
    </xdr:from>
    <xdr:to>
      <xdr:col>22</xdr:col>
      <xdr:colOff>161263</xdr:colOff>
      <xdr:row>34</xdr:row>
      <xdr:rowOff>12705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EDCAA2-5A70-4BE3-B2EA-14DC5226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277091</xdr:colOff>
      <xdr:row>0</xdr:row>
      <xdr:rowOff>0</xdr:rowOff>
    </xdr:from>
    <xdr:to>
      <xdr:col>31</xdr:col>
      <xdr:colOff>460691</xdr:colOff>
      <xdr:row>29</xdr:row>
      <xdr:rowOff>106193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88707</xdr:colOff>
      <xdr:row>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B0E323-1B12-42E3-A712-3AABB531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A2" t="str">
            <v>modeMDC</v>
          </cell>
          <cell r="B2">
            <v>98.158000000000001</v>
          </cell>
          <cell r="C2">
            <v>5.9790000000000001</v>
          </cell>
          <cell r="D2">
            <v>86.438999999999993</v>
          </cell>
          <cell r="E2">
            <v>109.876</v>
          </cell>
          <cell r="I2">
            <v>0</v>
          </cell>
        </row>
        <row r="3">
          <cell r="A3" t="str">
            <v>modeMWH</v>
          </cell>
          <cell r="B3">
            <v>98.644000000000005</v>
          </cell>
          <cell r="C3">
            <v>6.17</v>
          </cell>
          <cell r="D3">
            <v>86.552000000000007</v>
          </cell>
          <cell r="E3">
            <v>110.736</v>
          </cell>
          <cell r="I3">
            <v>0</v>
          </cell>
        </row>
        <row r="4">
          <cell r="A4" t="str">
            <v>modeMYN</v>
          </cell>
          <cell r="B4">
            <v>95.582999999999998</v>
          </cell>
          <cell r="C4">
            <v>6.359</v>
          </cell>
          <cell r="D4">
            <v>83.12</v>
          </cell>
          <cell r="E4">
            <v>108.045</v>
          </cell>
          <cell r="I4">
            <v>0</v>
          </cell>
        </row>
        <row r="5">
          <cell r="A5" t="str">
            <v>modeMDQ</v>
          </cell>
          <cell r="B5">
            <v>76.218999999999994</v>
          </cell>
          <cell r="C5">
            <v>7.4219999999999997</v>
          </cell>
          <cell r="D5">
            <v>61.673000000000002</v>
          </cell>
          <cell r="E5">
            <v>90.766000000000005</v>
          </cell>
          <cell r="I5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0.95907425245806799</v>
          </cell>
        </row>
        <row r="3">
          <cell r="B3">
            <v>0.64224961601473296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0.89220984282598104</v>
          </cell>
        </row>
        <row r="3">
          <cell r="B3">
            <v>0.39086539872808701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0.64685633866869097</v>
          </cell>
        </row>
        <row r="3">
          <cell r="B3">
            <v>0.187144059430466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0.48699999999999999</v>
          </cell>
          <cell r="D2">
            <v>3.2010000000000001</v>
          </cell>
          <cell r="E2">
            <v>-5.7859999999999996</v>
          </cell>
          <cell r="F2">
            <v>6.76</v>
          </cell>
          <cell r="G2">
            <v>0.152</v>
          </cell>
          <cell r="H2">
            <v>10.050000000000001</v>
          </cell>
          <cell r="I2">
            <v>0.8821</v>
          </cell>
        </row>
        <row r="3">
          <cell r="C3">
            <v>-2.5750000000000002</v>
          </cell>
          <cell r="D3">
            <v>5.0709999999999997</v>
          </cell>
          <cell r="E3">
            <v>-12.513999999999999</v>
          </cell>
          <cell r="F3">
            <v>7.3639999999999999</v>
          </cell>
          <cell r="G3">
            <v>-0.50800000000000001</v>
          </cell>
          <cell r="H3">
            <v>10.02</v>
          </cell>
          <cell r="I3">
            <v>0.62260000000000004</v>
          </cell>
        </row>
        <row r="4">
          <cell r="C4">
            <v>-21.937999999999999</v>
          </cell>
          <cell r="D4">
            <v>5.319</v>
          </cell>
          <cell r="E4">
            <v>-32.363999999999997</v>
          </cell>
          <cell r="F4">
            <v>-11.512</v>
          </cell>
          <cell r="G4">
            <v>-4.1239999999999997</v>
          </cell>
          <cell r="H4">
            <v>9.91</v>
          </cell>
          <cell r="I4">
            <v>2.0999999999999999E-3</v>
          </cell>
        </row>
        <row r="5">
          <cell r="C5">
            <v>-3.0619999999999998</v>
          </cell>
          <cell r="D5">
            <v>4.0990000000000002</v>
          </cell>
          <cell r="E5">
            <v>-11.096</v>
          </cell>
          <cell r="F5">
            <v>4.9720000000000004</v>
          </cell>
          <cell r="G5">
            <v>-0.747</v>
          </cell>
          <cell r="H5">
            <v>10.08</v>
          </cell>
          <cell r="I5">
            <v>0.47210000000000002</v>
          </cell>
        </row>
        <row r="6">
          <cell r="C6">
            <v>-22.425000000000001</v>
          </cell>
          <cell r="D6">
            <v>4.1769999999999996</v>
          </cell>
          <cell r="E6">
            <v>-30.613</v>
          </cell>
          <cell r="F6">
            <v>-14.237</v>
          </cell>
          <cell r="G6">
            <v>-5.3680000000000003</v>
          </cell>
          <cell r="H6">
            <v>9.6300000000000008</v>
          </cell>
          <cell r="I6">
            <v>4.0000000000000002E-4</v>
          </cell>
        </row>
        <row r="7">
          <cell r="C7">
            <v>-19.363</v>
          </cell>
          <cell r="D7">
            <v>5.3479999999999999</v>
          </cell>
          <cell r="E7">
            <v>-29.844000000000001</v>
          </cell>
          <cell r="F7">
            <v>-8.8819999999999997</v>
          </cell>
          <cell r="G7">
            <v>-3.621</v>
          </cell>
          <cell r="H7">
            <v>9.99</v>
          </cell>
          <cell r="I7">
            <v>4.7000000000000002E-3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0.80994928921814302</v>
          </cell>
        </row>
        <row r="3">
          <cell r="B3">
            <v>0.61926002042225603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0.56200000000000006</v>
          </cell>
          <cell r="D2">
            <v>3.0720000000000001</v>
          </cell>
          <cell r="E2">
            <v>-5.4589999999999996</v>
          </cell>
          <cell r="F2">
            <v>6.5819999999999999</v>
          </cell>
          <cell r="G2">
            <v>0.183</v>
          </cell>
          <cell r="H2">
            <v>622.04</v>
          </cell>
          <cell r="I2">
            <v>0.85499999999999998</v>
          </cell>
        </row>
        <row r="3">
          <cell r="C3">
            <v>-4.0170000000000003</v>
          </cell>
          <cell r="D3">
            <v>3.0649999999999999</v>
          </cell>
          <cell r="E3">
            <v>-10.023</v>
          </cell>
          <cell r="F3">
            <v>1.9890000000000001</v>
          </cell>
          <cell r="G3">
            <v>-1.3109999999999999</v>
          </cell>
          <cell r="H3">
            <v>622.02</v>
          </cell>
          <cell r="I3">
            <v>0.19040000000000001</v>
          </cell>
        </row>
        <row r="4">
          <cell r="C4">
            <v>-19.602</v>
          </cell>
          <cell r="D4">
            <v>3.1219999999999999</v>
          </cell>
          <cell r="E4">
            <v>-25.721</v>
          </cell>
          <cell r="F4">
            <v>-13.483000000000001</v>
          </cell>
          <cell r="G4">
            <v>-6.2779999999999996</v>
          </cell>
          <cell r="H4">
            <v>622.12</v>
          </cell>
          <cell r="I4">
            <v>0</v>
          </cell>
        </row>
        <row r="5">
          <cell r="C5">
            <v>-4.5780000000000003</v>
          </cell>
          <cell r="D5">
            <v>3.08</v>
          </cell>
          <cell r="E5">
            <v>-10.615</v>
          </cell>
          <cell r="F5">
            <v>1.458</v>
          </cell>
          <cell r="G5">
            <v>-1.486</v>
          </cell>
          <cell r="H5">
            <v>622.08000000000004</v>
          </cell>
          <cell r="I5">
            <v>0.13769999999999999</v>
          </cell>
        </row>
        <row r="6">
          <cell r="C6">
            <v>-20.163</v>
          </cell>
          <cell r="D6">
            <v>3.1469999999999998</v>
          </cell>
          <cell r="E6">
            <v>-26.331</v>
          </cell>
          <cell r="F6">
            <v>-13.996</v>
          </cell>
          <cell r="G6">
            <v>-6.4080000000000004</v>
          </cell>
          <cell r="H6">
            <v>622.25</v>
          </cell>
          <cell r="I6">
            <v>0</v>
          </cell>
        </row>
        <row r="7">
          <cell r="C7">
            <v>-15.585000000000001</v>
          </cell>
          <cell r="D7">
            <v>3.1230000000000002</v>
          </cell>
          <cell r="E7">
            <v>-21.706</v>
          </cell>
          <cell r="F7">
            <v>-9.4640000000000004</v>
          </cell>
          <cell r="G7">
            <v>-4.99</v>
          </cell>
          <cell r="H7">
            <v>622.1</v>
          </cell>
          <cell r="I7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0.83375998449065702</v>
          </cell>
        </row>
        <row r="3">
          <cell r="B3">
            <v>0.319003355959456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1"/>
    </sheetNames>
    <sheetDataSet>
      <sheetData sheetId="0">
        <row r="2">
          <cell r="C2">
            <v>2.2280000000000002</v>
          </cell>
          <cell r="D2">
            <v>2.2189999999999999</v>
          </cell>
          <cell r="E2">
            <v>-2.12</v>
          </cell>
          <cell r="F2">
            <v>6.577</v>
          </cell>
          <cell r="G2">
            <v>1.004</v>
          </cell>
          <cell r="H2">
            <v>10.09</v>
          </cell>
          <cell r="I2">
            <v>0.3387</v>
          </cell>
        </row>
        <row r="3">
          <cell r="C3">
            <v>1.4139999999999999</v>
          </cell>
          <cell r="D3">
            <v>1.643</v>
          </cell>
          <cell r="E3">
            <v>-1.8069999999999999</v>
          </cell>
          <cell r="F3">
            <v>4.6349999999999998</v>
          </cell>
          <cell r="G3">
            <v>0.86</v>
          </cell>
          <cell r="H3">
            <v>9.67</v>
          </cell>
          <cell r="I3">
            <v>0.41039999999999999</v>
          </cell>
        </row>
        <row r="4">
          <cell r="C4">
            <v>10.728</v>
          </cell>
          <cell r="D4">
            <v>2.4319999999999999</v>
          </cell>
          <cell r="E4">
            <v>5.9619999999999997</v>
          </cell>
          <cell r="F4">
            <v>15.493</v>
          </cell>
          <cell r="G4">
            <v>4.4119999999999999</v>
          </cell>
          <cell r="H4">
            <v>8.98</v>
          </cell>
          <cell r="I4">
            <v>1.6999999999999999E-3</v>
          </cell>
        </row>
        <row r="5">
          <cell r="C5">
            <v>-0.81399999999999995</v>
          </cell>
          <cell r="D5">
            <v>2.831</v>
          </cell>
          <cell r="E5">
            <v>-6.3620000000000001</v>
          </cell>
          <cell r="F5">
            <v>4.7329999999999997</v>
          </cell>
          <cell r="G5">
            <v>-0.28799999999999998</v>
          </cell>
          <cell r="H5">
            <v>9.9700000000000006</v>
          </cell>
          <cell r="I5">
            <v>0.77939999999999998</v>
          </cell>
        </row>
        <row r="6">
          <cell r="C6">
            <v>8.4990000000000006</v>
          </cell>
          <cell r="D6">
            <v>2.794</v>
          </cell>
          <cell r="E6">
            <v>3.0230000000000001</v>
          </cell>
          <cell r="F6">
            <v>13.976000000000001</v>
          </cell>
          <cell r="G6">
            <v>3.0419999999999998</v>
          </cell>
          <cell r="H6">
            <v>9.4499999999999993</v>
          </cell>
          <cell r="I6">
            <v>1.32E-2</v>
          </cell>
        </row>
        <row r="7">
          <cell r="C7">
            <v>9.3140000000000001</v>
          </cell>
          <cell r="D7">
            <v>2.016</v>
          </cell>
          <cell r="E7">
            <v>5.3620000000000001</v>
          </cell>
          <cell r="F7">
            <v>13.266</v>
          </cell>
          <cell r="G7">
            <v>4.6189999999999998</v>
          </cell>
          <cell r="H7">
            <v>9.49</v>
          </cell>
          <cell r="I7">
            <v>1.1000000000000001E-3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r2"/>
    </sheetNames>
    <sheetDataSet>
      <sheetData sheetId="0">
        <row r="2">
          <cell r="B2">
            <v>0.70982760022728197</v>
          </cell>
        </row>
        <row r="3">
          <cell r="B3">
            <v>7.8119320366442604E-2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2">
          <cell r="A2" t="str">
            <v>modeMDC</v>
          </cell>
          <cell r="B2">
            <v>87.418999999999997</v>
          </cell>
          <cell r="C2">
            <v>1.103</v>
          </cell>
          <cell r="D2">
            <v>85.257000000000005</v>
          </cell>
          <cell r="E2">
            <v>89.581000000000003</v>
          </cell>
          <cell r="I2">
            <v>0</v>
          </cell>
        </row>
        <row r="3">
          <cell r="A3" t="str">
            <v>modeMWH</v>
          </cell>
          <cell r="B3">
            <v>87.522000000000006</v>
          </cell>
          <cell r="C3">
            <v>1.1639999999999999</v>
          </cell>
          <cell r="D3">
            <v>85.242000000000004</v>
          </cell>
          <cell r="E3">
            <v>89.802999999999997</v>
          </cell>
          <cell r="I3">
            <v>0</v>
          </cell>
        </row>
        <row r="4">
          <cell r="A4" t="str">
            <v>modeMYN</v>
          </cell>
          <cell r="B4">
            <v>89.155000000000001</v>
          </cell>
          <cell r="C4">
            <v>1.2010000000000001</v>
          </cell>
          <cell r="D4">
            <v>86.8</v>
          </cell>
          <cell r="E4">
            <v>91.509</v>
          </cell>
          <cell r="I4">
            <v>0</v>
          </cell>
        </row>
        <row r="5">
          <cell r="A5" t="str">
            <v>modeMDQ</v>
          </cell>
          <cell r="B5">
            <v>90.397999999999996</v>
          </cell>
          <cell r="C5">
            <v>1.417</v>
          </cell>
          <cell r="D5">
            <v>87.620999999999995</v>
          </cell>
          <cell r="E5">
            <v>93.174999999999997</v>
          </cell>
          <cell r="I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A2" t="str">
            <v>modeMDC</v>
          </cell>
          <cell r="B2">
            <v>6.13</v>
          </cell>
          <cell r="C2">
            <v>0.443</v>
          </cell>
          <cell r="D2">
            <v>5.2610000000000001</v>
          </cell>
          <cell r="E2">
            <v>6.9989999999999997</v>
          </cell>
          <cell r="I2">
            <v>0</v>
          </cell>
        </row>
        <row r="3">
          <cell r="A3" t="str">
            <v>modeMWH</v>
          </cell>
          <cell r="B3">
            <v>6.444</v>
          </cell>
          <cell r="C3">
            <v>0.47199999999999998</v>
          </cell>
          <cell r="D3">
            <v>5.5190000000000001</v>
          </cell>
          <cell r="E3">
            <v>7.3689999999999998</v>
          </cell>
          <cell r="I3">
            <v>0</v>
          </cell>
        </row>
        <row r="4">
          <cell r="A4" t="str">
            <v>modeMYN</v>
          </cell>
          <cell r="B4">
            <v>6.2469999999999999</v>
          </cell>
          <cell r="C4">
            <v>0.434</v>
          </cell>
          <cell r="D4">
            <v>5.3949999999999996</v>
          </cell>
          <cell r="E4">
            <v>7.0979999999999999</v>
          </cell>
          <cell r="I4">
            <v>0</v>
          </cell>
        </row>
        <row r="5">
          <cell r="A5" t="str">
            <v>modeMDQ</v>
          </cell>
          <cell r="B5">
            <v>8.1630000000000003</v>
          </cell>
          <cell r="C5">
            <v>0.54700000000000004</v>
          </cell>
          <cell r="D5">
            <v>7.09</v>
          </cell>
          <cell r="E5">
            <v>9.2360000000000007</v>
          </cell>
          <cell r="I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A2" t="str">
            <v>modeMDC</v>
          </cell>
          <cell r="B2">
            <v>320.14999999999998</v>
          </cell>
          <cell r="C2">
            <v>25.96</v>
          </cell>
          <cell r="D2">
            <v>269.27</v>
          </cell>
          <cell r="E2">
            <v>371.03</v>
          </cell>
          <cell r="I2">
            <v>7.1999999999999998E-3</v>
          </cell>
        </row>
        <row r="3">
          <cell r="A3" t="str">
            <v>modeMWH</v>
          </cell>
          <cell r="B3">
            <v>320.71100000000001</v>
          </cell>
          <cell r="C3">
            <v>25.96</v>
          </cell>
          <cell r="D3">
            <v>269.83100000000002</v>
          </cell>
          <cell r="E3">
            <v>371.59199999999998</v>
          </cell>
          <cell r="I3">
            <v>7.1999999999999998E-3</v>
          </cell>
        </row>
        <row r="4">
          <cell r="A4" t="str">
            <v>modeMYN</v>
          </cell>
          <cell r="B4">
            <v>316.13299999999998</v>
          </cell>
          <cell r="C4">
            <v>25.960999999999999</v>
          </cell>
          <cell r="D4">
            <v>265.25</v>
          </cell>
          <cell r="E4">
            <v>367.01600000000002</v>
          </cell>
          <cell r="I4">
            <v>7.4999999999999997E-3</v>
          </cell>
        </row>
        <row r="5">
          <cell r="A5" t="str">
            <v>modeMDQ</v>
          </cell>
          <cell r="B5">
            <v>300.548</v>
          </cell>
          <cell r="C5">
            <v>25.968</v>
          </cell>
          <cell r="D5">
            <v>249.65199999999999</v>
          </cell>
          <cell r="E5">
            <v>351.44400000000002</v>
          </cell>
          <cell r="I5">
            <v>8.6999999999999994E-3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A2" t="str">
            <v>modeMDC</v>
          </cell>
          <cell r="B2">
            <v>91.608999999999995</v>
          </cell>
          <cell r="C2">
            <v>1.264</v>
          </cell>
          <cell r="D2">
            <v>89.132000000000005</v>
          </cell>
          <cell r="E2">
            <v>94.084999999999994</v>
          </cell>
          <cell r="I2">
            <v>0</v>
          </cell>
        </row>
        <row r="3">
          <cell r="A3" t="str">
            <v>modeMWH</v>
          </cell>
          <cell r="B3">
            <v>92.010999999999996</v>
          </cell>
          <cell r="C3">
            <v>1.125</v>
          </cell>
          <cell r="D3">
            <v>89.805999999999997</v>
          </cell>
          <cell r="E3">
            <v>94.215999999999994</v>
          </cell>
          <cell r="I3">
            <v>0</v>
          </cell>
        </row>
        <row r="4">
          <cell r="A4" t="str">
            <v>modeMYN</v>
          </cell>
          <cell r="B4">
            <v>93.457999999999998</v>
          </cell>
          <cell r="C4">
            <v>1.139</v>
          </cell>
          <cell r="D4">
            <v>91.224999999999994</v>
          </cell>
          <cell r="E4">
            <v>95.691000000000003</v>
          </cell>
          <cell r="I4">
            <v>0</v>
          </cell>
        </row>
        <row r="5">
          <cell r="A5" t="str">
            <v>modeMDQ</v>
          </cell>
          <cell r="B5">
            <v>96.611000000000004</v>
          </cell>
          <cell r="C5">
            <v>1.524</v>
          </cell>
          <cell r="D5">
            <v>93.623999999999995</v>
          </cell>
          <cell r="E5">
            <v>99.597999999999999</v>
          </cell>
          <cell r="I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>
        <row r="2">
          <cell r="A2" t="str">
            <v>modeMDC</v>
          </cell>
          <cell r="B2">
            <v>33.707000000000001</v>
          </cell>
          <cell r="C2">
            <v>5.3440000000000003</v>
          </cell>
          <cell r="D2">
            <v>23.233000000000001</v>
          </cell>
          <cell r="E2">
            <v>44.180999999999997</v>
          </cell>
          <cell r="I2">
            <v>1.7299999999999999E-2</v>
          </cell>
        </row>
        <row r="3">
          <cell r="A3" t="str">
            <v>modeMWH</v>
          </cell>
          <cell r="B3">
            <v>35.935000000000002</v>
          </cell>
          <cell r="C3">
            <v>5.1849999999999996</v>
          </cell>
          <cell r="D3">
            <v>25.773</v>
          </cell>
          <cell r="E3">
            <v>46.097000000000001</v>
          </cell>
          <cell r="I3">
            <v>1.78E-2</v>
          </cell>
        </row>
        <row r="4">
          <cell r="A4" t="str">
            <v>modeMYN</v>
          </cell>
          <cell r="B4">
            <v>35.121000000000002</v>
          </cell>
          <cell r="C4">
            <v>5.2430000000000003</v>
          </cell>
          <cell r="D4">
            <v>24.844999999999999</v>
          </cell>
          <cell r="E4">
            <v>45.396999999999998</v>
          </cell>
          <cell r="I4">
            <v>1.7500000000000002E-2</v>
          </cell>
        </row>
        <row r="5">
          <cell r="A5" t="str">
            <v>modeMDQ</v>
          </cell>
          <cell r="B5">
            <v>44.435000000000002</v>
          </cell>
          <cell r="C5">
            <v>5.1239999999999997</v>
          </cell>
          <cell r="D5">
            <v>34.392000000000003</v>
          </cell>
          <cell r="E5">
            <v>54.476999999999997</v>
          </cell>
          <cell r="I5">
            <v>9.7000000000000003E-3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A2" t="str">
            <v>modeMDC</v>
          </cell>
          <cell r="B2" t="str">
            <v>modeMWH</v>
          </cell>
          <cell r="C2">
            <v>0.314</v>
          </cell>
          <cell r="D2">
            <v>0.33100000000000002</v>
          </cell>
          <cell r="E2">
            <v>-0.33500000000000002</v>
          </cell>
          <cell r="F2">
            <v>0.96299999999999997</v>
          </cell>
          <cell r="G2">
            <v>0.94699999999999995</v>
          </cell>
          <cell r="H2">
            <v>10.09</v>
          </cell>
          <cell r="I2">
            <v>0.36580000000000001</v>
          </cell>
        </row>
        <row r="3">
          <cell r="A3" t="str">
            <v>modeMDC</v>
          </cell>
          <cell r="B3" t="str">
            <v>modeMYN</v>
          </cell>
          <cell r="C3">
            <v>0.11600000000000001</v>
          </cell>
          <cell r="D3">
            <v>0.312</v>
          </cell>
          <cell r="E3">
            <v>-0.495</v>
          </cell>
          <cell r="F3">
            <v>0.72799999999999998</v>
          </cell>
          <cell r="G3">
            <v>0.373</v>
          </cell>
          <cell r="H3">
            <v>9.73</v>
          </cell>
          <cell r="I3">
            <v>0.71719999999999995</v>
          </cell>
        </row>
        <row r="4">
          <cell r="A4" t="str">
            <v>modeMDC</v>
          </cell>
          <cell r="B4" t="str">
            <v>modeMDQ</v>
          </cell>
          <cell r="C4">
            <v>2.032</v>
          </cell>
          <cell r="D4">
            <v>0.47399999999999998</v>
          </cell>
          <cell r="E4">
            <v>1.103</v>
          </cell>
          <cell r="F4">
            <v>2.9620000000000002</v>
          </cell>
          <cell r="G4">
            <v>4.2869999999999999</v>
          </cell>
          <cell r="H4">
            <v>9.26</v>
          </cell>
          <cell r="I4">
            <v>1.9E-3</v>
          </cell>
        </row>
        <row r="5">
          <cell r="A5" t="str">
            <v>modeMWH</v>
          </cell>
          <cell r="B5" t="str">
            <v>modeMYN</v>
          </cell>
          <cell r="C5">
            <v>-0.19700000000000001</v>
          </cell>
          <cell r="D5">
            <v>0.47099999999999997</v>
          </cell>
          <cell r="E5">
            <v>-1.1200000000000001</v>
          </cell>
          <cell r="F5">
            <v>0.72599999999999998</v>
          </cell>
          <cell r="G5">
            <v>-0.41899999999999998</v>
          </cell>
          <cell r="H5">
            <v>9.9700000000000006</v>
          </cell>
          <cell r="I5">
            <v>0.68430000000000002</v>
          </cell>
        </row>
        <row r="6">
          <cell r="A6" t="str">
            <v>modeMWH</v>
          </cell>
          <cell r="B6" t="str">
            <v>modeMDQ</v>
          </cell>
          <cell r="C6">
            <v>1.7190000000000001</v>
          </cell>
          <cell r="D6">
            <v>0.57499999999999996</v>
          </cell>
          <cell r="E6">
            <v>0.59299999999999997</v>
          </cell>
          <cell r="F6">
            <v>2.8450000000000002</v>
          </cell>
          <cell r="G6">
            <v>2.9910000000000001</v>
          </cell>
          <cell r="H6">
            <v>9.7200000000000006</v>
          </cell>
          <cell r="I6">
            <v>1.4E-2</v>
          </cell>
        </row>
        <row r="7">
          <cell r="A7" t="str">
            <v>modeMYN</v>
          </cell>
          <cell r="B7" t="str">
            <v>modeMDQ</v>
          </cell>
          <cell r="C7">
            <v>1.9159999999999999</v>
          </cell>
          <cell r="D7">
            <v>0.33700000000000002</v>
          </cell>
          <cell r="E7">
            <v>1.2549999999999999</v>
          </cell>
          <cell r="F7">
            <v>2.577</v>
          </cell>
          <cell r="G7">
            <v>5.6840000000000002</v>
          </cell>
          <cell r="H7">
            <v>9.4499999999999993</v>
          </cell>
          <cell r="I7">
            <v>2.9999999999999997E-4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1"/>
    </sheetNames>
    <sheetDataSet>
      <sheetData sheetId="0">
        <row r="2">
          <cell r="C2">
            <v>0.10299999999999999</v>
          </cell>
          <cell r="D2">
            <v>0.32</v>
          </cell>
          <cell r="E2">
            <v>-0.52300000000000002</v>
          </cell>
          <cell r="F2">
            <v>0.73</v>
          </cell>
          <cell r="G2">
            <v>0.32300000000000001</v>
          </cell>
          <cell r="H2">
            <v>10.050000000000001</v>
          </cell>
        </row>
        <row r="3">
          <cell r="C3">
            <v>1.7350000000000001</v>
          </cell>
          <cell r="D3">
            <v>0.313</v>
          </cell>
          <cell r="E3">
            <v>1.1220000000000001</v>
          </cell>
          <cell r="F3">
            <v>2.3490000000000002</v>
          </cell>
          <cell r="G3">
            <v>5.548</v>
          </cell>
          <cell r="H3">
            <v>9.9499999999999993</v>
          </cell>
          <cell r="I3">
            <v>2.0000000000000001E-4</v>
          </cell>
        </row>
        <row r="4">
          <cell r="C4">
            <v>2.9790000000000001</v>
          </cell>
          <cell r="D4">
            <v>0.59199999999999997</v>
          </cell>
          <cell r="E4">
            <v>1.819</v>
          </cell>
          <cell r="F4">
            <v>4.1390000000000002</v>
          </cell>
          <cell r="G4">
            <v>5.032</v>
          </cell>
          <cell r="H4">
            <v>9.9600000000000009</v>
          </cell>
          <cell r="I4">
            <v>5.0000000000000001E-4</v>
          </cell>
        </row>
        <row r="5">
          <cell r="C5">
            <v>1.6319999999999999</v>
          </cell>
          <cell r="D5">
            <v>0.47099999999999997</v>
          </cell>
          <cell r="E5">
            <v>0.71</v>
          </cell>
          <cell r="F5">
            <v>2.5550000000000002</v>
          </cell>
          <cell r="G5">
            <v>3.468</v>
          </cell>
          <cell r="H5">
            <v>10</v>
          </cell>
        </row>
        <row r="6">
          <cell r="C6">
            <v>2.8759999999999999</v>
          </cell>
          <cell r="D6">
            <v>0.78700000000000003</v>
          </cell>
          <cell r="E6">
            <v>1.3340000000000001</v>
          </cell>
          <cell r="F6">
            <v>4.4180000000000001</v>
          </cell>
          <cell r="G6">
            <v>3.6560000000000001</v>
          </cell>
          <cell r="H6">
            <v>10.039999999999999</v>
          </cell>
          <cell r="I6">
            <v>4.4000000000000003E-3</v>
          </cell>
        </row>
        <row r="7">
          <cell r="C7">
            <v>1.244</v>
          </cell>
          <cell r="D7">
            <v>0.622</v>
          </cell>
          <cell r="E7">
            <v>2.3E-2</v>
          </cell>
          <cell r="F7">
            <v>2.464</v>
          </cell>
          <cell r="G7">
            <v>1.998</v>
          </cell>
          <cell r="H7">
            <v>10.050000000000001</v>
          </cell>
          <cell r="I7">
            <v>7.3499999999999996E-2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0.40300000000000002</v>
          </cell>
          <cell r="D2">
            <v>0.374</v>
          </cell>
          <cell r="E2">
            <v>-0.33100000000000002</v>
          </cell>
          <cell r="F2">
            <v>1.1359999999999999</v>
          </cell>
          <cell r="G2">
            <v>1.0760000000000001</v>
          </cell>
          <cell r="H2">
            <v>10.37</v>
          </cell>
          <cell r="I2">
            <v>0.30630000000000002</v>
          </cell>
        </row>
        <row r="3">
          <cell r="C3">
            <v>1.85</v>
          </cell>
          <cell r="D3">
            <v>0.34</v>
          </cell>
          <cell r="E3">
            <v>1.1830000000000001</v>
          </cell>
          <cell r="F3">
            <v>2.516</v>
          </cell>
          <cell r="G3">
            <v>5.4359999999999999</v>
          </cell>
          <cell r="H3">
            <v>10.4</v>
          </cell>
          <cell r="I3">
            <v>2.0000000000000001E-4</v>
          </cell>
        </row>
        <row r="4">
          <cell r="C4">
            <v>5.0030000000000001</v>
          </cell>
          <cell r="D4">
            <v>0.68300000000000005</v>
          </cell>
          <cell r="E4">
            <v>3.6629999999999998</v>
          </cell>
          <cell r="F4">
            <v>6.343</v>
          </cell>
          <cell r="G4">
            <v>7.32</v>
          </cell>
          <cell r="H4">
            <v>10.07</v>
          </cell>
          <cell r="I4">
            <v>0</v>
          </cell>
        </row>
        <row r="5">
          <cell r="C5">
            <v>1.4470000000000001</v>
          </cell>
          <cell r="D5">
            <v>0.47</v>
          </cell>
          <cell r="E5">
            <v>0.52600000000000002</v>
          </cell>
          <cell r="F5">
            <v>2.3679999999999999</v>
          </cell>
          <cell r="G5">
            <v>3.08</v>
          </cell>
          <cell r="H5">
            <v>9.91</v>
          </cell>
          <cell r="I5">
            <v>1.18E-2</v>
          </cell>
        </row>
        <row r="6">
          <cell r="C6">
            <v>4.5999999999999996</v>
          </cell>
          <cell r="D6">
            <v>0.92200000000000004</v>
          </cell>
          <cell r="E6">
            <v>2.7930000000000001</v>
          </cell>
          <cell r="F6">
            <v>6.4080000000000004</v>
          </cell>
          <cell r="G6">
            <v>4.9880000000000004</v>
          </cell>
          <cell r="H6">
            <v>10.050000000000001</v>
          </cell>
          <cell r="I6">
            <v>5.0000000000000001E-4</v>
          </cell>
        </row>
        <row r="7">
          <cell r="C7">
            <v>3.153</v>
          </cell>
          <cell r="D7">
            <v>0.8</v>
          </cell>
          <cell r="E7">
            <v>1.5840000000000001</v>
          </cell>
          <cell r="F7">
            <v>4.7220000000000004</v>
          </cell>
          <cell r="G7">
            <v>3.9390000000000001</v>
          </cell>
          <cell r="H7">
            <v>10.08</v>
          </cell>
          <cell r="I7">
            <v>2.7000000000000001E-3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115" dataDxfId="113" headerRowBorderDxfId="114" tableBorderDxfId="112" totalsRowBorderDxfId="111">
  <autoFilter ref="H2:M6" xr:uid="{D3980010-2201-43EF-9941-5D34E4A5CF0F}"/>
  <tableColumns count="6">
    <tableColumn id="1" xr3:uid="{48EA7560-AFDA-4976-872C-A62413C27C30}" name="Predictors" dataDxfId="110">
      <calculatedColumnFormula>RIGHT([2]LME_l_f0_b0!A2,3)</calculatedColumnFormula>
    </tableColumn>
    <tableColumn id="2" xr3:uid="{B74BAF5A-A8B1-41AC-AA5C-9C7F4D3C00F5}" name="Estimates" dataDxfId="109">
      <calculatedColumnFormula>[19]LME_PA_l_f0_b0!B2</calculatedColumnFormula>
    </tableColumn>
    <tableColumn id="3" xr3:uid="{692BDF21-5E37-4774-A232-65FEAC4EF62A}" name="std.error" dataDxfId="108">
      <calculatedColumnFormula>[19]LME_PA_l_f0_b0!C2</calculatedColumnFormula>
    </tableColumn>
    <tableColumn id="6" xr3:uid="{25F0D2CD-4553-4F0F-A005-7B069A4DF146}" name="2.5% CI" dataDxfId="107">
      <calculatedColumnFormula>[19]LME_PA_l_f0_b0!D2</calculatedColumnFormula>
    </tableColumn>
    <tableColumn id="5" xr3:uid="{5C65DEBD-594B-4030-A893-0F5416AC8463}" name="97.5% CI" dataDxfId="106">
      <calculatedColumnFormula>[19]LME_PA_l_f0_b0!E2</calculatedColumnFormula>
    </tableColumn>
    <tableColumn id="7" xr3:uid="{1C749EC2-7DA5-4835-AAB4-29FE5E444F42}" name="p" dataDxfId="105">
      <calculatedColumnFormula>[19]LME_PA_l_f0_b0!I2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104" dataDxfId="102" headerRowBorderDxfId="103" tableBorderDxfId="101" totalsRowBorderDxfId="100">
  <autoFilter ref="H9:M13" xr:uid="{DE40A492-BBA9-4876-8724-BC64B3994271}"/>
  <tableColumns count="6">
    <tableColumn id="1" xr3:uid="{E34199D2-D5CB-45DC-96B2-AAECCF32344B}" name="Predictors" dataDxfId="99">
      <calculatedColumnFormula>RIGHT([5]LME_h_f0_b0!A2,3)</calculatedColumnFormula>
    </tableColumn>
    <tableColumn id="2" xr3:uid="{BF536D58-8825-421A-A286-3483AB4A0DBA}" name="Estimates" dataDxfId="98">
      <calculatedColumnFormula>[20]LME_PA_h_f0_b0!B2</calculatedColumnFormula>
    </tableColumn>
    <tableColumn id="3" xr3:uid="{2B81C313-1E48-4C7B-A992-DEE392DF89F2}" name="std.error" dataDxfId="97">
      <calculatedColumnFormula>[20]LME_PA_h_f0_b0!C2</calculatedColumnFormula>
    </tableColumn>
    <tableColumn id="6" xr3:uid="{51E253F3-5545-4607-87E2-3713F0C79ED0}" name="2.5% CI" dataDxfId="96">
      <calculatedColumnFormula>[20]LME_PA_h_f0_b0!D2</calculatedColumnFormula>
    </tableColumn>
    <tableColumn id="5" xr3:uid="{39D9684C-88E4-42B1-822E-8BF560658BA3}" name="97.5% CI" dataDxfId="95">
      <calculatedColumnFormula>[20]LME_PA_h_f0_b0!E2</calculatedColumnFormula>
    </tableColumn>
    <tableColumn id="7" xr3:uid="{5CF7E86F-7A72-45EB-8BFA-3C614A5C05E4}" name="p" dataDxfId="94">
      <calculatedColumnFormula>[20]LME_PA_h_f0_b0!I2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6" totalsRowShown="0" headerRowDxfId="93" dataDxfId="91" headerRowBorderDxfId="92" tableBorderDxfId="90" totalsRowBorderDxfId="89">
  <autoFilter ref="O2:T6" xr:uid="{6BDDC793-1E7A-4B5C-BD08-84F047AC5B6B}"/>
  <tableColumns count="6">
    <tableColumn id="1" xr3:uid="{82A813F0-7850-4939-B6AE-4F49D1DC217D}" name="Predictors" dataDxfId="88">
      <calculatedColumnFormula>RIGHT([3]LME_f0_exc_b0!A2,3)</calculatedColumnFormula>
    </tableColumn>
    <tableColumn id="2" xr3:uid="{352EAC9D-A02A-4CE8-AF89-3ED3FCB5A979}" name="Estimates" dataDxfId="87">
      <calculatedColumnFormula>[21]LME_PA_f0_exc_b0!B2</calculatedColumnFormula>
    </tableColumn>
    <tableColumn id="3" xr3:uid="{75C28E4F-C80D-4ABC-8F6A-8DBD2F364D4A}" name="std.error" dataDxfId="86">
      <calculatedColumnFormula>[21]LME_PA_f0_exc_b0!C2</calculatedColumnFormula>
    </tableColumn>
    <tableColumn id="6" xr3:uid="{5E6CA2DC-274F-42F5-A8A5-390EFB24C110}" name="2.5% CI" dataDxfId="85">
      <calculatedColumnFormula>[21]LME_PA_f0_exc_b0!D2</calculatedColumnFormula>
    </tableColumn>
    <tableColumn id="5" xr3:uid="{EAC0DAFE-B91D-4C42-BDC9-4EF8ECE68B5F}" name="97.5% CI" dataDxfId="84">
      <calculatedColumnFormula>[21]LME_PA_f0_exc_b0!E2</calculatedColumnFormula>
    </tableColumn>
    <tableColumn id="7" xr3:uid="{CE2FF777-20E0-4791-8E86-42CF06A807DA}" name="p" dataDxfId="83">
      <calculatedColumnFormula>[21]LME_PA_f0_exc_b0!I2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82" dataDxfId="80" headerRowBorderDxfId="81" tableBorderDxfId="79" totalsRowBorderDxfId="78">
  <autoFilter ref="A2:F6" xr:uid="{31E79EDA-219D-4CFA-8AA6-6A991A81B772}"/>
  <tableColumns count="6">
    <tableColumn id="1" xr3:uid="{25702B6E-B402-46EF-BB07-89FAEF761F4F}" name="Predictors" dataDxfId="77">
      <calculatedColumnFormula>RIGHT([1]LME_l_t_b0!A2,3)</calculatedColumnFormula>
    </tableColumn>
    <tableColumn id="2" xr3:uid="{55B41C0A-72EC-4198-AA0E-BDC398F9A9B6}" name="Estimates" dataDxfId="76"/>
    <tableColumn id="3" xr3:uid="{855FA9D6-FEA4-4049-9614-3F82ACEBC173}" name="std.error" dataDxfId="75"/>
    <tableColumn id="6" xr3:uid="{6F9FB966-53EF-492A-8818-43E47D6A804A}" name="2.5% CI" dataDxfId="74"/>
    <tableColumn id="5" xr3:uid="{79B4821D-DF78-4C65-827E-002BD888F3B1}" name="97.5% CI" dataDxfId="73"/>
    <tableColumn id="7" xr3:uid="{DF172C73-86B3-4FBF-A011-9108431BAED4}" name="p" dataDxfId="72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71" dataDxfId="69" headerRowBorderDxfId="70" tableBorderDxfId="68" totalsRowBorderDxfId="67">
  <autoFilter ref="A9:F13" xr:uid="{873E651E-364D-4C9A-AC67-F669F1DC98F7}"/>
  <tableColumns count="6">
    <tableColumn id="1" xr3:uid="{13F39383-83C5-45EF-A3DC-AB048CB47D6B}" name="Predictors" dataDxfId="66">
      <calculatedColumnFormula>[22]LME_PA_h_t_b0!A2</calculatedColumnFormula>
    </tableColumn>
    <tableColumn id="2" xr3:uid="{FC01EC59-6FE5-4984-BD8C-56885D9A31B8}" name="Estimates" dataDxfId="65"/>
    <tableColumn id="3" xr3:uid="{497C06E4-D3C0-44F8-972B-B4ED07164CFB}" name="std.error" dataDxfId="64"/>
    <tableColumn id="6" xr3:uid="{123C5CEC-9EE4-42F1-8816-CAF425B9D6D8}" name="2.5% CI" dataDxfId="63"/>
    <tableColumn id="5" xr3:uid="{92067161-C954-46A0-8425-5016FA39924E}" name="97.5% CI" dataDxfId="62"/>
    <tableColumn id="7" xr3:uid="{D21CE710-DBC3-426C-B448-4B137AF6E93C}" name="p" dataDxfId="61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9:T13" totalsRowShown="0" headerRowDxfId="60" dataDxfId="58" headerRowBorderDxfId="59" tableBorderDxfId="57" totalsRowBorderDxfId="56">
  <autoFilter ref="O9:T13" xr:uid="{16906F7D-6662-46E4-84F3-9AAF62C61242}"/>
  <tableColumns count="6">
    <tableColumn id="1" xr3:uid="{89F96BA7-E1A0-43BA-9990-4183F8DC6997}" name="Predictors" dataDxfId="55">
      <calculatedColumnFormula>RIGHT([6]LME_lh_slope_b0!A2,3)</calculatedColumnFormula>
    </tableColumn>
    <tableColumn id="2" xr3:uid="{7CE57966-36A6-4A00-A33D-285D0817534A}" name="Estimates" dataDxfId="54">
      <calculatedColumnFormula>[23]LME_PA_lh_slope_b0!B2</calculatedColumnFormula>
    </tableColumn>
    <tableColumn id="3" xr3:uid="{712F2884-D80C-48C5-9B09-F04127F4ADDE}" name="std.error" dataDxfId="53">
      <calculatedColumnFormula>[23]LME_PA_lh_slope_b0!C2</calculatedColumnFormula>
    </tableColumn>
    <tableColumn id="6" xr3:uid="{FF4061DC-ECCB-4575-BFAB-736ED74106BB}" name="2.5% CI" dataDxfId="52">
      <calculatedColumnFormula>[23]LME_PA_lh_slope_b0!D2</calculatedColumnFormula>
    </tableColumn>
    <tableColumn id="5" xr3:uid="{86574847-CC7E-41F3-9B86-76D99ED48F82}" name="97.5% CI" dataDxfId="51">
      <calculatedColumnFormula>[23]LME_PA_lh_slope_b0!E2</calculatedColumnFormula>
    </tableColumn>
    <tableColumn id="7" xr3:uid="{04158CC7-A1BD-4789-8783-0A5E5594F3DE}" name="p" dataDxfId="50">
      <calculatedColumnFormula>[23]LME_PA_lh_slope_b0!I2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Intercepts!O3</calculatedColumnFormula>
    </tableColumn>
    <tableColumn id="6" xr3:uid="{82E88BB8-F7C5-4557-95AF-813BBB3EFE8C}" name="CI Delta" dataDxfId="7">
      <calculatedColumnFormula>Intercepts!P3-Intercepts!R3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Intercepts!O10</calculatedColumnFormula>
    </tableColumn>
    <tableColumn id="6" xr3:uid="{11B02A35-F790-43F4-BA90-99234C6295BF}" name="CI Delta" dataDxfId="0">
      <calculatedColumnFormula>Intercepts!P10-Intercepts!R10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Y56"/>
  <sheetViews>
    <sheetView zoomScale="70" zoomScaleNormal="70" workbookViewId="0"/>
  </sheetViews>
  <sheetFormatPr defaultRowHeight="14.4" x14ac:dyDescent="0.3"/>
  <cols>
    <col min="1" max="1" width="13.109375" style="123" bestFit="1" customWidth="1"/>
    <col min="2" max="2" width="15.77734375" style="125" bestFit="1" customWidth="1"/>
    <col min="3" max="3" width="12" style="126" bestFit="1" customWidth="1"/>
    <col min="4" max="4" width="11.88671875" style="126" bestFit="1" customWidth="1"/>
    <col min="5" max="5" width="13" style="126" bestFit="1" customWidth="1"/>
    <col min="6" max="6" width="13.109375" style="126" customWidth="1"/>
    <col min="7" max="7" width="4.5546875" style="123" customWidth="1"/>
    <col min="8" max="8" width="13.109375" style="123" bestFit="1" customWidth="1"/>
    <col min="9" max="9" width="10.88671875" style="126" customWidth="1"/>
    <col min="10" max="10" width="9.33203125" style="126" bestFit="1" customWidth="1"/>
    <col min="11" max="11" width="11.88671875" style="126" bestFit="1" customWidth="1"/>
    <col min="12" max="12" width="13" style="126" bestFit="1" customWidth="1"/>
    <col min="13" max="13" width="10.88671875" style="126" customWidth="1"/>
    <col min="14" max="14" width="2.44140625" style="133" customWidth="1"/>
    <col min="15" max="15" width="13.109375" style="133" bestFit="1" customWidth="1"/>
    <col min="16" max="16" width="11.5546875" style="133" bestFit="1" customWidth="1"/>
    <col min="17" max="17" width="10.88671875" style="133" bestFit="1" customWidth="1"/>
    <col min="18" max="18" width="11.88671875" style="133" bestFit="1" customWidth="1"/>
    <col min="19" max="19" width="13" style="123" bestFit="1" customWidth="1"/>
    <col min="20" max="20" width="13.5546875" style="123" customWidth="1"/>
    <col min="21" max="21" width="12.21875" style="123" bestFit="1" customWidth="1"/>
    <col min="22" max="22" width="6.88671875" style="123" bestFit="1" customWidth="1"/>
    <col min="23" max="23" width="10" style="123" bestFit="1" customWidth="1"/>
    <col min="24" max="24" width="9.109375" style="123"/>
    <col min="25" max="31" width="8.88671875" style="134"/>
    <col min="32" max="32" width="2.88671875" style="134" customWidth="1"/>
    <col min="33" max="33" width="12" style="134" customWidth="1"/>
    <col min="34" max="34" width="13" style="134" customWidth="1"/>
    <col min="35" max="16384" width="8.88671875" style="134"/>
  </cols>
  <sheetData>
    <row r="1" spans="1:25" s="116" customFormat="1" ht="29.4" x14ac:dyDescent="0.3">
      <c r="A1" s="148" t="s">
        <v>51</v>
      </c>
      <c r="B1" s="149"/>
      <c r="C1" s="149"/>
      <c r="D1" s="149"/>
      <c r="E1" s="149"/>
      <c r="F1" s="149"/>
      <c r="G1" s="114"/>
      <c r="H1" s="148" t="s">
        <v>53</v>
      </c>
      <c r="I1" s="149"/>
      <c r="J1" s="149"/>
      <c r="K1" s="149"/>
      <c r="L1" s="149"/>
      <c r="M1" s="149"/>
      <c r="N1" s="115"/>
      <c r="O1" s="152" t="s">
        <v>55</v>
      </c>
      <c r="P1" s="152"/>
      <c r="Q1" s="152"/>
      <c r="R1" s="152"/>
      <c r="S1" s="152"/>
      <c r="T1" s="152"/>
      <c r="U1" s="152"/>
      <c r="V1" s="114"/>
      <c r="W1" s="114"/>
      <c r="X1" s="114"/>
    </row>
    <row r="2" spans="1:25" s="120" customFormat="1" x14ac:dyDescent="0.3">
      <c r="A2" s="117" t="s">
        <v>0</v>
      </c>
      <c r="B2" s="137" t="s">
        <v>1</v>
      </c>
      <c r="C2" s="138" t="s">
        <v>33</v>
      </c>
      <c r="D2" s="138" t="s">
        <v>44</v>
      </c>
      <c r="E2" s="138" t="s">
        <v>45</v>
      </c>
      <c r="F2" s="139" t="s">
        <v>2</v>
      </c>
      <c r="H2" s="117" t="s">
        <v>0</v>
      </c>
      <c r="I2" s="137" t="s">
        <v>1</v>
      </c>
      <c r="J2" s="138" t="s">
        <v>33</v>
      </c>
      <c r="K2" s="138" t="s">
        <v>44</v>
      </c>
      <c r="L2" s="138" t="s">
        <v>45</v>
      </c>
      <c r="M2" s="139" t="s">
        <v>2</v>
      </c>
      <c r="O2" s="117" t="s">
        <v>0</v>
      </c>
      <c r="P2" s="140" t="s">
        <v>1</v>
      </c>
      <c r="Q2" s="141" t="s">
        <v>33</v>
      </c>
      <c r="R2" s="138" t="s">
        <v>44</v>
      </c>
      <c r="S2" s="138" t="s">
        <v>45</v>
      </c>
      <c r="T2" s="139" t="s">
        <v>2</v>
      </c>
      <c r="Y2" s="119"/>
    </row>
    <row r="3" spans="1:25" s="120" customFormat="1" x14ac:dyDescent="0.3">
      <c r="A3" s="142" t="str">
        <f>RIGHT([1]LME_l_t_b0!A2,3)</f>
        <v>MDC</v>
      </c>
      <c r="B3" s="158">
        <f>[1]LME_l_t_b0!B2</f>
        <v>98.158000000000001</v>
      </c>
      <c r="C3" s="159">
        <f>[1]LME_l_t_b0!C2</f>
        <v>5.9790000000000001</v>
      </c>
      <c r="D3" s="159">
        <f>[1]LME_l_t_b0!D2</f>
        <v>86.438999999999993</v>
      </c>
      <c r="E3" s="159">
        <f>[1]LME_l_t_b0!E2</f>
        <v>109.876</v>
      </c>
      <c r="F3" s="122">
        <f>[1]LME_l_t_b0!I2</f>
        <v>0</v>
      </c>
      <c r="H3" s="142" t="str">
        <f>RIGHT([2]LME_l_f0_b0!A2,3)</f>
        <v>MDC</v>
      </c>
      <c r="I3" s="164">
        <f>[2]LME_l_f0_b0!B2</f>
        <v>87.418999999999997</v>
      </c>
      <c r="J3" s="161">
        <f>[2]LME_l_f0_b0!C2</f>
        <v>1.103</v>
      </c>
      <c r="K3" s="161">
        <f>[2]LME_l_f0_b0!D2</f>
        <v>85.257000000000005</v>
      </c>
      <c r="L3" s="161">
        <f>[2]LME_l_f0_b0!E2</f>
        <v>89.581000000000003</v>
      </c>
      <c r="M3" s="122">
        <f>[2]LME_l_f0_b0!I2</f>
        <v>0</v>
      </c>
      <c r="O3" s="142" t="str">
        <f>RIGHT([3]LME_f0_exc_b0!A2,3)</f>
        <v>MDC</v>
      </c>
      <c r="P3" s="164">
        <f>[3]LME_f0_exc_b0!B2</f>
        <v>6.13</v>
      </c>
      <c r="Q3" s="161">
        <f>[3]LME_f0_exc_b0!C2</f>
        <v>0.443</v>
      </c>
      <c r="R3" s="161">
        <f>[3]LME_f0_exc_b0!D2</f>
        <v>5.2610000000000001</v>
      </c>
      <c r="S3" s="161">
        <f>[3]LME_f0_exc_b0!E2</f>
        <v>6.9989999999999997</v>
      </c>
      <c r="T3" s="122">
        <f>[3]LME_f0_exc_b0!I2</f>
        <v>0</v>
      </c>
      <c r="U3" s="123"/>
      <c r="Y3" s="119"/>
    </row>
    <row r="4" spans="1:25" s="120" customFormat="1" x14ac:dyDescent="0.3">
      <c r="A4" s="142" t="str">
        <f>RIGHT([1]LME_l_t_b0!A3,3)</f>
        <v>MWH</v>
      </c>
      <c r="B4" s="158">
        <f>[1]LME_l_t_b0!B3</f>
        <v>98.644000000000005</v>
      </c>
      <c r="C4" s="159">
        <f>[1]LME_l_t_b0!C3</f>
        <v>6.17</v>
      </c>
      <c r="D4" s="159">
        <f>[1]LME_l_t_b0!D3</f>
        <v>86.552000000000007</v>
      </c>
      <c r="E4" s="159">
        <f>[1]LME_l_t_b0!E3</f>
        <v>110.736</v>
      </c>
      <c r="F4" s="122">
        <f>[1]LME_l_t_b0!I3</f>
        <v>0</v>
      </c>
      <c r="H4" s="142" t="str">
        <f>RIGHT([2]LME_l_f0_b0!A3,3)</f>
        <v>MWH</v>
      </c>
      <c r="I4" s="164">
        <f>[2]LME_l_f0_b0!B3</f>
        <v>87.522000000000006</v>
      </c>
      <c r="J4" s="161">
        <f>[2]LME_l_f0_b0!C3</f>
        <v>1.1639999999999999</v>
      </c>
      <c r="K4" s="161">
        <f>[2]LME_l_f0_b0!D3</f>
        <v>85.242000000000004</v>
      </c>
      <c r="L4" s="161">
        <f>[2]LME_l_f0_b0!E3</f>
        <v>89.802999999999997</v>
      </c>
      <c r="M4" s="122">
        <f>[2]LME_l_f0_b0!I3</f>
        <v>0</v>
      </c>
      <c r="O4" s="142" t="str">
        <f>RIGHT([3]LME_f0_exc_b0!A3,3)</f>
        <v>MWH</v>
      </c>
      <c r="P4" s="164">
        <f>[3]LME_f0_exc_b0!B3</f>
        <v>6.444</v>
      </c>
      <c r="Q4" s="161">
        <f>[3]LME_f0_exc_b0!C3</f>
        <v>0.47199999999999998</v>
      </c>
      <c r="R4" s="161">
        <f>[3]LME_f0_exc_b0!D3</f>
        <v>5.5190000000000001</v>
      </c>
      <c r="S4" s="161">
        <f>[3]LME_f0_exc_b0!E3</f>
        <v>7.3689999999999998</v>
      </c>
      <c r="T4" s="122">
        <f>[3]LME_f0_exc_b0!I3</f>
        <v>0</v>
      </c>
      <c r="U4" s="123"/>
      <c r="Y4" s="119"/>
    </row>
    <row r="5" spans="1:25" s="120" customFormat="1" x14ac:dyDescent="0.3">
      <c r="A5" s="142" t="str">
        <f>RIGHT([1]LME_l_t_b0!A4,3)</f>
        <v>MYN</v>
      </c>
      <c r="B5" s="158">
        <f>[1]LME_l_t_b0!B4</f>
        <v>95.582999999999998</v>
      </c>
      <c r="C5" s="159">
        <f>[1]LME_l_t_b0!C4</f>
        <v>6.359</v>
      </c>
      <c r="D5" s="159">
        <f>[1]LME_l_t_b0!D4</f>
        <v>83.12</v>
      </c>
      <c r="E5" s="159">
        <f>[1]LME_l_t_b0!E4</f>
        <v>108.045</v>
      </c>
      <c r="F5" s="122">
        <f>[1]LME_l_t_b0!I4</f>
        <v>0</v>
      </c>
      <c r="H5" s="142" t="str">
        <f>RIGHT([2]LME_l_f0_b0!A4,3)</f>
        <v>MYN</v>
      </c>
      <c r="I5" s="164">
        <f>[2]LME_l_f0_b0!B4</f>
        <v>89.155000000000001</v>
      </c>
      <c r="J5" s="161">
        <f>[2]LME_l_f0_b0!C4</f>
        <v>1.2010000000000001</v>
      </c>
      <c r="K5" s="161">
        <f>[2]LME_l_f0_b0!D4</f>
        <v>86.8</v>
      </c>
      <c r="L5" s="161">
        <f>[2]LME_l_f0_b0!E4</f>
        <v>91.509</v>
      </c>
      <c r="M5" s="122">
        <f>[2]LME_l_f0_b0!I4</f>
        <v>0</v>
      </c>
      <c r="O5" s="142" t="str">
        <f>RIGHT([3]LME_f0_exc_b0!A4,3)</f>
        <v>MYN</v>
      </c>
      <c r="P5" s="164">
        <f>[3]LME_f0_exc_b0!B4</f>
        <v>6.2469999999999999</v>
      </c>
      <c r="Q5" s="161">
        <f>[3]LME_f0_exc_b0!C4</f>
        <v>0.434</v>
      </c>
      <c r="R5" s="161">
        <f>[3]LME_f0_exc_b0!D4</f>
        <v>5.3949999999999996</v>
      </c>
      <c r="S5" s="161">
        <f>[3]LME_f0_exc_b0!E4</f>
        <v>7.0979999999999999</v>
      </c>
      <c r="T5" s="122">
        <f>[3]LME_f0_exc_b0!I4</f>
        <v>0</v>
      </c>
      <c r="U5" s="123"/>
      <c r="Y5" s="119"/>
    </row>
    <row r="6" spans="1:25" s="120" customFormat="1" x14ac:dyDescent="0.3">
      <c r="A6" s="142" t="str">
        <f>RIGHT([1]LME_l_t_b0!A5,3)</f>
        <v>MDQ</v>
      </c>
      <c r="B6" s="160">
        <f>[1]LME_l_t_b0!B5</f>
        <v>76.218999999999994</v>
      </c>
      <c r="C6" s="159">
        <f>[1]LME_l_t_b0!C5</f>
        <v>7.4219999999999997</v>
      </c>
      <c r="D6" s="159">
        <f>[1]LME_l_t_b0!D5</f>
        <v>61.673000000000002</v>
      </c>
      <c r="E6" s="159">
        <f>[1]LME_l_t_b0!E5</f>
        <v>90.766000000000005</v>
      </c>
      <c r="F6" s="124">
        <f>[1]LME_l_t_b0!I5</f>
        <v>0</v>
      </c>
      <c r="H6" s="142" t="str">
        <f>RIGHT([2]LME_l_f0_b0!A5,3)</f>
        <v>MDQ</v>
      </c>
      <c r="I6" s="165">
        <f>[2]LME_l_f0_b0!B5</f>
        <v>90.397999999999996</v>
      </c>
      <c r="J6" s="161">
        <f>[2]LME_l_f0_b0!C5</f>
        <v>1.417</v>
      </c>
      <c r="K6" s="161">
        <f>[2]LME_l_f0_b0!D5</f>
        <v>87.620999999999995</v>
      </c>
      <c r="L6" s="161">
        <f>[2]LME_l_f0_b0!E5</f>
        <v>93.174999999999997</v>
      </c>
      <c r="M6" s="124">
        <f>[2]LME_l_f0_b0!I5</f>
        <v>0</v>
      </c>
      <c r="O6" s="142" t="str">
        <f>RIGHT([3]LME_f0_exc_b0!A5,3)</f>
        <v>MDQ</v>
      </c>
      <c r="P6" s="165">
        <f>[3]LME_f0_exc_b0!B5</f>
        <v>8.1630000000000003</v>
      </c>
      <c r="Q6" s="161">
        <f>[3]LME_f0_exc_b0!C5</f>
        <v>0.54700000000000004</v>
      </c>
      <c r="R6" s="161">
        <f>[3]LME_f0_exc_b0!D5</f>
        <v>7.09</v>
      </c>
      <c r="S6" s="161">
        <f>[3]LME_f0_exc_b0!E5</f>
        <v>9.2360000000000007</v>
      </c>
      <c r="T6" s="124">
        <f>[3]LME_f0_exc_b0!I5</f>
        <v>0</v>
      </c>
      <c r="U6" s="123"/>
      <c r="Y6" s="119"/>
    </row>
    <row r="7" spans="1:25" s="120" customFormat="1" x14ac:dyDescent="0.3">
      <c r="A7" s="123"/>
      <c r="B7" s="125"/>
      <c r="C7" s="133"/>
      <c r="D7" s="133"/>
      <c r="E7" s="133"/>
      <c r="F7" s="127"/>
      <c r="G7" s="128"/>
      <c r="H7" s="127"/>
      <c r="I7" s="129"/>
      <c r="J7" s="135"/>
      <c r="K7" s="157"/>
      <c r="L7" s="133"/>
      <c r="M7" s="125"/>
      <c r="N7" s="126"/>
      <c r="O7" s="126"/>
      <c r="X7" s="119"/>
    </row>
    <row r="8" spans="1:25" s="131" customFormat="1" ht="29.4" x14ac:dyDescent="0.3">
      <c r="A8" s="150" t="s">
        <v>52</v>
      </c>
      <c r="B8" s="150"/>
      <c r="C8" s="153"/>
      <c r="D8" s="153"/>
      <c r="E8" s="153"/>
      <c r="F8" s="151"/>
      <c r="G8" s="130"/>
      <c r="H8" s="148" t="s">
        <v>54</v>
      </c>
      <c r="I8" s="156"/>
      <c r="J8" s="152"/>
      <c r="K8" s="152"/>
      <c r="L8" s="152"/>
      <c r="M8" s="149"/>
      <c r="N8" s="113"/>
      <c r="O8" s="150" t="s">
        <v>59</v>
      </c>
      <c r="P8" s="150"/>
      <c r="Q8" s="150"/>
      <c r="R8" s="150"/>
      <c r="S8" s="150"/>
      <c r="T8" s="150"/>
      <c r="U8" s="150"/>
      <c r="X8" s="132"/>
    </row>
    <row r="9" spans="1:25" s="120" customFormat="1" x14ac:dyDescent="0.3">
      <c r="A9" s="143" t="s">
        <v>0</v>
      </c>
      <c r="B9" s="144" t="s">
        <v>1</v>
      </c>
      <c r="C9" s="155" t="s">
        <v>33</v>
      </c>
      <c r="D9" s="155" t="s">
        <v>44</v>
      </c>
      <c r="E9" s="155" t="s">
        <v>45</v>
      </c>
      <c r="F9" s="146" t="s">
        <v>2</v>
      </c>
      <c r="H9" s="143" t="s">
        <v>0</v>
      </c>
      <c r="I9" s="154" t="s">
        <v>1</v>
      </c>
      <c r="J9" s="155" t="s">
        <v>33</v>
      </c>
      <c r="K9" s="155" t="s">
        <v>44</v>
      </c>
      <c r="L9" s="155" t="s">
        <v>45</v>
      </c>
      <c r="M9" s="146" t="s">
        <v>2</v>
      </c>
      <c r="O9" s="143" t="s">
        <v>0</v>
      </c>
      <c r="P9" s="144" t="s">
        <v>1</v>
      </c>
      <c r="Q9" s="145" t="s">
        <v>33</v>
      </c>
      <c r="R9" s="145" t="s">
        <v>44</v>
      </c>
      <c r="S9" s="145" t="s">
        <v>45</v>
      </c>
      <c r="T9" s="146" t="s">
        <v>2</v>
      </c>
      <c r="U9" s="119"/>
      <c r="V9" s="119"/>
      <c r="W9" s="119"/>
      <c r="X9" s="119"/>
      <c r="Y9" s="119"/>
    </row>
    <row r="10" spans="1:25" s="120" customFormat="1" x14ac:dyDescent="0.3">
      <c r="A10" s="147" t="str">
        <f>RIGHT([4]LME_h_t_b0!A2,3)</f>
        <v>MDC</v>
      </c>
      <c r="B10" s="158">
        <f>[4]LME_h_t_b0!B2</f>
        <v>320.14999999999998</v>
      </c>
      <c r="C10" s="161">
        <f>[4]LME_h_t_b0!C2</f>
        <v>25.96</v>
      </c>
      <c r="D10" s="161">
        <f>[4]LME_h_t_b0!D2</f>
        <v>269.27</v>
      </c>
      <c r="E10" s="161">
        <f>[4]LME_h_t_b0!E2</f>
        <v>371.03</v>
      </c>
      <c r="F10" s="162">
        <f>[4]LME_h_t_b0!I2</f>
        <v>7.1999999999999998E-3</v>
      </c>
      <c r="H10" s="147" t="str">
        <f>RIGHT([5]LME_h_f0_b0!A2,3)</f>
        <v>MDC</v>
      </c>
      <c r="I10" s="164">
        <f>[5]LME_h_f0_b0!B2</f>
        <v>91.608999999999995</v>
      </c>
      <c r="J10" s="161">
        <f>[5]LME_h_f0_b0!C2</f>
        <v>1.264</v>
      </c>
      <c r="K10" s="161">
        <f>[5]LME_h_f0_b0!D2</f>
        <v>89.132000000000005</v>
      </c>
      <c r="L10" s="161">
        <f>[5]LME_h_f0_b0!E2</f>
        <v>94.084999999999994</v>
      </c>
      <c r="M10" s="162">
        <f>[5]LME_h_f0_b0!I2</f>
        <v>0</v>
      </c>
      <c r="O10" s="147" t="str">
        <f>RIGHT([6]LME_lh_slope_b0!A2,3)</f>
        <v>MDC</v>
      </c>
      <c r="P10" s="164">
        <f>[6]LME_lh_slope_b0!B2</f>
        <v>33.707000000000001</v>
      </c>
      <c r="Q10" s="161">
        <f>[6]LME_lh_slope_b0!C2</f>
        <v>5.3440000000000003</v>
      </c>
      <c r="R10" s="161">
        <f>[6]LME_lh_slope_b0!D2</f>
        <v>23.233000000000001</v>
      </c>
      <c r="S10" s="161">
        <f>[6]LME_lh_slope_b0!E2</f>
        <v>44.180999999999997</v>
      </c>
      <c r="T10" s="162">
        <f>[6]LME_lh_slope_b0!I2</f>
        <v>1.7299999999999999E-2</v>
      </c>
      <c r="U10" s="119"/>
      <c r="V10" s="119"/>
      <c r="W10" s="119"/>
      <c r="X10" s="119"/>
      <c r="Y10" s="119"/>
    </row>
    <row r="11" spans="1:25" s="120" customFormat="1" x14ac:dyDescent="0.3">
      <c r="A11" s="147" t="str">
        <f>RIGHT([4]LME_h_t_b0!A3,3)</f>
        <v>MWH</v>
      </c>
      <c r="B11" s="158">
        <f>[4]LME_h_t_b0!B3</f>
        <v>320.71100000000001</v>
      </c>
      <c r="C11" s="161">
        <f>[4]LME_h_t_b0!C3</f>
        <v>25.96</v>
      </c>
      <c r="D11" s="161">
        <f>[4]LME_h_t_b0!D3</f>
        <v>269.83100000000002</v>
      </c>
      <c r="E11" s="161">
        <f>[4]LME_h_t_b0!E3</f>
        <v>371.59199999999998</v>
      </c>
      <c r="F11" s="162">
        <f>[4]LME_h_t_b0!I3</f>
        <v>7.1999999999999998E-3</v>
      </c>
      <c r="H11" s="147" t="str">
        <f>RIGHT([5]LME_h_f0_b0!A3,3)</f>
        <v>MWH</v>
      </c>
      <c r="I11" s="164">
        <f>[5]LME_h_f0_b0!B3</f>
        <v>92.010999999999996</v>
      </c>
      <c r="J11" s="161">
        <f>[5]LME_h_f0_b0!C3</f>
        <v>1.125</v>
      </c>
      <c r="K11" s="161">
        <f>[5]LME_h_f0_b0!D3</f>
        <v>89.805999999999997</v>
      </c>
      <c r="L11" s="161">
        <f>[5]LME_h_f0_b0!E3</f>
        <v>94.215999999999994</v>
      </c>
      <c r="M11" s="162">
        <f>[5]LME_h_f0_b0!I3</f>
        <v>0</v>
      </c>
      <c r="O11" s="147" t="str">
        <f>RIGHT([6]LME_lh_slope_b0!A3,3)</f>
        <v>MWH</v>
      </c>
      <c r="P11" s="164">
        <f>[6]LME_lh_slope_b0!B3</f>
        <v>35.935000000000002</v>
      </c>
      <c r="Q11" s="161">
        <f>[6]LME_lh_slope_b0!C3</f>
        <v>5.1849999999999996</v>
      </c>
      <c r="R11" s="161">
        <f>[6]LME_lh_slope_b0!D3</f>
        <v>25.773</v>
      </c>
      <c r="S11" s="161">
        <f>[6]LME_lh_slope_b0!E3</f>
        <v>46.097000000000001</v>
      </c>
      <c r="T11" s="162">
        <f>[6]LME_lh_slope_b0!I3</f>
        <v>1.78E-2</v>
      </c>
    </row>
    <row r="12" spans="1:25" s="120" customFormat="1" x14ac:dyDescent="0.3">
      <c r="A12" s="147" t="str">
        <f>RIGHT([4]LME_h_t_b0!A4,3)</f>
        <v>MYN</v>
      </c>
      <c r="B12" s="158">
        <f>[4]LME_h_t_b0!B4</f>
        <v>316.13299999999998</v>
      </c>
      <c r="C12" s="161">
        <f>[4]LME_h_t_b0!C4</f>
        <v>25.960999999999999</v>
      </c>
      <c r="D12" s="161">
        <f>[4]LME_h_t_b0!D4</f>
        <v>265.25</v>
      </c>
      <c r="E12" s="161">
        <f>[4]LME_h_t_b0!E4</f>
        <v>367.01600000000002</v>
      </c>
      <c r="F12" s="162">
        <f>[4]LME_h_t_b0!I4</f>
        <v>7.4999999999999997E-3</v>
      </c>
      <c r="H12" s="147" t="str">
        <f>RIGHT([5]LME_h_f0_b0!A4,3)</f>
        <v>MYN</v>
      </c>
      <c r="I12" s="164">
        <f>[5]LME_h_f0_b0!B4</f>
        <v>93.457999999999998</v>
      </c>
      <c r="J12" s="161">
        <f>[5]LME_h_f0_b0!C4</f>
        <v>1.139</v>
      </c>
      <c r="K12" s="161">
        <f>[5]LME_h_f0_b0!D4</f>
        <v>91.224999999999994</v>
      </c>
      <c r="L12" s="161">
        <f>[5]LME_h_f0_b0!E4</f>
        <v>95.691000000000003</v>
      </c>
      <c r="M12" s="162">
        <f>[5]LME_h_f0_b0!I4</f>
        <v>0</v>
      </c>
      <c r="O12" s="147" t="str">
        <f>RIGHT([6]LME_lh_slope_b0!A4,3)</f>
        <v>MYN</v>
      </c>
      <c r="P12" s="164">
        <f>[6]LME_lh_slope_b0!B4</f>
        <v>35.121000000000002</v>
      </c>
      <c r="Q12" s="161">
        <f>[6]LME_lh_slope_b0!C4</f>
        <v>5.2430000000000003</v>
      </c>
      <c r="R12" s="161">
        <f>[6]LME_lh_slope_b0!D4</f>
        <v>24.844999999999999</v>
      </c>
      <c r="S12" s="161">
        <f>[6]LME_lh_slope_b0!E4</f>
        <v>45.396999999999998</v>
      </c>
      <c r="T12" s="162">
        <f>[6]LME_lh_slope_b0!I4</f>
        <v>1.7500000000000002E-2</v>
      </c>
    </row>
    <row r="13" spans="1:25" s="120" customFormat="1" x14ac:dyDescent="0.3">
      <c r="A13" s="147" t="str">
        <f>RIGHT([4]LME_h_t_b0!A5,3)</f>
        <v>MDQ</v>
      </c>
      <c r="B13" s="160">
        <f>[4]LME_h_t_b0!B5</f>
        <v>300.548</v>
      </c>
      <c r="C13" s="161">
        <f>[4]LME_h_t_b0!C5</f>
        <v>25.968</v>
      </c>
      <c r="D13" s="161">
        <f>[4]LME_h_t_b0!D5</f>
        <v>249.65199999999999</v>
      </c>
      <c r="E13" s="161">
        <f>[4]LME_h_t_b0!E5</f>
        <v>351.44400000000002</v>
      </c>
      <c r="F13" s="163">
        <f>[4]LME_h_t_b0!I5</f>
        <v>8.6999999999999994E-3</v>
      </c>
      <c r="H13" s="147" t="str">
        <f>RIGHT([5]LME_h_f0_b0!A5,3)</f>
        <v>MDQ</v>
      </c>
      <c r="I13" s="165">
        <f>[5]LME_h_f0_b0!B5</f>
        <v>96.611000000000004</v>
      </c>
      <c r="J13" s="161">
        <f>[5]LME_h_f0_b0!C5</f>
        <v>1.524</v>
      </c>
      <c r="K13" s="161">
        <f>[5]LME_h_f0_b0!D5</f>
        <v>93.623999999999995</v>
      </c>
      <c r="L13" s="161">
        <f>[5]LME_h_f0_b0!E5</f>
        <v>99.597999999999999</v>
      </c>
      <c r="M13" s="163">
        <f>[5]LME_h_f0_b0!I5</f>
        <v>0</v>
      </c>
      <c r="O13" s="147" t="str">
        <f>RIGHT([6]LME_lh_slope_b0!A5,3)</f>
        <v>MDQ</v>
      </c>
      <c r="P13" s="165">
        <f>[6]LME_lh_slope_b0!B5</f>
        <v>44.435000000000002</v>
      </c>
      <c r="Q13" s="161">
        <f>[6]LME_lh_slope_b0!C5</f>
        <v>5.1239999999999997</v>
      </c>
      <c r="R13" s="161">
        <f>[6]LME_lh_slope_b0!D5</f>
        <v>34.392000000000003</v>
      </c>
      <c r="S13" s="161">
        <f>[6]LME_lh_slope_b0!E5</f>
        <v>54.476999999999997</v>
      </c>
      <c r="T13" s="163">
        <f>[6]LME_lh_slope_b0!I5</f>
        <v>9.7000000000000003E-3</v>
      </c>
    </row>
    <row r="14" spans="1:25" s="120" customFormat="1" x14ac:dyDescent="0.3">
      <c r="G14" s="119"/>
    </row>
    <row r="15" spans="1:25" s="120" customFormat="1" x14ac:dyDescent="0.3">
      <c r="F15" s="119"/>
    </row>
    <row r="16" spans="1:25" s="120" customFormat="1" x14ac:dyDescent="0.3"/>
    <row r="17" spans="4:24" s="120" customFormat="1" x14ac:dyDescent="0.3"/>
    <row r="18" spans="4:24" s="120" customFormat="1" x14ac:dyDescent="0.3"/>
    <row r="19" spans="4:24" s="120" customFormat="1" x14ac:dyDescent="0.3"/>
    <row r="20" spans="4:24" s="120" customFormat="1" x14ac:dyDescent="0.3">
      <c r="F20" s="126"/>
    </row>
    <row r="21" spans="4:24" s="120" customFormat="1" x14ac:dyDescent="0.3"/>
    <row r="22" spans="4:24" s="120" customFormat="1" x14ac:dyDescent="0.3"/>
    <row r="23" spans="4:24" s="120" customFormat="1" x14ac:dyDescent="0.3"/>
    <row r="24" spans="4:24" x14ac:dyDescent="0.3">
      <c r="F24" s="123"/>
      <c r="G24" s="126"/>
      <c r="H24" s="126"/>
      <c r="L24" s="133"/>
      <c r="M24" s="133"/>
      <c r="Q24" s="123"/>
      <c r="R24" s="123"/>
      <c r="W24" s="134"/>
      <c r="X24" s="134"/>
    </row>
    <row r="25" spans="4:24" x14ac:dyDescent="0.3">
      <c r="F25" s="123"/>
      <c r="G25" s="126"/>
      <c r="H25" s="126"/>
      <c r="L25" s="133"/>
      <c r="M25" s="133"/>
      <c r="Q25" s="123"/>
      <c r="R25" s="123"/>
      <c r="W25" s="134"/>
      <c r="X25" s="134"/>
    </row>
    <row r="26" spans="4:24" x14ac:dyDescent="0.3">
      <c r="D26" s="120"/>
      <c r="E26" s="120"/>
    </row>
    <row r="27" spans="4:24" x14ac:dyDescent="0.3">
      <c r="F27" s="123"/>
      <c r="G27" s="126"/>
      <c r="H27" s="126"/>
      <c r="L27" s="133"/>
      <c r="M27" s="133"/>
      <c r="Q27" s="123"/>
      <c r="R27" s="123"/>
      <c r="W27" s="134"/>
      <c r="X27" s="134"/>
    </row>
    <row r="28" spans="4:24" x14ac:dyDescent="0.3">
      <c r="F28" s="123"/>
      <c r="G28" s="126"/>
      <c r="H28" s="126"/>
      <c r="L28" s="133"/>
      <c r="M28" s="133"/>
      <c r="Q28" s="123"/>
      <c r="R28" s="123"/>
      <c r="W28" s="134"/>
      <c r="X28" s="134"/>
    </row>
    <row r="29" spans="4:24" x14ac:dyDescent="0.3">
      <c r="F29" s="123"/>
      <c r="G29" s="126"/>
      <c r="H29" s="126"/>
      <c r="L29" s="133"/>
      <c r="M29" s="133"/>
      <c r="Q29" s="123"/>
      <c r="R29" s="123"/>
      <c r="W29" s="134"/>
      <c r="X29" s="134"/>
    </row>
    <row r="30" spans="4:24" x14ac:dyDescent="0.3">
      <c r="F30" s="123"/>
      <c r="G30" s="126"/>
      <c r="H30" s="126"/>
      <c r="L30" s="133"/>
      <c r="M30" s="133"/>
      <c r="Q30" s="123"/>
      <c r="R30" s="123"/>
      <c r="W30" s="134"/>
      <c r="X30" s="134"/>
    </row>
    <row r="31" spans="4:24" x14ac:dyDescent="0.3">
      <c r="F31" s="123"/>
      <c r="G31" s="126"/>
      <c r="H31" s="126"/>
      <c r="L31" s="133"/>
      <c r="M31" s="133"/>
      <c r="Q31" s="123"/>
      <c r="R31" s="123"/>
      <c r="W31" s="134"/>
      <c r="X31" s="134"/>
    </row>
    <row r="33" spans="4:25" x14ac:dyDescent="0.3">
      <c r="F33" s="123"/>
      <c r="G33" s="126"/>
      <c r="H33" s="126"/>
      <c r="L33" s="133"/>
      <c r="M33" s="133"/>
      <c r="Q33" s="123"/>
      <c r="R33" s="123"/>
      <c r="W33" s="134"/>
      <c r="X33" s="134"/>
    </row>
    <row r="34" spans="4:25" x14ac:dyDescent="0.3">
      <c r="F34" s="123"/>
      <c r="G34" s="126"/>
      <c r="H34" s="126"/>
      <c r="L34" s="133"/>
      <c r="M34" s="133"/>
      <c r="Q34" s="123"/>
      <c r="R34" s="123"/>
      <c r="W34" s="134"/>
      <c r="X34" s="134"/>
    </row>
    <row r="35" spans="4:25" x14ac:dyDescent="0.3">
      <c r="F35" s="123"/>
      <c r="G35" s="126"/>
      <c r="H35" s="126"/>
      <c r="L35" s="133"/>
      <c r="M35" s="133"/>
      <c r="Q35" s="123"/>
      <c r="R35" s="123"/>
      <c r="W35" s="134"/>
      <c r="X35" s="134"/>
    </row>
    <row r="36" spans="4:25" x14ac:dyDescent="0.3">
      <c r="F36" s="123"/>
      <c r="G36" s="126"/>
      <c r="H36" s="126"/>
      <c r="L36" s="133"/>
      <c r="M36" s="133"/>
      <c r="Q36" s="123"/>
      <c r="R36" s="123"/>
      <c r="W36" s="134"/>
      <c r="X36" s="134"/>
    </row>
    <row r="37" spans="4:25" x14ac:dyDescent="0.3">
      <c r="F37" s="123"/>
      <c r="G37" s="126"/>
      <c r="H37" s="126"/>
      <c r="L37" s="133"/>
      <c r="M37" s="133"/>
      <c r="Q37" s="123"/>
      <c r="R37" s="123"/>
      <c r="W37" s="134"/>
      <c r="X37" s="134"/>
    </row>
    <row r="38" spans="4:25" x14ac:dyDescent="0.3">
      <c r="G38" s="119"/>
      <c r="O38" s="135"/>
      <c r="Y38" s="120"/>
    </row>
    <row r="39" spans="4:25" x14ac:dyDescent="0.3">
      <c r="G39" s="119"/>
      <c r="O39" s="135"/>
      <c r="Y39" s="120"/>
    </row>
    <row r="40" spans="4:25" x14ac:dyDescent="0.3">
      <c r="G40" s="119"/>
      <c r="O40" s="135"/>
      <c r="Y40" s="120"/>
    </row>
    <row r="41" spans="4:25" x14ac:dyDescent="0.3">
      <c r="G41" s="119"/>
      <c r="H41" s="119"/>
      <c r="I41" s="127"/>
      <c r="J41" s="127"/>
      <c r="K41" s="127"/>
      <c r="L41" s="127"/>
      <c r="M41" s="127"/>
      <c r="N41" s="135"/>
      <c r="O41" s="135"/>
      <c r="P41" s="135"/>
      <c r="Q41" s="135"/>
      <c r="R41" s="135"/>
      <c r="S41" s="119"/>
      <c r="T41" s="119"/>
      <c r="U41" s="119"/>
      <c r="V41" s="119"/>
      <c r="W41" s="119"/>
      <c r="X41" s="119"/>
      <c r="Y41" s="120"/>
    </row>
    <row r="42" spans="4:25" x14ac:dyDescent="0.3">
      <c r="G42" s="119"/>
      <c r="H42" s="119"/>
      <c r="I42" s="127"/>
      <c r="J42" s="127"/>
      <c r="K42" s="127"/>
      <c r="L42" s="127"/>
      <c r="M42" s="127"/>
      <c r="N42" s="135"/>
      <c r="O42" s="135"/>
      <c r="P42" s="135"/>
      <c r="Q42" s="135"/>
      <c r="R42" s="135"/>
      <c r="S42" s="119"/>
      <c r="T42" s="119"/>
      <c r="U42" s="119"/>
      <c r="V42" s="119"/>
      <c r="W42" s="119"/>
      <c r="X42" s="119"/>
      <c r="Y42" s="120"/>
    </row>
    <row r="43" spans="4:25" x14ac:dyDescent="0.3">
      <c r="G43" s="119"/>
      <c r="O43" s="135"/>
      <c r="P43" s="135"/>
      <c r="Q43" s="135"/>
      <c r="R43" s="135"/>
      <c r="S43" s="119"/>
      <c r="T43" s="119"/>
      <c r="U43" s="119"/>
      <c r="V43" s="119"/>
      <c r="W43" s="119"/>
      <c r="X43" s="119"/>
      <c r="Y43" s="120"/>
    </row>
    <row r="44" spans="4:25" x14ac:dyDescent="0.3">
      <c r="G44" s="119"/>
      <c r="O44" s="135"/>
      <c r="P44" s="135"/>
      <c r="Q44" s="135"/>
      <c r="R44" s="135"/>
      <c r="S44" s="119"/>
      <c r="T44" s="119"/>
      <c r="U44" s="119"/>
      <c r="V44" s="119"/>
      <c r="W44" s="119"/>
      <c r="X44" s="119"/>
      <c r="Y44" s="120"/>
    </row>
    <row r="47" spans="4:25" x14ac:dyDescent="0.3">
      <c r="D47" s="133"/>
      <c r="E47" s="133"/>
      <c r="F47" s="133"/>
    </row>
    <row r="48" spans="4:25" x14ac:dyDescent="0.3">
      <c r="D48" s="73"/>
    </row>
    <row r="49" spans="4:6" x14ac:dyDescent="0.3">
      <c r="D49" s="73"/>
    </row>
    <row r="50" spans="4:6" x14ac:dyDescent="0.3">
      <c r="D50" s="73"/>
    </row>
    <row r="51" spans="4:6" x14ac:dyDescent="0.3">
      <c r="D51" s="73"/>
    </row>
    <row r="52" spans="4:6" x14ac:dyDescent="0.3">
      <c r="D52" s="73"/>
    </row>
    <row r="53" spans="4:6" x14ac:dyDescent="0.3">
      <c r="D53" s="73"/>
    </row>
    <row r="54" spans="4:6" x14ac:dyDescent="0.3">
      <c r="D54" s="73"/>
    </row>
    <row r="55" spans="4:6" x14ac:dyDescent="0.3">
      <c r="D55" s="133"/>
      <c r="E55" s="133"/>
      <c r="F55" s="133"/>
    </row>
    <row r="56" spans="4:6" x14ac:dyDescent="0.3">
      <c r="D56" s="133"/>
      <c r="E56" s="133"/>
      <c r="F56" s="133"/>
    </row>
  </sheetData>
  <conditionalFormatting sqref="F3:F6 F10:F13 M3:M6 M10:M13 T3:T6 T10:T13">
    <cfRule type="cellIs" dxfId="11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W23"/>
  <sheetViews>
    <sheetView view="pageBreakPreview" zoomScale="62" zoomScaleNormal="70" zoomScaleSheetLayoutView="62" workbookViewId="0"/>
  </sheetViews>
  <sheetFormatPr defaultColWidth="13.88671875" defaultRowHeight="13.8" x14ac:dyDescent="0.3"/>
  <cols>
    <col min="1" max="1" width="9.6640625" style="12" customWidth="1"/>
    <col min="2" max="8" width="6.33203125" style="3" customWidth="1"/>
    <col min="9" max="11" width="6.33203125" style="53" customWidth="1"/>
    <col min="12" max="12" width="9.44140625" style="7" customWidth="1"/>
    <col min="13" max="15" width="6.33203125" style="3" customWidth="1"/>
    <col min="16" max="18" width="6.33203125" style="53" customWidth="1"/>
    <col min="19" max="19" width="9.44140625" style="65" customWidth="1"/>
    <col min="20" max="22" width="6.33203125" style="3" customWidth="1"/>
    <col min="23" max="25" width="6.33203125" style="53" customWidth="1"/>
    <col min="26" max="26" width="9.44140625" style="65" customWidth="1"/>
    <col min="27" max="29" width="6.33203125" style="3" customWidth="1"/>
    <col min="30" max="32" width="6.33203125" style="53" customWidth="1"/>
    <col min="33" max="33" width="9.44140625" style="65" customWidth="1"/>
    <col min="34" max="36" width="6.33203125" style="3" customWidth="1"/>
    <col min="37" max="39" width="6.33203125" style="53" customWidth="1"/>
    <col min="40" max="40" width="9.44140625" style="65" customWidth="1"/>
    <col min="41" max="43" width="6.33203125" style="3" customWidth="1"/>
    <col min="44" max="46" width="6.33203125" style="53" customWidth="1"/>
    <col min="47" max="47" width="9.44140625" style="65" customWidth="1"/>
    <col min="48" max="49" width="6.33203125" style="53" customWidth="1"/>
    <col min="50" max="16384" width="13.88671875" style="3"/>
  </cols>
  <sheetData>
    <row r="1" spans="1:49" s="87" customFormat="1" ht="15" customHeight="1" thickBot="1" x14ac:dyDescent="0.35">
      <c r="A1" s="86" t="s">
        <v>19</v>
      </c>
      <c r="B1" s="166" t="s">
        <v>39</v>
      </c>
      <c r="C1" s="167"/>
      <c r="D1" s="167"/>
      <c r="E1" s="168"/>
      <c r="F1" s="169" t="s">
        <v>40</v>
      </c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6" t="s">
        <v>18</v>
      </c>
      <c r="AW1" s="168"/>
    </row>
    <row r="2" spans="1:49" s="4" customFormat="1" ht="27" customHeight="1" thickBot="1" x14ac:dyDescent="0.35">
      <c r="A2" s="47" t="s">
        <v>26</v>
      </c>
      <c r="B2" s="83" t="str">
        <f>Intercepts!A3</f>
        <v>MDC</v>
      </c>
      <c r="C2" s="84" t="str">
        <f>Intercepts!A4</f>
        <v>MWH</v>
      </c>
      <c r="D2" s="84" t="str">
        <f>Intercepts!A5</f>
        <v>MYN</v>
      </c>
      <c r="E2" s="85" t="str">
        <f>Intercepts!A6</f>
        <v>MDQ</v>
      </c>
      <c r="F2" s="170" t="str">
        <f>_xlfn.CONCAT(RIGHT([7]LME_f0_exc_b1!$A$2,3), " vs ", RIGHT([7]LME_f0_exc_b1!$B$2,3))</f>
        <v>MDC vs MWH</v>
      </c>
      <c r="G2" s="171"/>
      <c r="H2" s="171"/>
      <c r="I2" s="172"/>
      <c r="J2" s="172"/>
      <c r="K2" s="172"/>
      <c r="L2" s="173"/>
      <c r="M2" s="170" t="str">
        <f>_xlfn.CONCAT(RIGHT([7]LME_f0_exc_b1!$A$3,3), " vs ", RIGHT([7]LME_f0_exc_b1!$B$3,3))</f>
        <v>MDC vs MYN</v>
      </c>
      <c r="N2" s="171"/>
      <c r="O2" s="171"/>
      <c r="P2" s="172"/>
      <c r="Q2" s="172"/>
      <c r="R2" s="172"/>
      <c r="S2" s="173"/>
      <c r="T2" s="170" t="str">
        <f>_xlfn.CONCAT(RIGHT([7]LME_f0_exc_b1!$A$4,3), " vs ", RIGHT([7]LME_f0_exc_b1!$B$4,3))</f>
        <v>MDC vs MDQ</v>
      </c>
      <c r="U2" s="171"/>
      <c r="V2" s="171"/>
      <c r="W2" s="172"/>
      <c r="X2" s="172"/>
      <c r="Y2" s="172"/>
      <c r="Z2" s="173"/>
      <c r="AA2" s="170" t="str">
        <f>_xlfn.CONCAT(RIGHT([7]LME_f0_exc_b1!$A$5,3), " vs ", RIGHT([7]LME_f0_exc_b1!$B$5,3))</f>
        <v>MWH vs MYN</v>
      </c>
      <c r="AB2" s="171"/>
      <c r="AC2" s="171"/>
      <c r="AD2" s="172"/>
      <c r="AE2" s="172"/>
      <c r="AF2" s="172"/>
      <c r="AG2" s="173"/>
      <c r="AH2" s="170" t="str">
        <f>_xlfn.CONCAT(RIGHT([7]LME_f0_exc_b1!$A$6,3), " vs ", RIGHT([7]LME_f0_exc_b1!$B$6,3))</f>
        <v>MWH vs MDQ</v>
      </c>
      <c r="AI2" s="171"/>
      <c r="AJ2" s="171"/>
      <c r="AK2" s="172"/>
      <c r="AL2" s="172"/>
      <c r="AM2" s="172"/>
      <c r="AN2" s="173"/>
      <c r="AO2" s="170" t="str">
        <f>_xlfn.CONCAT(RIGHT([7]LME_f0_exc_b1!$A$7,3), " vs ", RIGHT([7]LME_f0_exc_b1!$B$7,3))</f>
        <v>MYN vs MDQ</v>
      </c>
      <c r="AP2" s="171"/>
      <c r="AQ2" s="171"/>
      <c r="AR2" s="172"/>
      <c r="AS2" s="172"/>
      <c r="AT2" s="172"/>
      <c r="AU2" s="173"/>
      <c r="AV2" s="170" t="s">
        <v>20</v>
      </c>
      <c r="AW2" s="173"/>
    </row>
    <row r="3" spans="1:49" ht="27" customHeight="1" thickBot="1" x14ac:dyDescent="0.35">
      <c r="A3" s="31" t="s">
        <v>49</v>
      </c>
      <c r="B3" s="41" t="s">
        <v>32</v>
      </c>
      <c r="C3" s="42" t="s">
        <v>58</v>
      </c>
      <c r="D3" s="42" t="s">
        <v>58</v>
      </c>
      <c r="E3" s="43" t="s">
        <v>58</v>
      </c>
      <c r="F3" s="41" t="s">
        <v>31</v>
      </c>
      <c r="G3" s="42" t="s">
        <v>5</v>
      </c>
      <c r="H3" s="108" t="s">
        <v>46</v>
      </c>
      <c r="I3" s="108" t="s">
        <v>45</v>
      </c>
      <c r="J3" s="42" t="s">
        <v>34</v>
      </c>
      <c r="K3" s="108" t="s">
        <v>48</v>
      </c>
      <c r="L3" s="54" t="s">
        <v>4</v>
      </c>
      <c r="M3" s="55" t="str">
        <f t="shared" ref="M3:S3" si="0">F3</f>
        <v>β1</v>
      </c>
      <c r="N3" s="42" t="str">
        <f t="shared" si="0"/>
        <v xml:space="preserve">SE </v>
      </c>
      <c r="O3" s="108" t="str">
        <f t="shared" si="0"/>
        <v>2.5%    CI</v>
      </c>
      <c r="P3" s="108" t="str">
        <f t="shared" si="0"/>
        <v>97.5% CI</v>
      </c>
      <c r="Q3" s="42" t="str">
        <f t="shared" si="0"/>
        <v>t</v>
      </c>
      <c r="R3" s="42" t="str">
        <f t="shared" si="0"/>
        <v>df</v>
      </c>
      <c r="S3" s="54" t="str">
        <f t="shared" si="0"/>
        <v>p val.</v>
      </c>
      <c r="T3" s="55" t="str">
        <f t="shared" ref="T3:Z3" si="1">F3</f>
        <v>β1</v>
      </c>
      <c r="U3" s="42" t="str">
        <f t="shared" si="1"/>
        <v xml:space="preserve">SE </v>
      </c>
      <c r="V3" s="108" t="str">
        <f t="shared" si="1"/>
        <v>2.5%    CI</v>
      </c>
      <c r="W3" s="108" t="str">
        <f t="shared" si="1"/>
        <v>97.5% CI</v>
      </c>
      <c r="X3" s="42" t="str">
        <f t="shared" si="1"/>
        <v>t</v>
      </c>
      <c r="Y3" s="42" t="str">
        <f t="shared" si="1"/>
        <v>df</v>
      </c>
      <c r="Z3" s="54" t="str">
        <f t="shared" si="1"/>
        <v>p val.</v>
      </c>
      <c r="AA3" s="55" t="str">
        <f t="shared" ref="AA3:AG3" si="2">F3</f>
        <v>β1</v>
      </c>
      <c r="AB3" s="42" t="str">
        <f t="shared" si="2"/>
        <v xml:space="preserve">SE </v>
      </c>
      <c r="AC3" s="108" t="str">
        <f t="shared" si="2"/>
        <v>2.5%    CI</v>
      </c>
      <c r="AD3" s="108" t="str">
        <f t="shared" si="2"/>
        <v>97.5% CI</v>
      </c>
      <c r="AE3" s="42" t="str">
        <f t="shared" si="2"/>
        <v>t</v>
      </c>
      <c r="AF3" s="42" t="str">
        <f t="shared" si="2"/>
        <v>df</v>
      </c>
      <c r="AG3" s="54" t="str">
        <f t="shared" si="2"/>
        <v>p val.</v>
      </c>
      <c r="AH3" s="55" t="str">
        <f t="shared" ref="AH3:AN3" si="3">F3</f>
        <v>β1</v>
      </c>
      <c r="AI3" s="42" t="str">
        <f t="shared" si="3"/>
        <v xml:space="preserve">SE </v>
      </c>
      <c r="AJ3" s="108" t="str">
        <f t="shared" si="3"/>
        <v>2.5%    CI</v>
      </c>
      <c r="AK3" s="108" t="str">
        <f t="shared" si="3"/>
        <v>97.5% CI</v>
      </c>
      <c r="AL3" s="42" t="str">
        <f t="shared" si="3"/>
        <v>t</v>
      </c>
      <c r="AM3" s="42" t="str">
        <f t="shared" si="3"/>
        <v>df</v>
      </c>
      <c r="AN3" s="54" t="str">
        <f t="shared" si="3"/>
        <v>p val.</v>
      </c>
      <c r="AO3" s="55" t="str">
        <f t="shared" ref="AO3:AU3" si="4">F3</f>
        <v>β1</v>
      </c>
      <c r="AP3" s="42" t="str">
        <f t="shared" si="4"/>
        <v xml:space="preserve">SE </v>
      </c>
      <c r="AQ3" s="108" t="str">
        <f t="shared" si="4"/>
        <v>2.5%    CI</v>
      </c>
      <c r="AR3" s="108" t="str">
        <f t="shared" si="4"/>
        <v>97.5% CI</v>
      </c>
      <c r="AS3" s="42" t="str">
        <f t="shared" si="4"/>
        <v>t</v>
      </c>
      <c r="AT3" s="42" t="str">
        <f t="shared" si="4"/>
        <v>df</v>
      </c>
      <c r="AU3" s="54" t="str">
        <f t="shared" si="4"/>
        <v>p val.</v>
      </c>
      <c r="AV3" s="55" t="s">
        <v>21</v>
      </c>
      <c r="AW3" s="56" t="s">
        <v>22</v>
      </c>
    </row>
    <row r="4" spans="1:49" s="5" customFormat="1" ht="27" customHeight="1" x14ac:dyDescent="0.3">
      <c r="A4" s="29" t="s">
        <v>23</v>
      </c>
      <c r="B4" s="44">
        <f>Intercepts!$I3</f>
        <v>87.418999999999997</v>
      </c>
      <c r="C4" s="45">
        <f>Intercepts!$I4</f>
        <v>87.522000000000006</v>
      </c>
      <c r="D4" s="45">
        <f>Intercepts!$I5</f>
        <v>89.155000000000001</v>
      </c>
      <c r="E4" s="46">
        <f>Intercepts!$I6</f>
        <v>90.397999999999996</v>
      </c>
      <c r="F4" s="48">
        <f>[8]LME_l_f0_b1!$C$2</f>
        <v>0.10299999999999999</v>
      </c>
      <c r="G4" s="49">
        <f>[8]LME_l_f0_b1!$D$2</f>
        <v>0.32</v>
      </c>
      <c r="H4" s="109">
        <f>[8]LME_l_f0_b1!E2</f>
        <v>-0.52300000000000002</v>
      </c>
      <c r="I4" s="109">
        <f>[8]LME_l_f0_b1!F2</f>
        <v>0.73</v>
      </c>
      <c r="J4" s="49">
        <f>[8]LME_l_f0_b1!$G$2</f>
        <v>0.32300000000000001</v>
      </c>
      <c r="K4" s="49">
        <f>[8]LME_l_f0_b1!$H$2</f>
        <v>10.050000000000001</v>
      </c>
      <c r="L4" s="51">
        <f>[9]LME_h_f0_b1!$I$2</f>
        <v>0.30630000000000002</v>
      </c>
      <c r="M4" s="48">
        <f>[8]LME_l_f0_b1!$C$3</f>
        <v>1.7350000000000001</v>
      </c>
      <c r="N4" s="49">
        <f>[8]LME_l_f0_b1!$D$3</f>
        <v>0.313</v>
      </c>
      <c r="O4" s="109">
        <f>[8]LME_l_f0_b1!E3</f>
        <v>1.1220000000000001</v>
      </c>
      <c r="P4" s="109">
        <f>[8]LME_l_f0_b1!F3</f>
        <v>2.3490000000000002</v>
      </c>
      <c r="Q4" s="49">
        <f>[8]LME_l_f0_b1!$G$3</f>
        <v>5.548</v>
      </c>
      <c r="R4" s="49">
        <f>[8]LME_l_f0_b1!$H$3</f>
        <v>9.9499999999999993</v>
      </c>
      <c r="S4" s="51">
        <f>[8]LME_l_f0_b1!$I$3</f>
        <v>2.0000000000000001E-4</v>
      </c>
      <c r="T4" s="48">
        <f>[8]LME_l_f0_b1!$C$4</f>
        <v>2.9790000000000001</v>
      </c>
      <c r="U4" s="49">
        <f>[8]LME_l_f0_b1!$D$4</f>
        <v>0.59199999999999997</v>
      </c>
      <c r="V4" s="109">
        <f>[8]LME_l_f0_b1!E4</f>
        <v>1.819</v>
      </c>
      <c r="W4" s="109">
        <f>[8]LME_l_f0_b1!F4</f>
        <v>4.1390000000000002</v>
      </c>
      <c r="X4" s="49">
        <f>[8]LME_l_f0_b1!$G$4</f>
        <v>5.032</v>
      </c>
      <c r="Y4" s="49">
        <f>[8]LME_l_f0_b1!$H$4</f>
        <v>9.9600000000000009</v>
      </c>
      <c r="Z4" s="51">
        <f>[8]LME_l_f0_b1!$I$4</f>
        <v>5.0000000000000001E-4</v>
      </c>
      <c r="AA4" s="48">
        <f>[8]LME_l_f0_b1!C5</f>
        <v>1.6319999999999999</v>
      </c>
      <c r="AB4" s="49">
        <f>[8]LME_l_f0_b1!D5</f>
        <v>0.47099999999999997</v>
      </c>
      <c r="AC4" s="109">
        <f>[8]LME_l_f0_b1!E5</f>
        <v>0.71</v>
      </c>
      <c r="AD4" s="109">
        <f>[8]LME_l_f0_b1!F5</f>
        <v>2.5550000000000002</v>
      </c>
      <c r="AE4" s="49">
        <f>[8]LME_l_f0_b1!G5</f>
        <v>3.468</v>
      </c>
      <c r="AF4" s="49">
        <f>[8]LME_l_f0_b1!H5</f>
        <v>10</v>
      </c>
      <c r="AG4" s="51">
        <f>[8]LME_l_f0_b1!$I$4</f>
        <v>5.0000000000000001E-4</v>
      </c>
      <c r="AH4" s="48">
        <f>[8]LME_l_f0_b1!$C$6</f>
        <v>2.8759999999999999</v>
      </c>
      <c r="AI4" s="49">
        <f>[8]LME_l_f0_b1!$D$6</f>
        <v>0.78700000000000003</v>
      </c>
      <c r="AJ4" s="109">
        <f>[8]LME_l_f0_b1!E6</f>
        <v>1.3340000000000001</v>
      </c>
      <c r="AK4" s="109">
        <f>[8]LME_l_f0_b1!F6</f>
        <v>4.4180000000000001</v>
      </c>
      <c r="AL4" s="49">
        <f>[8]LME_l_f0_b1!$G$6</f>
        <v>3.6560000000000001</v>
      </c>
      <c r="AM4" s="49">
        <f>[8]LME_l_f0_b1!$H$6</f>
        <v>10.039999999999999</v>
      </c>
      <c r="AN4" s="51">
        <f>[8]LME_l_f0_b1!$I$6</f>
        <v>4.4000000000000003E-3</v>
      </c>
      <c r="AO4" s="48">
        <f>[8]LME_l_f0_b1!$C$7</f>
        <v>1.244</v>
      </c>
      <c r="AP4" s="49">
        <f>[8]LME_l_f0_b1!$D$7</f>
        <v>0.622</v>
      </c>
      <c r="AQ4" s="109">
        <f>[8]LME_l_f0_b1!$E$7</f>
        <v>2.3E-2</v>
      </c>
      <c r="AR4" s="109">
        <f>[8]LME_l_f0_b1!$F$7</f>
        <v>2.464</v>
      </c>
      <c r="AS4" s="49">
        <f>[8]LME_l_f0_b1!$G$7</f>
        <v>1.998</v>
      </c>
      <c r="AT4" s="49">
        <f>[8]LME_l_f0_b1!$H$7</f>
        <v>10.050000000000001</v>
      </c>
      <c r="AU4" s="51">
        <f>[8]LME_l_f0_b1!$I$7</f>
        <v>7.3499999999999996E-2</v>
      </c>
      <c r="AV4" s="48">
        <f>[10]LME_l_f0_r2!$B$3</f>
        <v>0.64224961601473296</v>
      </c>
      <c r="AW4" s="50">
        <f>[10]LME_l_f0_r2!$B$2</f>
        <v>0.95907425245806799</v>
      </c>
    </row>
    <row r="5" spans="1:49" s="5" customFormat="1" ht="27" customHeight="1" x14ac:dyDescent="0.3">
      <c r="A5" s="30" t="s">
        <v>24</v>
      </c>
      <c r="B5" s="15">
        <f>Intercepts!$I10</f>
        <v>91.608999999999995</v>
      </c>
      <c r="C5" s="10">
        <f>Intercepts!$I11</f>
        <v>92.010999999999996</v>
      </c>
      <c r="D5" s="10">
        <f>Intercepts!$I12</f>
        <v>93.457999999999998</v>
      </c>
      <c r="E5" s="22">
        <f>Intercepts!$I13</f>
        <v>96.611000000000004</v>
      </c>
      <c r="F5" s="24">
        <f>[9]LME_h_f0_b1!$C$2</f>
        <v>0.40300000000000002</v>
      </c>
      <c r="G5" s="13">
        <f>[9]LME_h_f0_b1!$D$2</f>
        <v>0.374</v>
      </c>
      <c r="H5" s="89">
        <f>[9]LME_h_f0_b1!E2</f>
        <v>-0.33100000000000002</v>
      </c>
      <c r="I5" s="89">
        <f>[9]LME_h_f0_b1!F2</f>
        <v>1.1359999999999999</v>
      </c>
      <c r="J5" s="13">
        <f>[9]LME_h_f0_b1!$G$2</f>
        <v>1.0760000000000001</v>
      </c>
      <c r="K5" s="13">
        <f>[9]LME_h_f0_b1!$H$2</f>
        <v>10.37</v>
      </c>
      <c r="L5" s="16">
        <f>[9]LME_h_f0_b1!$I$2</f>
        <v>0.30630000000000002</v>
      </c>
      <c r="M5" s="24">
        <f>[9]LME_h_f0_b1!$C$3</f>
        <v>1.85</v>
      </c>
      <c r="N5" s="13">
        <f>[9]LME_h_f0_b1!$D$3</f>
        <v>0.34</v>
      </c>
      <c r="O5" s="89">
        <f>[9]LME_h_f0_b1!E3</f>
        <v>1.1830000000000001</v>
      </c>
      <c r="P5" s="89">
        <f>[9]LME_h_f0_b1!F3</f>
        <v>2.516</v>
      </c>
      <c r="Q5" s="13">
        <f>[9]LME_h_f0_b1!$G$3</f>
        <v>5.4359999999999999</v>
      </c>
      <c r="R5" s="13">
        <f>[9]LME_h_f0_b1!$H$3</f>
        <v>10.4</v>
      </c>
      <c r="S5" s="16">
        <f>[9]LME_h_f0_b1!$I$3</f>
        <v>2.0000000000000001E-4</v>
      </c>
      <c r="T5" s="24">
        <f>[9]LME_h_f0_b1!$C$4</f>
        <v>5.0030000000000001</v>
      </c>
      <c r="U5" s="13">
        <f>[9]LME_h_f0_b1!$D$4</f>
        <v>0.68300000000000005</v>
      </c>
      <c r="V5" s="89">
        <f>[9]LME_h_f0_b1!E4</f>
        <v>3.6629999999999998</v>
      </c>
      <c r="W5" s="89">
        <f>[9]LME_h_f0_b1!F4</f>
        <v>6.343</v>
      </c>
      <c r="X5" s="13">
        <f>[9]LME_h_f0_b1!$G$4</f>
        <v>7.32</v>
      </c>
      <c r="Y5" s="13">
        <f>[9]LME_h_f0_b1!$H$4</f>
        <v>10.07</v>
      </c>
      <c r="Z5" s="16">
        <f>[9]LME_h_f0_b1!$I$4</f>
        <v>0</v>
      </c>
      <c r="AA5" s="24">
        <f>[9]LME_h_f0_b1!$C$5</f>
        <v>1.4470000000000001</v>
      </c>
      <c r="AB5" s="13">
        <f>[9]LME_h_f0_b1!$D$5</f>
        <v>0.47</v>
      </c>
      <c r="AC5" s="89">
        <f>[9]LME_h_f0_b1!E5</f>
        <v>0.52600000000000002</v>
      </c>
      <c r="AD5" s="89">
        <f>[9]LME_h_f0_b1!F5</f>
        <v>2.3679999999999999</v>
      </c>
      <c r="AE5" s="13">
        <f>[9]LME_h_f0_b1!$G$5</f>
        <v>3.08</v>
      </c>
      <c r="AF5" s="13">
        <f>[9]LME_h_f0_b1!$H$5</f>
        <v>9.91</v>
      </c>
      <c r="AG5" s="16">
        <f>[9]LME_h_f0_b1!$I$5</f>
        <v>1.18E-2</v>
      </c>
      <c r="AH5" s="24">
        <f>[9]LME_h_f0_b1!$C$6</f>
        <v>4.5999999999999996</v>
      </c>
      <c r="AI5" s="13">
        <f>[9]LME_h_f0_b1!$D$6</f>
        <v>0.92200000000000004</v>
      </c>
      <c r="AJ5" s="89">
        <f>[9]LME_h_f0_b1!E6</f>
        <v>2.7930000000000001</v>
      </c>
      <c r="AK5" s="89">
        <f>[9]LME_h_f0_b1!F6</f>
        <v>6.4080000000000004</v>
      </c>
      <c r="AL5" s="13">
        <f>[9]LME_h_f0_b1!$G$6</f>
        <v>4.9880000000000004</v>
      </c>
      <c r="AM5" s="13">
        <f>[9]LME_h_f0_b1!$H$6</f>
        <v>10.050000000000001</v>
      </c>
      <c r="AN5" s="16">
        <f>[9]LME_h_f0_b1!$I$6</f>
        <v>5.0000000000000001E-4</v>
      </c>
      <c r="AO5" s="24">
        <f>[9]LME_h_f0_b1!$C$7</f>
        <v>3.153</v>
      </c>
      <c r="AP5" s="13">
        <f>[9]LME_h_f0_b1!$D$7</f>
        <v>0.8</v>
      </c>
      <c r="AQ5" s="89">
        <f>[9]LME_h_f0_b1!$E$7</f>
        <v>1.5840000000000001</v>
      </c>
      <c r="AR5" s="89">
        <f>[9]LME_h_f0_b1!$F$7</f>
        <v>4.7220000000000004</v>
      </c>
      <c r="AS5" s="13">
        <f>[9]LME_h_f0_b1!$G$7</f>
        <v>3.9390000000000001</v>
      </c>
      <c r="AT5" s="13">
        <f>[9]LME_h_f0_b1!$H$7</f>
        <v>10.08</v>
      </c>
      <c r="AU5" s="16">
        <f>[9]LME_h_f0_b1!$I$7</f>
        <v>2.7000000000000001E-3</v>
      </c>
      <c r="AV5" s="24">
        <f>[11]LME_h_f0_r2!$B$3</f>
        <v>0.39086539872808701</v>
      </c>
      <c r="AW5" s="25">
        <f>[11]LME_h_f0_r2!$B$2</f>
        <v>0.89220984282598104</v>
      </c>
    </row>
    <row r="6" spans="1:49" s="5" customFormat="1" ht="27" customHeight="1" thickBot="1" x14ac:dyDescent="0.35">
      <c r="A6" s="30" t="s">
        <v>27</v>
      </c>
      <c r="B6" s="15">
        <f>Intercepts!$P3</f>
        <v>6.13</v>
      </c>
      <c r="C6" s="10">
        <f>Intercepts!$P4</f>
        <v>6.444</v>
      </c>
      <c r="D6" s="10">
        <f>Intercepts!$P5</f>
        <v>6.2469999999999999</v>
      </c>
      <c r="E6" s="22">
        <f>Intercepts!$P6</f>
        <v>8.1630000000000003</v>
      </c>
      <c r="F6" s="24">
        <f>[7]LME_f0_exc_b1!$C$2</f>
        <v>0.314</v>
      </c>
      <c r="G6" s="13">
        <f>[7]LME_f0_exc_b1!$D$2</f>
        <v>0.33100000000000002</v>
      </c>
      <c r="H6" s="89">
        <f>[7]LME_f0_exc_b1!E2</f>
        <v>-0.33500000000000002</v>
      </c>
      <c r="I6" s="89">
        <f>[7]LME_f0_exc_b1!F2</f>
        <v>0.96299999999999997</v>
      </c>
      <c r="J6" s="13">
        <f>[7]LME_f0_exc_b1!$G$2</f>
        <v>0.94699999999999995</v>
      </c>
      <c r="K6" s="13">
        <f>[7]LME_f0_exc_b1!$H$2</f>
        <v>10.09</v>
      </c>
      <c r="L6" s="16">
        <f>[7]LME_f0_exc_b1!$I$2</f>
        <v>0.36580000000000001</v>
      </c>
      <c r="M6" s="24">
        <f>[7]LME_f0_exc_b1!$C$3</f>
        <v>0.11600000000000001</v>
      </c>
      <c r="N6" s="13">
        <f>[7]LME_f0_exc_b1!$D$3</f>
        <v>0.312</v>
      </c>
      <c r="O6" s="89">
        <f>[7]LME_f0_exc_b1!E3</f>
        <v>-0.495</v>
      </c>
      <c r="P6" s="89">
        <f>[7]LME_f0_exc_b1!F3</f>
        <v>0.72799999999999998</v>
      </c>
      <c r="Q6" s="13">
        <f>[7]LME_f0_exc_b1!$G$3</f>
        <v>0.373</v>
      </c>
      <c r="R6" s="13">
        <f>[7]LME_f0_exc_b1!$H$3</f>
        <v>9.73</v>
      </c>
      <c r="S6" s="16">
        <f>[7]LME_f0_exc_b1!$I$3</f>
        <v>0.71719999999999995</v>
      </c>
      <c r="T6" s="24">
        <f>[7]LME_f0_exc_b1!$C$4</f>
        <v>2.032</v>
      </c>
      <c r="U6" s="13">
        <f>[7]LME_f0_exc_b1!$D$4</f>
        <v>0.47399999999999998</v>
      </c>
      <c r="V6" s="89">
        <f>[7]LME_f0_exc_b1!E4</f>
        <v>1.103</v>
      </c>
      <c r="W6" s="89">
        <f>[7]LME_f0_exc_b1!F4</f>
        <v>2.9620000000000002</v>
      </c>
      <c r="X6" s="13">
        <f>[7]LME_f0_exc_b1!$G$4</f>
        <v>4.2869999999999999</v>
      </c>
      <c r="Y6" s="13">
        <f>[7]LME_f0_exc_b1!$H$4</f>
        <v>9.26</v>
      </c>
      <c r="Z6" s="16">
        <f>[7]LME_f0_exc_b1!$I$4</f>
        <v>1.9E-3</v>
      </c>
      <c r="AA6" s="24">
        <f>[7]LME_f0_exc_b1!$C$5</f>
        <v>-0.19700000000000001</v>
      </c>
      <c r="AB6" s="13">
        <f>[7]LME_f0_exc_b1!$D$5</f>
        <v>0.47099999999999997</v>
      </c>
      <c r="AC6" s="89">
        <f>[7]LME_f0_exc_b1!E5</f>
        <v>-1.1200000000000001</v>
      </c>
      <c r="AD6" s="89">
        <f>[7]LME_f0_exc_b1!F5</f>
        <v>0.72599999999999998</v>
      </c>
      <c r="AE6" s="13">
        <f>[7]LME_f0_exc_b1!$G$5</f>
        <v>-0.41899999999999998</v>
      </c>
      <c r="AF6" s="13">
        <f>[7]LME_f0_exc_b1!$H$5</f>
        <v>9.9700000000000006</v>
      </c>
      <c r="AG6" s="16">
        <f>[7]LME_f0_exc_b1!$I$5</f>
        <v>0.68430000000000002</v>
      </c>
      <c r="AH6" s="24">
        <f>[7]LME_f0_exc_b1!$C$6</f>
        <v>1.7190000000000001</v>
      </c>
      <c r="AI6" s="13">
        <f>[7]LME_f0_exc_b1!$D$6</f>
        <v>0.57499999999999996</v>
      </c>
      <c r="AJ6" s="89">
        <f>[7]LME_f0_exc_b1!E6</f>
        <v>0.59299999999999997</v>
      </c>
      <c r="AK6" s="89">
        <f>[7]LME_f0_exc_b1!F6</f>
        <v>2.8450000000000002</v>
      </c>
      <c r="AL6" s="13">
        <f>[7]LME_f0_exc_b1!$G$6</f>
        <v>2.9910000000000001</v>
      </c>
      <c r="AM6" s="13">
        <f>[7]LME_f0_exc_b1!$H$6</f>
        <v>9.7200000000000006</v>
      </c>
      <c r="AN6" s="16">
        <f>[7]LME_f0_exc_b1!$I$6</f>
        <v>1.4E-2</v>
      </c>
      <c r="AO6" s="24">
        <f>[7]LME_f0_exc_b1!$C$7</f>
        <v>1.9159999999999999</v>
      </c>
      <c r="AP6" s="13">
        <f>[7]LME_f0_exc_b1!$D$7</f>
        <v>0.33700000000000002</v>
      </c>
      <c r="AQ6" s="89">
        <f>[7]LME_f0_exc_b1!$E$7</f>
        <v>1.2549999999999999</v>
      </c>
      <c r="AR6" s="89">
        <f>[7]LME_f0_exc_b1!$F$7</f>
        <v>2.577</v>
      </c>
      <c r="AS6" s="13">
        <f>[7]LME_f0_exc_b1!$G$7</f>
        <v>5.6840000000000002</v>
      </c>
      <c r="AT6" s="13">
        <f>[7]LME_f0_exc_b1!$H$7</f>
        <v>9.4499999999999993</v>
      </c>
      <c r="AU6" s="16">
        <f>[7]LME_f0_exc_b1!$I$7</f>
        <v>2.9999999999999997E-4</v>
      </c>
      <c r="AV6" s="24">
        <f>[12]LME_f0_exc_r2!$B$3</f>
        <v>0.187144059430466</v>
      </c>
      <c r="AW6" s="25">
        <f>[12]LME_f0_exc_r2!$B$2</f>
        <v>0.64685633866869097</v>
      </c>
    </row>
    <row r="7" spans="1:49" ht="27" customHeight="1" thickBot="1" x14ac:dyDescent="0.35">
      <c r="A7" s="31" t="s">
        <v>29</v>
      </c>
      <c r="B7" s="41" t="s">
        <v>32</v>
      </c>
      <c r="C7" s="42" t="s">
        <v>58</v>
      </c>
      <c r="D7" s="42" t="s">
        <v>58</v>
      </c>
      <c r="E7" s="43" t="s">
        <v>58</v>
      </c>
      <c r="F7" s="41" t="str">
        <f>F3</f>
        <v>β1</v>
      </c>
      <c r="G7" s="42" t="str">
        <f t="shared" ref="G7:AU7" si="5">G3</f>
        <v xml:space="preserve">SE </v>
      </c>
      <c r="H7" s="108" t="str">
        <f>H3</f>
        <v>2.5%    CI</v>
      </c>
      <c r="I7" s="108" t="str">
        <f>I3</f>
        <v>97.5% CI</v>
      </c>
      <c r="J7" s="42" t="str">
        <f t="shared" si="5"/>
        <v>t</v>
      </c>
      <c r="K7" s="42" t="str">
        <f t="shared" ref="K7" si="6">K3</f>
        <v>df</v>
      </c>
      <c r="L7" s="54" t="str">
        <f t="shared" si="5"/>
        <v>p val.</v>
      </c>
      <c r="M7" s="55" t="str">
        <f t="shared" si="5"/>
        <v>β1</v>
      </c>
      <c r="N7" s="42" t="str">
        <f t="shared" si="5"/>
        <v xml:space="preserve">SE </v>
      </c>
      <c r="O7" s="108" t="str">
        <f>O3</f>
        <v>2.5%    CI</v>
      </c>
      <c r="P7" s="108" t="str">
        <f>P3</f>
        <v>97.5% CI</v>
      </c>
      <c r="Q7" s="42" t="str">
        <f t="shared" si="5"/>
        <v>t</v>
      </c>
      <c r="R7" s="42" t="str">
        <f t="shared" ref="R7" si="7">R3</f>
        <v>df</v>
      </c>
      <c r="S7" s="54" t="str">
        <f t="shared" si="5"/>
        <v>p val.</v>
      </c>
      <c r="T7" s="55" t="str">
        <f t="shared" si="5"/>
        <v>β1</v>
      </c>
      <c r="U7" s="42" t="str">
        <f t="shared" si="5"/>
        <v xml:space="preserve">SE </v>
      </c>
      <c r="V7" s="108" t="str">
        <f>V3</f>
        <v>2.5%    CI</v>
      </c>
      <c r="W7" s="108" t="str">
        <f>W3</f>
        <v>97.5% CI</v>
      </c>
      <c r="X7" s="42" t="str">
        <f t="shared" si="5"/>
        <v>t</v>
      </c>
      <c r="Y7" s="42" t="str">
        <f t="shared" ref="Y7" si="8">Y3</f>
        <v>df</v>
      </c>
      <c r="Z7" s="54" t="str">
        <f t="shared" si="5"/>
        <v>p val.</v>
      </c>
      <c r="AA7" s="55" t="str">
        <f t="shared" si="5"/>
        <v>β1</v>
      </c>
      <c r="AB7" s="42" t="str">
        <f t="shared" si="5"/>
        <v xml:space="preserve">SE </v>
      </c>
      <c r="AC7" s="108" t="str">
        <f>AC3</f>
        <v>2.5%    CI</v>
      </c>
      <c r="AD7" s="108" t="str">
        <f t="shared" ref="AD7" si="9">AD3</f>
        <v>97.5% CI</v>
      </c>
      <c r="AE7" s="42" t="str">
        <f t="shared" si="5"/>
        <v>t</v>
      </c>
      <c r="AF7" s="42" t="str">
        <f t="shared" ref="AF7" si="10">AF3</f>
        <v>df</v>
      </c>
      <c r="AG7" s="54" t="str">
        <f t="shared" si="5"/>
        <v>p val.</v>
      </c>
      <c r="AH7" s="55" t="str">
        <f t="shared" si="5"/>
        <v>β1</v>
      </c>
      <c r="AI7" s="42" t="str">
        <f t="shared" si="5"/>
        <v xml:space="preserve">SE </v>
      </c>
      <c r="AJ7" s="108" t="str">
        <f>AJ3</f>
        <v>2.5%    CI</v>
      </c>
      <c r="AK7" s="108" t="str">
        <f t="shared" ref="AK7" si="11">AK3</f>
        <v>97.5% CI</v>
      </c>
      <c r="AL7" s="42" t="str">
        <f t="shared" si="5"/>
        <v>t</v>
      </c>
      <c r="AM7" s="42" t="str">
        <f t="shared" ref="AM7" si="12">AM3</f>
        <v>df</v>
      </c>
      <c r="AN7" s="54" t="str">
        <f t="shared" si="5"/>
        <v>p val.</v>
      </c>
      <c r="AO7" s="55" t="str">
        <f t="shared" si="5"/>
        <v>β1</v>
      </c>
      <c r="AP7" s="42" t="str">
        <f t="shared" si="5"/>
        <v xml:space="preserve">SE </v>
      </c>
      <c r="AQ7" s="108" t="str">
        <f t="shared" ref="AQ7:AR7" si="13">AQ3</f>
        <v>2.5%    CI</v>
      </c>
      <c r="AR7" s="108" t="str">
        <f t="shared" si="13"/>
        <v>97.5% CI</v>
      </c>
      <c r="AS7" s="42" t="str">
        <f t="shared" si="5"/>
        <v>t</v>
      </c>
      <c r="AT7" s="42" t="str">
        <f t="shared" ref="AT7" si="14">AT3</f>
        <v>df</v>
      </c>
      <c r="AU7" s="54" t="str">
        <f t="shared" si="5"/>
        <v>p val.</v>
      </c>
      <c r="AV7" s="55" t="s">
        <v>21</v>
      </c>
      <c r="AW7" s="56" t="s">
        <v>22</v>
      </c>
    </row>
    <row r="8" spans="1:49" s="6" customFormat="1" ht="27" customHeight="1" x14ac:dyDescent="0.3">
      <c r="A8" s="32" t="s">
        <v>7</v>
      </c>
      <c r="B8" s="34">
        <f>Intercepts!$B3</f>
        <v>98.158000000000001</v>
      </c>
      <c r="C8" s="35">
        <f>Intercepts!$B4</f>
        <v>98.644000000000005</v>
      </c>
      <c r="D8" s="35">
        <f>Intercepts!$B5</f>
        <v>95.582999999999998</v>
      </c>
      <c r="E8" s="36">
        <f>Intercepts!$B5</f>
        <v>95.582999999999998</v>
      </c>
      <c r="F8" s="136">
        <f>[13]LME_l_t_b1!$C$2</f>
        <v>0.48699999999999999</v>
      </c>
      <c r="G8" s="52">
        <f>[13]LME_l_t_b1!$D$2</f>
        <v>3.2010000000000001</v>
      </c>
      <c r="H8" s="110">
        <f>[13]LME_l_t_b1!E2</f>
        <v>-5.7859999999999996</v>
      </c>
      <c r="I8" s="110">
        <f>[13]LME_l_t_b1!F2</f>
        <v>6.76</v>
      </c>
      <c r="J8" s="38">
        <f>[13]LME_l_t_b1!$G$2</f>
        <v>0.152</v>
      </c>
      <c r="K8" s="38">
        <f>[13]LME_l_t_b1!$H$2</f>
        <v>10.050000000000001</v>
      </c>
      <c r="L8" s="40">
        <f>[13]LME_l_t_b1!$I$2</f>
        <v>0.8821</v>
      </c>
      <c r="M8" s="136">
        <f>[13]LME_l_t_b1!$C$3</f>
        <v>-2.5750000000000002</v>
      </c>
      <c r="N8" s="38">
        <f>[13]LME_l_t_b1!$D$3</f>
        <v>5.0709999999999997</v>
      </c>
      <c r="O8" s="112">
        <f>[13]LME_l_t_b1!E3</f>
        <v>-12.513999999999999</v>
      </c>
      <c r="P8" s="112">
        <f>[13]LME_l_t_b1!F3</f>
        <v>7.3639999999999999</v>
      </c>
      <c r="Q8" s="38">
        <f>[13]LME_l_t_b1!$G$3</f>
        <v>-0.50800000000000001</v>
      </c>
      <c r="R8" s="38">
        <f>[13]LME_l_t_b1!$H$3</f>
        <v>10.02</v>
      </c>
      <c r="S8" s="40">
        <f>[13]LME_l_t_b1!$I$3</f>
        <v>0.62260000000000004</v>
      </c>
      <c r="T8" s="136">
        <f>[13]LME_l_t_b1!$C$4</f>
        <v>-21.937999999999999</v>
      </c>
      <c r="U8" s="38">
        <f>[13]LME_l_t_b1!$D$4</f>
        <v>5.319</v>
      </c>
      <c r="V8" s="112">
        <f>[13]LME_l_t_b1!E4</f>
        <v>-32.363999999999997</v>
      </c>
      <c r="W8" s="112">
        <f>[13]LME_l_t_b1!F4</f>
        <v>-11.512</v>
      </c>
      <c r="X8" s="38">
        <f>[13]LME_l_t_b1!$G$4</f>
        <v>-4.1239999999999997</v>
      </c>
      <c r="Y8" s="38">
        <f>[13]LME_l_t_b1!$H$4</f>
        <v>9.91</v>
      </c>
      <c r="Z8" s="40">
        <f>[13]LME_l_t_b1!$I$4</f>
        <v>2.0999999999999999E-3</v>
      </c>
      <c r="AA8" s="136">
        <f>[13]LME_l_t_b1!$C$5</f>
        <v>-3.0619999999999998</v>
      </c>
      <c r="AB8" s="38">
        <f>[13]LME_l_t_b1!$D$5</f>
        <v>4.0990000000000002</v>
      </c>
      <c r="AC8" s="112">
        <f>[13]LME_l_t_b1!E5</f>
        <v>-11.096</v>
      </c>
      <c r="AD8" s="112">
        <f>[13]LME_l_t_b1!F5</f>
        <v>4.9720000000000004</v>
      </c>
      <c r="AE8" s="38">
        <f>[13]LME_l_t_b1!$G$5</f>
        <v>-0.747</v>
      </c>
      <c r="AF8" s="38">
        <f>[13]LME_l_t_b1!$H$5</f>
        <v>10.08</v>
      </c>
      <c r="AG8" s="40">
        <f>[13]LME_l_t_b1!$I$5</f>
        <v>0.47210000000000002</v>
      </c>
      <c r="AH8" s="136">
        <f>[13]LME_l_t_b1!$C$6</f>
        <v>-22.425000000000001</v>
      </c>
      <c r="AI8" s="38">
        <f>[13]LME_l_t_b1!$D$6</f>
        <v>4.1769999999999996</v>
      </c>
      <c r="AJ8" s="112">
        <f>[13]LME_l_t_b1!E6</f>
        <v>-30.613</v>
      </c>
      <c r="AK8" s="112">
        <f>[13]LME_l_t_b1!F6</f>
        <v>-14.237</v>
      </c>
      <c r="AL8" s="38">
        <f>[13]LME_l_t_b1!$G$6</f>
        <v>-5.3680000000000003</v>
      </c>
      <c r="AM8" s="38">
        <f>[13]LME_l_t_b1!$H$6</f>
        <v>9.6300000000000008</v>
      </c>
      <c r="AN8" s="40">
        <f>[13]LME_l_t_b1!$I$6</f>
        <v>4.0000000000000002E-4</v>
      </c>
      <c r="AO8" s="136">
        <f>[13]LME_l_t_b1!$C$7</f>
        <v>-19.363</v>
      </c>
      <c r="AP8" s="38">
        <f>[13]LME_l_t_b1!$D$7</f>
        <v>5.3479999999999999</v>
      </c>
      <c r="AQ8" s="112">
        <f>[13]LME_l_t_b1!$E$7</f>
        <v>-29.844000000000001</v>
      </c>
      <c r="AR8" s="112">
        <f>[13]LME_l_t_b1!$F$7</f>
        <v>-8.8819999999999997</v>
      </c>
      <c r="AS8" s="38">
        <f>[13]LME_l_t_b1!$G$7</f>
        <v>-3.621</v>
      </c>
      <c r="AT8" s="38">
        <f>[13]LME_l_t_b1!$H$7</f>
        <v>9.99</v>
      </c>
      <c r="AU8" s="40">
        <f>[13]LME_l_t_b1!$I$7</f>
        <v>4.7000000000000002E-3</v>
      </c>
      <c r="AV8" s="37">
        <f>[14]LME_l_t_r2!$B$3</f>
        <v>0.61926002042225603</v>
      </c>
      <c r="AW8" s="39">
        <f>[14]LME_l_t_r2!$B$2</f>
        <v>0.80994928921814302</v>
      </c>
    </row>
    <row r="9" spans="1:49" s="6" customFormat="1" ht="27" customHeight="1" thickBot="1" x14ac:dyDescent="0.35">
      <c r="A9" s="33" t="s">
        <v>6</v>
      </c>
      <c r="B9" s="17">
        <f>Intercepts!$I10</f>
        <v>91.608999999999995</v>
      </c>
      <c r="C9" s="11">
        <f>Intercepts!$I11</f>
        <v>92.010999999999996</v>
      </c>
      <c r="D9" s="11">
        <f>Intercepts!$I12</f>
        <v>93.457999999999998</v>
      </c>
      <c r="E9" s="23">
        <f>Intercepts!$I13</f>
        <v>96.611000000000004</v>
      </c>
      <c r="F9" s="15">
        <f>[15]LME_h_t_b1!$C$2</f>
        <v>0.56200000000000006</v>
      </c>
      <c r="G9" s="10">
        <f>[15]LME_h_t_b1!$D$2</f>
        <v>3.0720000000000001</v>
      </c>
      <c r="H9" s="111">
        <f>[15]LME_h_t_b1!E2</f>
        <v>-5.4589999999999996</v>
      </c>
      <c r="I9" s="111">
        <f>[15]LME_h_t_b1!F2</f>
        <v>6.5819999999999999</v>
      </c>
      <c r="J9" s="13">
        <f>[15]LME_h_t_b1!$G$2</f>
        <v>0.183</v>
      </c>
      <c r="K9" s="13">
        <f>[15]LME_h_t_b1!$H$2</f>
        <v>622.04</v>
      </c>
      <c r="L9" s="16">
        <f>[15]LME_h_t_b1!$I$2</f>
        <v>0.85499999999999998</v>
      </c>
      <c r="M9" s="15">
        <f>[15]LME_h_t_b1!$C$3</f>
        <v>-4.0170000000000003</v>
      </c>
      <c r="N9" s="13">
        <f>[15]LME_h_t_b1!$D$3</f>
        <v>3.0649999999999999</v>
      </c>
      <c r="O9" s="89">
        <f>[15]LME_h_t_b1!E3</f>
        <v>-10.023</v>
      </c>
      <c r="P9" s="89">
        <f>[15]LME_h_t_b1!F3</f>
        <v>1.9890000000000001</v>
      </c>
      <c r="Q9" s="13">
        <f>[15]LME_h_t_b1!$G$3</f>
        <v>-1.3109999999999999</v>
      </c>
      <c r="R9" s="13">
        <f>[15]LME_h_t_b1!$H$3</f>
        <v>622.02</v>
      </c>
      <c r="S9" s="16">
        <f>[15]LME_h_t_b1!$I$3</f>
        <v>0.19040000000000001</v>
      </c>
      <c r="T9" s="15">
        <f>[15]LME_h_t_b1!$C$4</f>
        <v>-19.602</v>
      </c>
      <c r="U9" s="13">
        <f>[15]LME_h_t_b1!$D$4</f>
        <v>3.1219999999999999</v>
      </c>
      <c r="V9" s="89">
        <f>[15]LME_h_t_b1!E4</f>
        <v>-25.721</v>
      </c>
      <c r="W9" s="89">
        <f>[15]LME_h_t_b1!F4</f>
        <v>-13.483000000000001</v>
      </c>
      <c r="X9" s="13">
        <f>[15]LME_h_t_b1!$G$4</f>
        <v>-6.2779999999999996</v>
      </c>
      <c r="Y9" s="13">
        <f>[15]LME_h_t_b1!$H$4</f>
        <v>622.12</v>
      </c>
      <c r="Z9" s="16">
        <f>[15]LME_h_t_b1!$I$4</f>
        <v>0</v>
      </c>
      <c r="AA9" s="15">
        <f>[15]LME_h_t_b1!$C$5</f>
        <v>-4.5780000000000003</v>
      </c>
      <c r="AB9" s="13">
        <f>[15]LME_h_t_b1!$D$5</f>
        <v>3.08</v>
      </c>
      <c r="AC9" s="89">
        <f>[15]LME_h_t_b1!E5</f>
        <v>-10.615</v>
      </c>
      <c r="AD9" s="89">
        <f>[15]LME_h_t_b1!F5</f>
        <v>1.458</v>
      </c>
      <c r="AE9" s="13">
        <f>[15]LME_h_t_b1!$G$5</f>
        <v>-1.486</v>
      </c>
      <c r="AF9" s="13">
        <f>[15]LME_h_t_b1!$H$5</f>
        <v>622.08000000000004</v>
      </c>
      <c r="AG9" s="16">
        <f>[15]LME_h_t_b1!$I$5</f>
        <v>0.13769999999999999</v>
      </c>
      <c r="AH9" s="15">
        <f>[15]LME_h_t_b1!$C$6</f>
        <v>-20.163</v>
      </c>
      <c r="AI9" s="13">
        <f>[15]LME_h_t_b1!$D$6</f>
        <v>3.1469999999999998</v>
      </c>
      <c r="AJ9" s="89">
        <f>[15]LME_h_t_b1!E6</f>
        <v>-26.331</v>
      </c>
      <c r="AK9" s="89">
        <f>[15]LME_h_t_b1!F6</f>
        <v>-13.996</v>
      </c>
      <c r="AL9" s="13">
        <f>[15]LME_h_t_b1!$G$6</f>
        <v>-6.4080000000000004</v>
      </c>
      <c r="AM9" s="13">
        <f>[15]LME_h_t_b1!$H$6</f>
        <v>622.25</v>
      </c>
      <c r="AN9" s="16">
        <f>[15]LME_h_t_b1!$I$6</f>
        <v>0</v>
      </c>
      <c r="AO9" s="15">
        <f>[15]LME_h_t_b1!$C$7</f>
        <v>-15.585000000000001</v>
      </c>
      <c r="AP9" s="13">
        <f>[15]LME_h_t_b1!$D$7</f>
        <v>3.1230000000000002</v>
      </c>
      <c r="AQ9" s="89">
        <f>[15]LME_h_t_b1!$E$7</f>
        <v>-21.706</v>
      </c>
      <c r="AR9" s="89">
        <f>[15]LME_h_t_b1!$F$7</f>
        <v>-9.4640000000000004</v>
      </c>
      <c r="AS9" s="13">
        <f>[15]LME_h_t_b1!$G$7</f>
        <v>-4.99</v>
      </c>
      <c r="AT9" s="13">
        <f>[15]LME_h_t_b1!$H$7</f>
        <v>622.1</v>
      </c>
      <c r="AU9" s="16">
        <f>[15]LME_h_t_b1!$I$7</f>
        <v>0</v>
      </c>
      <c r="AV9" s="24">
        <f>[16]LME_h_t_r2!$B$3</f>
        <v>0.319003355959456</v>
      </c>
      <c r="AW9" s="25">
        <f>[16]LME_h_t_r2!$B$2</f>
        <v>0.83375998449065702</v>
      </c>
    </row>
    <row r="10" spans="1:49" ht="27" customHeight="1" thickBot="1" x14ac:dyDescent="0.35">
      <c r="A10" s="28" t="s">
        <v>57</v>
      </c>
      <c r="B10" s="41" t="s">
        <v>32</v>
      </c>
      <c r="C10" s="42" t="s">
        <v>58</v>
      </c>
      <c r="D10" s="42" t="s">
        <v>58</v>
      </c>
      <c r="E10" s="43" t="s">
        <v>58</v>
      </c>
      <c r="F10" s="41" t="str">
        <f>F3</f>
        <v>β1</v>
      </c>
      <c r="G10" s="42" t="str">
        <f t="shared" ref="G10:AU10" si="15">G3</f>
        <v xml:space="preserve">SE </v>
      </c>
      <c r="H10" s="108" t="str">
        <f>H3</f>
        <v>2.5%    CI</v>
      </c>
      <c r="I10" s="108" t="str">
        <f>I3</f>
        <v>97.5% CI</v>
      </c>
      <c r="J10" s="42" t="str">
        <f t="shared" si="15"/>
        <v>t</v>
      </c>
      <c r="K10" s="42" t="str">
        <f t="shared" ref="K10" si="16">K3</f>
        <v>df</v>
      </c>
      <c r="L10" s="54" t="str">
        <f t="shared" si="15"/>
        <v>p val.</v>
      </c>
      <c r="M10" s="55" t="str">
        <f t="shared" si="15"/>
        <v>β1</v>
      </c>
      <c r="N10" s="42" t="str">
        <f t="shared" si="15"/>
        <v xml:space="preserve">SE </v>
      </c>
      <c r="O10" s="108" t="str">
        <f>O3</f>
        <v>2.5%    CI</v>
      </c>
      <c r="P10" s="108" t="str">
        <f>P3</f>
        <v>97.5% CI</v>
      </c>
      <c r="Q10" s="42" t="str">
        <f t="shared" si="15"/>
        <v>t</v>
      </c>
      <c r="R10" s="42" t="str">
        <f t="shared" ref="R10" si="17">R3</f>
        <v>df</v>
      </c>
      <c r="S10" s="54" t="str">
        <f t="shared" si="15"/>
        <v>p val.</v>
      </c>
      <c r="T10" s="55" t="str">
        <f t="shared" si="15"/>
        <v>β1</v>
      </c>
      <c r="U10" s="42" t="str">
        <f t="shared" si="15"/>
        <v xml:space="preserve">SE </v>
      </c>
      <c r="V10" s="108" t="str">
        <f>V3</f>
        <v>2.5%    CI</v>
      </c>
      <c r="W10" s="108" t="str">
        <f>W3</f>
        <v>97.5% CI</v>
      </c>
      <c r="X10" s="42" t="str">
        <f t="shared" si="15"/>
        <v>t</v>
      </c>
      <c r="Y10" s="42" t="str">
        <f t="shared" ref="Y10" si="18">Y3</f>
        <v>df</v>
      </c>
      <c r="Z10" s="54" t="str">
        <f t="shared" si="15"/>
        <v>p val.</v>
      </c>
      <c r="AA10" s="55" t="str">
        <f t="shared" si="15"/>
        <v>β1</v>
      </c>
      <c r="AB10" s="42" t="str">
        <f t="shared" si="15"/>
        <v xml:space="preserve">SE </v>
      </c>
      <c r="AC10" s="108" t="str">
        <f>AC3</f>
        <v>2.5%    CI</v>
      </c>
      <c r="AD10" s="108" t="str">
        <f t="shared" ref="AD10" si="19">AD3</f>
        <v>97.5% CI</v>
      </c>
      <c r="AE10" s="42" t="str">
        <f t="shared" si="15"/>
        <v>t</v>
      </c>
      <c r="AF10" s="42" t="str">
        <f t="shared" ref="AF10" si="20">AF3</f>
        <v>df</v>
      </c>
      <c r="AG10" s="54" t="str">
        <f t="shared" si="15"/>
        <v>p val.</v>
      </c>
      <c r="AH10" s="55" t="str">
        <f t="shared" si="15"/>
        <v>β1</v>
      </c>
      <c r="AI10" s="42" t="str">
        <f t="shared" si="15"/>
        <v xml:space="preserve">SE </v>
      </c>
      <c r="AJ10" s="108" t="str">
        <f>AJ3</f>
        <v>2.5%    CI</v>
      </c>
      <c r="AK10" s="108" t="str">
        <f t="shared" ref="AK10" si="21">AK3</f>
        <v>97.5% CI</v>
      </c>
      <c r="AL10" s="42" t="str">
        <f t="shared" si="15"/>
        <v>t</v>
      </c>
      <c r="AM10" s="42" t="str">
        <f t="shared" ref="AM10" si="22">AM3</f>
        <v>df</v>
      </c>
      <c r="AN10" s="54" t="str">
        <f t="shared" si="15"/>
        <v>p val.</v>
      </c>
      <c r="AO10" s="55" t="str">
        <f t="shared" si="15"/>
        <v>β1</v>
      </c>
      <c r="AP10" s="42" t="str">
        <f t="shared" si="15"/>
        <v xml:space="preserve">SE </v>
      </c>
      <c r="AQ10" s="108" t="str">
        <f t="shared" ref="AQ10:AR10" si="23">AQ3</f>
        <v>2.5%    CI</v>
      </c>
      <c r="AR10" s="108" t="str">
        <f t="shared" si="23"/>
        <v>97.5% CI</v>
      </c>
      <c r="AS10" s="42" t="str">
        <f t="shared" si="15"/>
        <v>t</v>
      </c>
      <c r="AT10" s="42" t="str">
        <f t="shared" ref="AT10" si="24">AT3</f>
        <v>df</v>
      </c>
      <c r="AU10" s="54" t="str">
        <f t="shared" si="15"/>
        <v>p val.</v>
      </c>
      <c r="AV10" s="55" t="s">
        <v>21</v>
      </c>
      <c r="AW10" s="56" t="s">
        <v>22</v>
      </c>
    </row>
    <row r="11" spans="1:49" s="5" customFormat="1" ht="27" customHeight="1" thickBot="1" x14ac:dyDescent="0.35">
      <c r="A11" s="20" t="s">
        <v>56</v>
      </c>
      <c r="B11" s="26">
        <f>Intercepts!$P10</f>
        <v>33.707000000000001</v>
      </c>
      <c r="C11" s="19">
        <f>Intercepts!$P11</f>
        <v>35.935000000000002</v>
      </c>
      <c r="D11" s="19">
        <f>Intercepts!$P12</f>
        <v>35.121000000000002</v>
      </c>
      <c r="E11" s="27">
        <f>Intercepts!$P13</f>
        <v>44.435000000000002</v>
      </c>
      <c r="F11" s="24">
        <f>[17]LME_lh_slope_b1!$C$2</f>
        <v>2.2280000000000002</v>
      </c>
      <c r="G11" s="10">
        <f>[17]LME_lh_slope_b1!$D$2</f>
        <v>2.2189999999999999</v>
      </c>
      <c r="H11" s="111">
        <f>[17]LME_lh_slope_b1!E2</f>
        <v>-2.12</v>
      </c>
      <c r="I11" s="111">
        <f>[17]LME_lh_slope_b1!F2</f>
        <v>6.577</v>
      </c>
      <c r="J11" s="13">
        <f>[17]LME_lh_slope_b1!$G$2</f>
        <v>1.004</v>
      </c>
      <c r="K11" s="13">
        <f>[17]LME_lh_slope_b1!$H$2</f>
        <v>10.09</v>
      </c>
      <c r="L11" s="16">
        <f>[17]LME_lh_slope_b1!$I$2</f>
        <v>0.3387</v>
      </c>
      <c r="M11" s="24">
        <f>[17]LME_lh_slope_b1!$C$3</f>
        <v>1.4139999999999999</v>
      </c>
      <c r="N11" s="13">
        <f>[17]LME_lh_slope_b1!$D$3</f>
        <v>1.643</v>
      </c>
      <c r="O11" s="89">
        <f>[17]LME_lh_slope_b1!E3</f>
        <v>-1.8069999999999999</v>
      </c>
      <c r="P11" s="89">
        <f>[17]LME_lh_slope_b1!F3</f>
        <v>4.6349999999999998</v>
      </c>
      <c r="Q11" s="13">
        <f>[17]LME_lh_slope_b1!$G$3</f>
        <v>0.86</v>
      </c>
      <c r="R11" s="13">
        <f>[17]LME_lh_slope_b1!$H$3</f>
        <v>9.67</v>
      </c>
      <c r="S11" s="16">
        <f>[17]LME_lh_slope_b1!$I$3</f>
        <v>0.41039999999999999</v>
      </c>
      <c r="T11" s="24">
        <f>[17]LME_lh_slope_b1!$C$4</f>
        <v>10.728</v>
      </c>
      <c r="U11" s="13">
        <f>[17]LME_lh_slope_b1!$D$4</f>
        <v>2.4319999999999999</v>
      </c>
      <c r="V11" s="89">
        <f>[17]LME_lh_slope_b1!E4</f>
        <v>5.9619999999999997</v>
      </c>
      <c r="W11" s="89">
        <f>[17]LME_lh_slope_b1!F4</f>
        <v>15.493</v>
      </c>
      <c r="X11" s="13">
        <f>[17]LME_lh_slope_b1!$G$4</f>
        <v>4.4119999999999999</v>
      </c>
      <c r="Y11" s="13">
        <f>[17]LME_lh_slope_b1!$H$4</f>
        <v>8.98</v>
      </c>
      <c r="Z11" s="16">
        <f>[17]LME_lh_slope_b1!$I$4</f>
        <v>1.6999999999999999E-3</v>
      </c>
      <c r="AA11" s="24">
        <f>[17]LME_lh_slope_b1!$C$5</f>
        <v>-0.81399999999999995</v>
      </c>
      <c r="AB11" s="13">
        <f>[17]LME_lh_slope_b1!$D$5</f>
        <v>2.831</v>
      </c>
      <c r="AC11" s="89">
        <f>[17]LME_lh_slope_b1!E5</f>
        <v>-6.3620000000000001</v>
      </c>
      <c r="AD11" s="89">
        <f>[17]LME_lh_slope_b1!F5</f>
        <v>4.7329999999999997</v>
      </c>
      <c r="AE11" s="13">
        <f>[17]LME_lh_slope_b1!$G$5</f>
        <v>-0.28799999999999998</v>
      </c>
      <c r="AF11" s="13">
        <f>[17]LME_lh_slope_b1!$H$5</f>
        <v>9.9700000000000006</v>
      </c>
      <c r="AG11" s="16">
        <f>[17]LME_lh_slope_b1!$I$5</f>
        <v>0.77939999999999998</v>
      </c>
      <c r="AH11" s="24">
        <f>[17]LME_lh_slope_b1!$C$6</f>
        <v>8.4990000000000006</v>
      </c>
      <c r="AI11" s="13">
        <f>[17]LME_lh_slope_b1!$D$6</f>
        <v>2.794</v>
      </c>
      <c r="AJ11" s="89">
        <f>[17]LME_lh_slope_b1!E6</f>
        <v>3.0230000000000001</v>
      </c>
      <c r="AK11" s="89">
        <f>[17]LME_lh_slope_b1!F6</f>
        <v>13.976000000000001</v>
      </c>
      <c r="AL11" s="13">
        <f>[17]LME_lh_slope_b1!$G$6</f>
        <v>3.0419999999999998</v>
      </c>
      <c r="AM11" s="13">
        <f>[17]LME_lh_slope_b1!$H$6</f>
        <v>9.4499999999999993</v>
      </c>
      <c r="AN11" s="16">
        <f>[17]LME_lh_slope_b1!$I$6</f>
        <v>1.32E-2</v>
      </c>
      <c r="AO11" s="24">
        <f>[17]LME_lh_slope_b1!$C$7</f>
        <v>9.3140000000000001</v>
      </c>
      <c r="AP11" s="13">
        <f>[17]LME_lh_slope_b1!$D$7</f>
        <v>2.016</v>
      </c>
      <c r="AQ11" s="89">
        <f>[17]LME_lh_slope_b1!$E$7</f>
        <v>5.3620000000000001</v>
      </c>
      <c r="AR11" s="89">
        <f>[17]LME_lh_slope_b1!$F$7</f>
        <v>13.266</v>
      </c>
      <c r="AS11" s="13">
        <f>[17]LME_lh_slope_b1!$G$7</f>
        <v>4.6189999999999998</v>
      </c>
      <c r="AT11" s="13">
        <f>[17]LME_lh_slope_b1!$H$7</f>
        <v>9.49</v>
      </c>
      <c r="AU11" s="16">
        <f>[17]LME_lh_slope_b1!$I$7</f>
        <v>1.1000000000000001E-3</v>
      </c>
      <c r="AV11" s="24">
        <f>[18]LME_lh_slope_r2!$B$3</f>
        <v>7.8119320366442604E-2</v>
      </c>
      <c r="AW11" s="25">
        <f>[18]LME_lh_slope_r2!$B$2</f>
        <v>0.70982760022728197</v>
      </c>
    </row>
    <row r="13" spans="1:49" x14ac:dyDescent="0.3">
      <c r="H13" s="6"/>
      <c r="I13" s="6"/>
      <c r="J13" s="6"/>
      <c r="K13" s="6"/>
      <c r="S13" s="7"/>
      <c r="Z13" s="7"/>
      <c r="AG13" s="7"/>
      <c r="AN13" s="7"/>
      <c r="AU13" s="7"/>
    </row>
    <row r="14" spans="1:49" x14ac:dyDescent="0.3">
      <c r="H14" s="6"/>
      <c r="I14" s="6"/>
      <c r="J14" s="6"/>
      <c r="K14" s="6"/>
      <c r="S14" s="7"/>
      <c r="Z14" s="7"/>
      <c r="AG14" s="7"/>
      <c r="AN14" s="7"/>
      <c r="AU14" s="7"/>
    </row>
    <row r="15" spans="1:49" x14ac:dyDescent="0.3">
      <c r="H15" s="6"/>
      <c r="I15" s="6"/>
      <c r="J15" s="6"/>
      <c r="K15" s="6"/>
      <c r="S15" s="7"/>
      <c r="Z15" s="7"/>
      <c r="AG15" s="7"/>
      <c r="AN15" s="7"/>
      <c r="AU15" s="7"/>
    </row>
    <row r="16" spans="1:49" x14ac:dyDescent="0.3">
      <c r="H16" s="6"/>
      <c r="I16" s="6"/>
      <c r="J16" s="6"/>
      <c r="K16" s="6"/>
      <c r="S16" s="7"/>
      <c r="Z16" s="7"/>
      <c r="AG16" s="7"/>
      <c r="AN16" s="7"/>
      <c r="AU16" s="7"/>
    </row>
    <row r="17" spans="19:47" x14ac:dyDescent="0.3">
      <c r="S17" s="7"/>
      <c r="Z17" s="7"/>
      <c r="AG17" s="7"/>
      <c r="AN17" s="7"/>
      <c r="AU17" s="7"/>
    </row>
    <row r="18" spans="19:47" x14ac:dyDescent="0.3">
      <c r="S18" s="7"/>
      <c r="Z18" s="7"/>
      <c r="AG18" s="7"/>
      <c r="AN18" s="7"/>
      <c r="AU18" s="7"/>
    </row>
    <row r="19" spans="19:47" x14ac:dyDescent="0.3">
      <c r="S19" s="7"/>
      <c r="Z19" s="7"/>
      <c r="AG19" s="7"/>
      <c r="AN19" s="7"/>
      <c r="AU19" s="7"/>
    </row>
    <row r="20" spans="19:47" x14ac:dyDescent="0.3">
      <c r="S20" s="7"/>
      <c r="Z20" s="7"/>
      <c r="AG20" s="7"/>
      <c r="AN20" s="7"/>
      <c r="AU20" s="7"/>
    </row>
    <row r="21" spans="19:47" x14ac:dyDescent="0.3">
      <c r="S21" s="7"/>
      <c r="Z21" s="7"/>
      <c r="AG21" s="7"/>
      <c r="AN21" s="7"/>
      <c r="AU21" s="7"/>
    </row>
    <row r="22" spans="19:47" x14ac:dyDescent="0.3">
      <c r="S22" s="7"/>
      <c r="Z22" s="7"/>
      <c r="AG22" s="7"/>
      <c r="AN22" s="7"/>
      <c r="AU22" s="7"/>
    </row>
    <row r="23" spans="19:47" x14ac:dyDescent="0.3">
      <c r="S23" s="7"/>
      <c r="Z23" s="7"/>
      <c r="AG23" s="7"/>
      <c r="AN23" s="7"/>
      <c r="AU23" s="7"/>
    </row>
  </sheetData>
  <mergeCells count="10">
    <mergeCell ref="AV1:AW1"/>
    <mergeCell ref="F2:L2"/>
    <mergeCell ref="AV2:AW2"/>
    <mergeCell ref="M2:S2"/>
    <mergeCell ref="T2:Z2"/>
    <mergeCell ref="B1:E1"/>
    <mergeCell ref="F1:AU1"/>
    <mergeCell ref="AA2:AG2"/>
    <mergeCell ref="AO2:AU2"/>
    <mergeCell ref="AH2:AN2"/>
  </mergeCells>
  <conditionalFormatting sqref="L3:L6 S4:S6 Z4:Z6 AG4:AG6 AN4:AN6 AU4:AU6 AU8:AU9 AN8:AN9 AG8:AG9 Z8:Z9 S8:S9 L8:L9">
    <cfRule type="cellIs" dxfId="49" priority="30" operator="lessThan">
      <formula>0.001</formula>
    </cfRule>
    <cfRule type="cellIs" dxfId="48" priority="31" operator="lessThan">
      <formula>0.05</formula>
    </cfRule>
    <cfRule type="containsText" dxfId="47" priority="32" operator="containsText" text="&lt;0.001">
      <formula>NOT(ISERROR(SEARCH("&lt;0.001",L3)))</formula>
    </cfRule>
  </conditionalFormatting>
  <conditionalFormatting sqref="L7 S7 Z7 AG7 AN7 AU7">
    <cfRule type="cellIs" dxfId="46" priority="24" operator="lessThan">
      <formula>0.001</formula>
    </cfRule>
    <cfRule type="cellIs" dxfId="45" priority="25" operator="lessThan">
      <formula>0.05</formula>
    </cfRule>
    <cfRule type="containsText" dxfId="44" priority="26" operator="containsText" text="&lt;0.001">
      <formula>NOT(ISERROR(SEARCH("&lt;0.001",L7)))</formula>
    </cfRule>
  </conditionalFormatting>
  <conditionalFormatting sqref="L10 S10 Z10 AG10 AN10 AU10">
    <cfRule type="cellIs" dxfId="43" priority="21" operator="lessThan">
      <formula>0.001</formula>
    </cfRule>
    <cfRule type="cellIs" dxfId="42" priority="22" operator="lessThan">
      <formula>0.05</formula>
    </cfRule>
    <cfRule type="containsText" dxfId="41" priority="23" operator="containsText" text="&lt;0.001">
      <formula>NOT(ISERROR(SEARCH("&lt;0.001",L10)))</formula>
    </cfRule>
  </conditionalFormatting>
  <conditionalFormatting sqref="AU11 AN11 AG11 Z11 S11 L11">
    <cfRule type="cellIs" dxfId="40" priority="18" operator="lessThan">
      <formula>0.001</formula>
    </cfRule>
    <cfRule type="cellIs" dxfId="39" priority="19" operator="lessThan">
      <formula>0.05</formula>
    </cfRule>
    <cfRule type="containsText" dxfId="38" priority="20" operator="containsText" text="&lt;0.001">
      <formula>NOT(ISERROR(SEARCH("&lt;0.001",L11)))</formula>
    </cfRule>
  </conditionalFormatting>
  <conditionalFormatting sqref="L13:AU23">
    <cfRule type="cellIs" dxfId="37" priority="17" operator="lessThan">
      <formula>0.05</formula>
    </cfRule>
  </conditionalFormatting>
  <conditionalFormatting sqref="S3">
    <cfRule type="cellIs" dxfId="36" priority="14" operator="lessThan">
      <formula>0.001</formula>
    </cfRule>
    <cfRule type="cellIs" dxfId="35" priority="15" operator="lessThan">
      <formula>0.05</formula>
    </cfRule>
    <cfRule type="containsText" dxfId="34" priority="16" operator="containsText" text="&lt;0.001">
      <formula>NOT(ISERROR(SEARCH("&lt;0.001",S3)))</formula>
    </cfRule>
  </conditionalFormatting>
  <conditionalFormatting sqref="Z3">
    <cfRule type="cellIs" dxfId="33" priority="11" operator="lessThan">
      <formula>0.001</formula>
    </cfRule>
    <cfRule type="cellIs" dxfId="32" priority="12" operator="lessThan">
      <formula>0.05</formula>
    </cfRule>
    <cfRule type="containsText" dxfId="31" priority="13" operator="containsText" text="&lt;0.001">
      <formula>NOT(ISERROR(SEARCH("&lt;0.001",Z3)))</formula>
    </cfRule>
  </conditionalFormatting>
  <conditionalFormatting sqref="AG3">
    <cfRule type="cellIs" dxfId="30" priority="8" operator="lessThan">
      <formula>0.001</formula>
    </cfRule>
    <cfRule type="cellIs" dxfId="29" priority="9" operator="lessThan">
      <formula>0.05</formula>
    </cfRule>
    <cfRule type="containsText" dxfId="28" priority="10" operator="containsText" text="&lt;0.001">
      <formula>NOT(ISERROR(SEARCH("&lt;0.001",AG3)))</formula>
    </cfRule>
  </conditionalFormatting>
  <conditionalFormatting sqref="AN3">
    <cfRule type="cellIs" dxfId="27" priority="5" operator="lessThan">
      <formula>0.001</formula>
    </cfRule>
    <cfRule type="cellIs" dxfId="26" priority="6" operator="lessThan">
      <formula>0.05</formula>
    </cfRule>
    <cfRule type="containsText" dxfId="25" priority="7" operator="containsText" text="&lt;0.001">
      <formula>NOT(ISERROR(SEARCH("&lt;0.001",AN3)))</formula>
    </cfRule>
  </conditionalFormatting>
  <conditionalFormatting sqref="AU3">
    <cfRule type="cellIs" dxfId="24" priority="2" operator="lessThan">
      <formula>0.001</formula>
    </cfRule>
    <cfRule type="cellIs" dxfId="23" priority="3" operator="lessThan">
      <formula>0.05</formula>
    </cfRule>
    <cfRule type="containsText" dxfId="22" priority="4" operator="containsText" text="&lt;0.001">
      <formula>NOT(ISERROR(SEARCH("&lt;0.001",AU3)))</formula>
    </cfRule>
  </conditionalFormatting>
  <conditionalFormatting sqref="S4:S11 Z4:Z11 AG4:AG11 AN4:AN11 AU4:AU11">
    <cfRule type="cellIs" dxfId="21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A1"/>
  <sheetViews>
    <sheetView tabSelected="1" zoomScale="72" zoomScaleNormal="72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activeCell="AH6" sqref="AH6"/>
    </sheetView>
  </sheetViews>
  <sheetFormatPr defaultColWidth="13.88671875" defaultRowHeight="13.8" x14ac:dyDescent="0.3"/>
  <cols>
    <col min="1" max="1" width="9.6640625" style="12" customWidth="1"/>
    <col min="2" max="6" width="6.33203125" style="3" hidden="1" customWidth="1"/>
    <col min="7" max="7" width="6.33203125" style="5" hidden="1" customWidth="1"/>
    <col min="8" max="8" width="6.33203125" style="3" hidden="1" customWidth="1"/>
    <col min="9" max="9" width="6.33203125" style="61" customWidth="1"/>
    <col min="10" max="11" width="6.33203125" style="5" hidden="1" customWidth="1"/>
    <col min="12" max="12" width="6.33203125" style="3" hidden="1" customWidth="1"/>
    <col min="13" max="13" width="6.33203125" style="3" customWidth="1"/>
    <col min="14" max="15" width="6.33203125" style="5" hidden="1" customWidth="1"/>
    <col min="16" max="16" width="6.33203125" style="3" hidden="1" customWidth="1"/>
    <col min="17" max="17" width="6.33203125" style="61" customWidth="1"/>
    <col min="18" max="19" width="6.33203125" style="5" hidden="1" customWidth="1"/>
    <col min="20" max="20" width="6.33203125" style="3" hidden="1" customWidth="1"/>
    <col min="21" max="21" width="6.33203125" style="61" customWidth="1"/>
    <col min="22" max="23" width="6.33203125" style="5" hidden="1" customWidth="1"/>
    <col min="24" max="24" width="6.33203125" style="3" hidden="1" customWidth="1"/>
    <col min="25" max="25" width="6.33203125" style="61" customWidth="1"/>
    <col min="26" max="27" width="6.33203125" style="5" hidden="1" customWidth="1"/>
    <col min="28" max="28" width="6.33203125" style="3" hidden="1" customWidth="1"/>
    <col min="29" max="29" width="6.33203125" style="61" customWidth="1"/>
    <col min="30" max="31" width="6.33203125" style="3" customWidth="1"/>
    <col min="32" max="16384" width="13.88671875" style="3"/>
  </cols>
  <sheetData>
    <row r="1" spans="1:31" ht="15" customHeight="1" x14ac:dyDescent="0.3">
      <c r="A1" s="174" t="s">
        <v>43</v>
      </c>
      <c r="B1" s="176" t="s">
        <v>25</v>
      </c>
      <c r="C1" s="177"/>
      <c r="D1" s="177"/>
      <c r="E1" s="178"/>
      <c r="F1" s="179" t="s">
        <v>40</v>
      </c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80" t="s">
        <v>18</v>
      </c>
      <c r="AE1" s="181"/>
    </row>
    <row r="2" spans="1:31" s="4" customFormat="1" ht="27" customHeight="1" thickBot="1" x14ac:dyDescent="0.35">
      <c r="A2" s="175"/>
      <c r="B2" s="96" t="s">
        <v>17</v>
      </c>
      <c r="C2" s="97" t="s">
        <v>16</v>
      </c>
      <c r="D2" s="97" t="s">
        <v>15</v>
      </c>
      <c r="E2" s="98" t="s">
        <v>14</v>
      </c>
      <c r="F2" s="182" t="s">
        <v>13</v>
      </c>
      <c r="G2" s="183"/>
      <c r="H2" s="183"/>
      <c r="I2" s="183"/>
      <c r="J2" s="183" t="s">
        <v>12</v>
      </c>
      <c r="K2" s="183"/>
      <c r="L2" s="183"/>
      <c r="M2" s="183"/>
      <c r="N2" s="183" t="s">
        <v>11</v>
      </c>
      <c r="O2" s="183"/>
      <c r="P2" s="183"/>
      <c r="Q2" s="183"/>
      <c r="R2" s="183" t="s">
        <v>10</v>
      </c>
      <c r="S2" s="183"/>
      <c r="T2" s="183"/>
      <c r="U2" s="183"/>
      <c r="V2" s="183" t="s">
        <v>9</v>
      </c>
      <c r="W2" s="183"/>
      <c r="X2" s="183"/>
      <c r="Y2" s="183"/>
      <c r="Z2" s="183" t="s">
        <v>8</v>
      </c>
      <c r="AA2" s="183"/>
      <c r="AB2" s="183"/>
      <c r="AC2" s="184"/>
      <c r="AD2" s="182" t="s">
        <v>20</v>
      </c>
      <c r="AE2" s="184"/>
    </row>
    <row r="3" spans="1:31" ht="27" hidden="1" customHeight="1" thickBot="1" x14ac:dyDescent="0.35">
      <c r="A3" s="93" t="s">
        <v>28</v>
      </c>
      <c r="B3" s="9" t="s">
        <v>32</v>
      </c>
      <c r="C3" s="9" t="s">
        <v>32</v>
      </c>
      <c r="D3" s="9" t="s">
        <v>32</v>
      </c>
      <c r="E3" s="9" t="s">
        <v>32</v>
      </c>
      <c r="F3" s="92" t="s">
        <v>31</v>
      </c>
      <c r="G3" s="92" t="s">
        <v>5</v>
      </c>
      <c r="H3" s="93" t="s">
        <v>34</v>
      </c>
      <c r="I3" s="94" t="s">
        <v>4</v>
      </c>
      <c r="J3" s="95" t="s">
        <v>31</v>
      </c>
      <c r="K3" s="95" t="s">
        <v>5</v>
      </c>
      <c r="L3" s="84" t="s">
        <v>41</v>
      </c>
      <c r="M3" s="84" t="s">
        <v>4</v>
      </c>
      <c r="N3" s="95" t="s">
        <v>31</v>
      </c>
      <c r="O3" s="95" t="s">
        <v>5</v>
      </c>
      <c r="P3" s="84" t="s">
        <v>41</v>
      </c>
      <c r="Q3" s="94" t="s">
        <v>4</v>
      </c>
      <c r="R3" s="95" t="s">
        <v>31</v>
      </c>
      <c r="S3" s="95" t="s">
        <v>5</v>
      </c>
      <c r="T3" s="84" t="s">
        <v>41</v>
      </c>
      <c r="U3" s="94" t="s">
        <v>4</v>
      </c>
      <c r="V3" s="95" t="s">
        <v>31</v>
      </c>
      <c r="W3" s="95" t="s">
        <v>5</v>
      </c>
      <c r="X3" s="84" t="s">
        <v>41</v>
      </c>
      <c r="Y3" s="94" t="s">
        <v>4</v>
      </c>
      <c r="Z3" s="95" t="s">
        <v>31</v>
      </c>
      <c r="AA3" s="95" t="s">
        <v>5</v>
      </c>
      <c r="AB3" s="84" t="s">
        <v>41</v>
      </c>
      <c r="AC3" s="94" t="s">
        <v>4</v>
      </c>
      <c r="AD3" s="84" t="s">
        <v>21</v>
      </c>
      <c r="AE3" s="84" t="s">
        <v>22</v>
      </c>
    </row>
    <row r="4" spans="1:31" s="5" customFormat="1" ht="27" customHeight="1" x14ac:dyDescent="0.3">
      <c r="A4" s="10" t="s">
        <v>23</v>
      </c>
      <c r="B4" s="10">
        <f>'Summary Table'!B4</f>
        <v>87.418999999999997</v>
      </c>
      <c r="C4" s="10">
        <f>'Summary Table'!C4</f>
        <v>87.522000000000006</v>
      </c>
      <c r="D4" s="10">
        <f>'Summary Table'!D4</f>
        <v>89.155000000000001</v>
      </c>
      <c r="E4" s="10">
        <f>'Summary Table'!E4</f>
        <v>90.397999999999996</v>
      </c>
      <c r="F4" s="10">
        <f>'Summary Table'!F4</f>
        <v>0.10299999999999999</v>
      </c>
      <c r="G4" s="10">
        <f>'Summary Table'!G4</f>
        <v>0.32</v>
      </c>
      <c r="H4" s="89">
        <f>'Summary Table'!J4</f>
        <v>0.32300000000000001</v>
      </c>
      <c r="I4" s="99">
        <f>'Summary Table'!L4</f>
        <v>0.30630000000000002</v>
      </c>
      <c r="J4" s="52">
        <f>'Summary Table'!M4</f>
        <v>1.7350000000000001</v>
      </c>
      <c r="K4" s="52">
        <f>'Summary Table'!N4</f>
        <v>0.313</v>
      </c>
      <c r="L4" s="38">
        <f>'Summary Table'!Q4</f>
        <v>5.548</v>
      </c>
      <c r="M4" s="103">
        <f>'Summary Table'!S4</f>
        <v>2.0000000000000001E-4</v>
      </c>
      <c r="N4" s="52">
        <f>'Summary Table'!T4</f>
        <v>2.9790000000000001</v>
      </c>
      <c r="O4" s="52">
        <f>'Summary Table'!U4</f>
        <v>0.59199999999999997</v>
      </c>
      <c r="P4" s="38">
        <f>'Summary Table'!X4</f>
        <v>5.032</v>
      </c>
      <c r="Q4" s="103">
        <f>'Summary Table'!Z4</f>
        <v>5.0000000000000001E-4</v>
      </c>
      <c r="R4" s="52">
        <f>'Summary Table'!AA4</f>
        <v>1.6319999999999999</v>
      </c>
      <c r="S4" s="52">
        <f>'Summary Table'!AB4</f>
        <v>0.47099999999999997</v>
      </c>
      <c r="T4" s="38">
        <f>'Summary Table'!AE4</f>
        <v>3.468</v>
      </c>
      <c r="U4" s="103">
        <f>'Summary Table'!AG4</f>
        <v>5.0000000000000001E-4</v>
      </c>
      <c r="V4" s="52">
        <f>'Summary Table'!AH4</f>
        <v>2.8759999999999999</v>
      </c>
      <c r="W4" s="52">
        <f>'Summary Table'!AI4</f>
        <v>0.78700000000000003</v>
      </c>
      <c r="X4" s="38">
        <f>'Summary Table'!AL4</f>
        <v>3.6560000000000001</v>
      </c>
      <c r="Y4" s="103">
        <f>'Summary Table'!AN4</f>
        <v>4.4000000000000003E-3</v>
      </c>
      <c r="Z4" s="52">
        <f>'Summary Table'!AO4</f>
        <v>1.244</v>
      </c>
      <c r="AA4" s="52">
        <f>'Summary Table'!AP4</f>
        <v>0.622</v>
      </c>
      <c r="AB4" s="38">
        <f>'Summary Table'!AS4</f>
        <v>1.998</v>
      </c>
      <c r="AC4" s="63">
        <f>'Summary Table'!AU4</f>
        <v>7.3499999999999996E-2</v>
      </c>
      <c r="AD4" s="37">
        <f>'Summary Table'!AV4</f>
        <v>0.64224961601473296</v>
      </c>
      <c r="AE4" s="39">
        <f>'Summary Table'!AW4</f>
        <v>0.95907425245806799</v>
      </c>
    </row>
    <row r="5" spans="1:31" s="5" customFormat="1" ht="27" customHeight="1" x14ac:dyDescent="0.3">
      <c r="A5" s="10" t="s">
        <v>24</v>
      </c>
      <c r="B5" s="10">
        <f>'Summary Table'!B5</f>
        <v>91.608999999999995</v>
      </c>
      <c r="C5" s="10">
        <f>'Summary Table'!C5</f>
        <v>92.010999999999996</v>
      </c>
      <c r="D5" s="10">
        <f>'Summary Table'!D5</f>
        <v>93.457999999999998</v>
      </c>
      <c r="E5" s="10">
        <f>'Summary Table'!E5</f>
        <v>96.611000000000004</v>
      </c>
      <c r="F5" s="10">
        <f>'Summary Table'!F5</f>
        <v>0.40300000000000002</v>
      </c>
      <c r="G5" s="10">
        <f>'Summary Table'!G5</f>
        <v>0.374</v>
      </c>
      <c r="H5" s="89">
        <f>'Summary Table'!J5</f>
        <v>1.0760000000000001</v>
      </c>
      <c r="I5" s="100">
        <f>'Summary Table'!L5</f>
        <v>0.30630000000000002</v>
      </c>
      <c r="J5" s="10">
        <f>'Summary Table'!M5</f>
        <v>1.85</v>
      </c>
      <c r="K5" s="10">
        <f>'Summary Table'!N5</f>
        <v>0.34</v>
      </c>
      <c r="L5" s="13">
        <f>'Summary Table'!Q5</f>
        <v>5.4359999999999999</v>
      </c>
      <c r="M5" s="104">
        <f>'Summary Table'!S5</f>
        <v>2.0000000000000001E-4</v>
      </c>
      <c r="N5" s="10">
        <f>'Summary Table'!T5</f>
        <v>5.0030000000000001</v>
      </c>
      <c r="O5" s="10">
        <f>'Summary Table'!U5</f>
        <v>0.68300000000000005</v>
      </c>
      <c r="P5" s="13">
        <f>'Summary Table'!X5</f>
        <v>7.32</v>
      </c>
      <c r="Q5" s="104">
        <f>'Summary Table'!Z5</f>
        <v>0</v>
      </c>
      <c r="R5" s="10">
        <f>'Summary Table'!AA5</f>
        <v>1.4470000000000001</v>
      </c>
      <c r="S5" s="10">
        <f>'Summary Table'!AB5</f>
        <v>0.47</v>
      </c>
      <c r="T5" s="13">
        <f>'Summary Table'!AE5</f>
        <v>3.08</v>
      </c>
      <c r="U5" s="104">
        <f>'Summary Table'!AG5</f>
        <v>1.18E-2</v>
      </c>
      <c r="V5" s="10">
        <f>'Summary Table'!AH5</f>
        <v>4.5999999999999996</v>
      </c>
      <c r="W5" s="10">
        <f>'Summary Table'!AI5</f>
        <v>0.92200000000000004</v>
      </c>
      <c r="X5" s="13">
        <f>'Summary Table'!AL5</f>
        <v>4.9880000000000004</v>
      </c>
      <c r="Y5" s="104">
        <f>'Summary Table'!AN5</f>
        <v>5.0000000000000001E-4</v>
      </c>
      <c r="Z5" s="10">
        <f>'Summary Table'!AO5</f>
        <v>3.153</v>
      </c>
      <c r="AA5" s="10">
        <f>'Summary Table'!AP5</f>
        <v>0.8</v>
      </c>
      <c r="AB5" s="13">
        <f>'Summary Table'!AS5</f>
        <v>3.9390000000000001</v>
      </c>
      <c r="AC5" s="62">
        <f>'Summary Table'!AU5</f>
        <v>2.7000000000000001E-3</v>
      </c>
      <c r="AD5" s="24">
        <f>'Summary Table'!AV5</f>
        <v>0.39086539872808701</v>
      </c>
      <c r="AE5" s="25">
        <f>'Summary Table'!AW5</f>
        <v>0.89220984282598104</v>
      </c>
    </row>
    <row r="6" spans="1:31" s="5" customFormat="1" ht="27" customHeight="1" x14ac:dyDescent="0.3">
      <c r="A6" s="10" t="s">
        <v>27</v>
      </c>
      <c r="B6" s="10">
        <f>'Summary Table'!B6</f>
        <v>6.13</v>
      </c>
      <c r="C6" s="10">
        <f>'Summary Table'!C6</f>
        <v>6.444</v>
      </c>
      <c r="D6" s="10">
        <f>'Summary Table'!D6</f>
        <v>6.2469999999999999</v>
      </c>
      <c r="E6" s="10">
        <f>'Summary Table'!E6</f>
        <v>8.1630000000000003</v>
      </c>
      <c r="F6" s="10">
        <f>'Summary Table'!F6</f>
        <v>0.314</v>
      </c>
      <c r="G6" s="10">
        <f>'Summary Table'!G6</f>
        <v>0.33100000000000002</v>
      </c>
      <c r="H6" s="89">
        <f>'Summary Table'!J6</f>
        <v>0.94699999999999995</v>
      </c>
      <c r="I6" s="100">
        <f>'Summary Table'!L6</f>
        <v>0.36580000000000001</v>
      </c>
      <c r="J6" s="10">
        <f>'Summary Table'!M6</f>
        <v>0.11600000000000001</v>
      </c>
      <c r="K6" s="10">
        <f>'Summary Table'!N6</f>
        <v>0.312</v>
      </c>
      <c r="L6" s="13">
        <f>'Summary Table'!Q6</f>
        <v>0.373</v>
      </c>
      <c r="M6" s="104">
        <f>'Summary Table'!S6</f>
        <v>0.71719999999999995</v>
      </c>
      <c r="N6" s="10">
        <f>'Summary Table'!T6</f>
        <v>2.032</v>
      </c>
      <c r="O6" s="10">
        <f>'Summary Table'!U6</f>
        <v>0.47399999999999998</v>
      </c>
      <c r="P6" s="13">
        <f>'Summary Table'!X6</f>
        <v>4.2869999999999999</v>
      </c>
      <c r="Q6" s="104">
        <f>'Summary Table'!Z6</f>
        <v>1.9E-3</v>
      </c>
      <c r="R6" s="10">
        <f>'Summary Table'!AA6</f>
        <v>-0.19700000000000001</v>
      </c>
      <c r="S6" s="10">
        <f>'Summary Table'!AB6</f>
        <v>0.47099999999999997</v>
      </c>
      <c r="T6" s="13">
        <f>'Summary Table'!AE6</f>
        <v>-0.41899999999999998</v>
      </c>
      <c r="U6" s="104">
        <f>'Summary Table'!AG6</f>
        <v>0.68430000000000002</v>
      </c>
      <c r="V6" s="10">
        <f>'Summary Table'!AH6</f>
        <v>1.7190000000000001</v>
      </c>
      <c r="W6" s="10">
        <f>'Summary Table'!AI6</f>
        <v>0.57499999999999996</v>
      </c>
      <c r="X6" s="13">
        <f>'Summary Table'!AL6</f>
        <v>2.9910000000000001</v>
      </c>
      <c r="Y6" s="104">
        <f>'Summary Table'!AN6</f>
        <v>1.4E-2</v>
      </c>
      <c r="Z6" s="10">
        <f>'Summary Table'!AO6</f>
        <v>1.9159999999999999</v>
      </c>
      <c r="AA6" s="10">
        <f>'Summary Table'!AP6</f>
        <v>0.33700000000000002</v>
      </c>
      <c r="AB6" s="13">
        <f>'Summary Table'!AS6</f>
        <v>5.6840000000000002</v>
      </c>
      <c r="AC6" s="62">
        <f>'Summary Table'!AU6</f>
        <v>2.9999999999999997E-4</v>
      </c>
      <c r="AD6" s="24">
        <f>'Summary Table'!AV6</f>
        <v>0.187144059430466</v>
      </c>
      <c r="AE6" s="25">
        <f>'Summary Table'!AW6</f>
        <v>0.64685633866869097</v>
      </c>
    </row>
    <row r="7" spans="1:31" ht="27" hidden="1" customHeight="1" thickBot="1" x14ac:dyDescent="0.35">
      <c r="A7" s="9" t="s">
        <v>29</v>
      </c>
      <c r="B7" s="9" t="s">
        <v>32</v>
      </c>
      <c r="C7" s="9" t="s">
        <v>32</v>
      </c>
      <c r="D7" s="9" t="s">
        <v>32</v>
      </c>
      <c r="E7" s="9" t="s">
        <v>32</v>
      </c>
      <c r="F7" s="88" t="s">
        <v>31</v>
      </c>
      <c r="G7" s="88" t="s">
        <v>5</v>
      </c>
      <c r="H7" s="90" t="s">
        <v>34</v>
      </c>
      <c r="I7" s="101" t="s">
        <v>4</v>
      </c>
      <c r="J7" s="88" t="s">
        <v>31</v>
      </c>
      <c r="K7" s="88" t="s">
        <v>5</v>
      </c>
      <c r="L7" s="9" t="s">
        <v>41</v>
      </c>
      <c r="M7" s="105" t="s">
        <v>4</v>
      </c>
      <c r="N7" s="88" t="s">
        <v>31</v>
      </c>
      <c r="O7" s="88" t="s">
        <v>5</v>
      </c>
      <c r="P7" s="9" t="s">
        <v>41</v>
      </c>
      <c r="Q7" s="105" t="s">
        <v>4</v>
      </c>
      <c r="R7" s="88" t="s">
        <v>31</v>
      </c>
      <c r="S7" s="88" t="s">
        <v>5</v>
      </c>
      <c r="T7" s="9" t="s">
        <v>41</v>
      </c>
      <c r="U7" s="105" t="s">
        <v>4</v>
      </c>
      <c r="V7" s="88" t="s">
        <v>31</v>
      </c>
      <c r="W7" s="88" t="s">
        <v>5</v>
      </c>
      <c r="X7" s="9" t="s">
        <v>41</v>
      </c>
      <c r="Y7" s="105" t="s">
        <v>4</v>
      </c>
      <c r="Z7" s="88" t="s">
        <v>31</v>
      </c>
      <c r="AA7" s="88" t="s">
        <v>5</v>
      </c>
      <c r="AB7" s="9" t="s">
        <v>41</v>
      </c>
      <c r="AC7" s="107" t="s">
        <v>4</v>
      </c>
      <c r="AD7" s="14" t="s">
        <v>21</v>
      </c>
      <c r="AE7" s="21" t="s">
        <v>22</v>
      </c>
    </row>
    <row r="8" spans="1:31" s="6" customFormat="1" ht="27" customHeight="1" x14ac:dyDescent="0.3">
      <c r="A8" s="11" t="s">
        <v>7</v>
      </c>
      <c r="B8" s="11">
        <f>'Summary Table'!B8</f>
        <v>98.158000000000001</v>
      </c>
      <c r="C8" s="11">
        <f>'Summary Table'!C8</f>
        <v>98.644000000000005</v>
      </c>
      <c r="D8" s="11">
        <f>'Summary Table'!D8</f>
        <v>95.582999999999998</v>
      </c>
      <c r="E8" s="11">
        <f>'Summary Table'!E8</f>
        <v>95.582999999999998</v>
      </c>
      <c r="F8" s="11">
        <f>'Summary Table'!F8</f>
        <v>0.48699999999999999</v>
      </c>
      <c r="G8" s="11">
        <f>'Summary Table'!G8</f>
        <v>3.2010000000000001</v>
      </c>
      <c r="H8" s="89">
        <f>'Summary Table'!J8</f>
        <v>0.152</v>
      </c>
      <c r="I8" s="100">
        <f>'Summary Table'!L8</f>
        <v>0.8821</v>
      </c>
      <c r="J8" s="11">
        <f>'Summary Table'!M8</f>
        <v>-2.5750000000000002</v>
      </c>
      <c r="K8" s="11">
        <f>'Summary Table'!N8</f>
        <v>5.0709999999999997</v>
      </c>
      <c r="L8" s="13">
        <f>'Summary Table'!Q8</f>
        <v>-0.50800000000000001</v>
      </c>
      <c r="M8" s="104">
        <f>'Summary Table'!S8</f>
        <v>0.62260000000000004</v>
      </c>
      <c r="N8" s="11">
        <f>'Summary Table'!T8</f>
        <v>-21.937999999999999</v>
      </c>
      <c r="O8" s="11">
        <f>'Summary Table'!U8</f>
        <v>5.319</v>
      </c>
      <c r="P8" s="13">
        <f>'Summary Table'!X8</f>
        <v>-4.1239999999999997</v>
      </c>
      <c r="Q8" s="104">
        <f>'Summary Table'!Z8</f>
        <v>2.0999999999999999E-3</v>
      </c>
      <c r="R8" s="11">
        <f>'Summary Table'!AA8</f>
        <v>-3.0619999999999998</v>
      </c>
      <c r="S8" s="11">
        <f>'Summary Table'!AB8</f>
        <v>4.0990000000000002</v>
      </c>
      <c r="T8" s="13">
        <f>'Summary Table'!AE8</f>
        <v>-0.747</v>
      </c>
      <c r="U8" s="104">
        <f>'Summary Table'!AG8</f>
        <v>0.47210000000000002</v>
      </c>
      <c r="V8" s="11">
        <f>'Summary Table'!AH8</f>
        <v>-22.425000000000001</v>
      </c>
      <c r="W8" s="11">
        <f>'Summary Table'!AI8</f>
        <v>4.1769999999999996</v>
      </c>
      <c r="X8" s="13">
        <f>'Summary Table'!AL8</f>
        <v>-5.3680000000000003</v>
      </c>
      <c r="Y8" s="104">
        <f>'Summary Table'!AN8</f>
        <v>4.0000000000000002E-4</v>
      </c>
      <c r="Z8" s="11">
        <f>'Summary Table'!AO8</f>
        <v>-19.363</v>
      </c>
      <c r="AA8" s="11">
        <f>'Summary Table'!AP8</f>
        <v>5.3479999999999999</v>
      </c>
      <c r="AB8" s="13">
        <f>'Summary Table'!AS8</f>
        <v>-3.621</v>
      </c>
      <c r="AC8" s="62">
        <f>'Summary Table'!AU8</f>
        <v>4.7000000000000002E-3</v>
      </c>
      <c r="AD8" s="24">
        <f>'Summary Table'!AV8</f>
        <v>0.61926002042225603</v>
      </c>
      <c r="AE8" s="25">
        <f>'Summary Table'!AW8</f>
        <v>0.80994928921814302</v>
      </c>
    </row>
    <row r="9" spans="1:31" s="6" customFormat="1" ht="27" customHeight="1" x14ac:dyDescent="0.3">
      <c r="A9" s="11" t="s">
        <v>6</v>
      </c>
      <c r="B9" s="11">
        <f>'Summary Table'!B9</f>
        <v>91.608999999999995</v>
      </c>
      <c r="C9" s="11">
        <f>'Summary Table'!C9</f>
        <v>92.010999999999996</v>
      </c>
      <c r="D9" s="11">
        <f>'Summary Table'!D9</f>
        <v>93.457999999999998</v>
      </c>
      <c r="E9" s="11">
        <f>'Summary Table'!E9</f>
        <v>96.611000000000004</v>
      </c>
      <c r="F9" s="11">
        <f>'Summary Table'!F9</f>
        <v>0.56200000000000006</v>
      </c>
      <c r="G9" s="11">
        <f>'Summary Table'!G9</f>
        <v>3.0720000000000001</v>
      </c>
      <c r="H9" s="89">
        <f>'Summary Table'!J9</f>
        <v>0.183</v>
      </c>
      <c r="I9" s="100">
        <f>'Summary Table'!L9</f>
        <v>0.85499999999999998</v>
      </c>
      <c r="J9" s="11">
        <f>'Summary Table'!M9</f>
        <v>-4.0170000000000003</v>
      </c>
      <c r="K9" s="11">
        <f>'Summary Table'!N9</f>
        <v>3.0649999999999999</v>
      </c>
      <c r="L9" s="13">
        <f>'Summary Table'!Q9</f>
        <v>-1.3109999999999999</v>
      </c>
      <c r="M9" s="104">
        <f>'Summary Table'!S9</f>
        <v>0.19040000000000001</v>
      </c>
      <c r="N9" s="11">
        <f>'Summary Table'!T9</f>
        <v>-19.602</v>
      </c>
      <c r="O9" s="11">
        <f>'Summary Table'!U9</f>
        <v>3.1219999999999999</v>
      </c>
      <c r="P9" s="13">
        <f>'Summary Table'!X9</f>
        <v>-6.2779999999999996</v>
      </c>
      <c r="Q9" s="104">
        <f>'Summary Table'!Z9</f>
        <v>0</v>
      </c>
      <c r="R9" s="11">
        <f>'Summary Table'!AA9</f>
        <v>-4.5780000000000003</v>
      </c>
      <c r="S9" s="11">
        <f>'Summary Table'!AB9</f>
        <v>3.08</v>
      </c>
      <c r="T9" s="13">
        <f>'Summary Table'!AE9</f>
        <v>-1.486</v>
      </c>
      <c r="U9" s="104">
        <f>'Summary Table'!AG9</f>
        <v>0.13769999999999999</v>
      </c>
      <c r="V9" s="11">
        <f>'Summary Table'!AH9</f>
        <v>-20.163</v>
      </c>
      <c r="W9" s="11">
        <f>'Summary Table'!AI9</f>
        <v>3.1469999999999998</v>
      </c>
      <c r="X9" s="13">
        <f>'Summary Table'!AL9</f>
        <v>-6.4080000000000004</v>
      </c>
      <c r="Y9" s="104">
        <f>'Summary Table'!AN9</f>
        <v>0</v>
      </c>
      <c r="Z9" s="11">
        <f>'Summary Table'!AO9</f>
        <v>-15.585000000000001</v>
      </c>
      <c r="AA9" s="11">
        <f>'Summary Table'!AP9</f>
        <v>3.1230000000000002</v>
      </c>
      <c r="AB9" s="13">
        <f>'Summary Table'!AS9</f>
        <v>-4.99</v>
      </c>
      <c r="AC9" s="62">
        <f>'Summary Table'!AU9</f>
        <v>0</v>
      </c>
      <c r="AD9" s="24">
        <f>'Summary Table'!AV9</f>
        <v>0.319003355959456</v>
      </c>
      <c r="AE9" s="25">
        <f>'Summary Table'!AW9</f>
        <v>0.83375998449065702</v>
      </c>
    </row>
    <row r="10" spans="1:31" ht="27" hidden="1" customHeight="1" thickBot="1" x14ac:dyDescent="0.35">
      <c r="A10" s="9" t="s">
        <v>30</v>
      </c>
      <c r="B10" s="9" t="s">
        <v>32</v>
      </c>
      <c r="C10" s="9" t="s">
        <v>32</v>
      </c>
      <c r="D10" s="9" t="s">
        <v>32</v>
      </c>
      <c r="E10" s="9" t="s">
        <v>32</v>
      </c>
      <c r="F10" s="88" t="s">
        <v>31</v>
      </c>
      <c r="G10" s="88" t="s">
        <v>5</v>
      </c>
      <c r="H10" s="90" t="s">
        <v>34</v>
      </c>
      <c r="I10" s="101" t="s">
        <v>4</v>
      </c>
      <c r="J10" s="88" t="s">
        <v>31</v>
      </c>
      <c r="K10" s="88" t="s">
        <v>5</v>
      </c>
      <c r="L10" s="9" t="s">
        <v>41</v>
      </c>
      <c r="M10" s="105" t="s">
        <v>4</v>
      </c>
      <c r="N10" s="88" t="s">
        <v>31</v>
      </c>
      <c r="O10" s="88" t="s">
        <v>5</v>
      </c>
      <c r="P10" s="9" t="s">
        <v>41</v>
      </c>
      <c r="Q10" s="105" t="s">
        <v>4</v>
      </c>
      <c r="R10" s="88" t="s">
        <v>31</v>
      </c>
      <c r="S10" s="88" t="s">
        <v>5</v>
      </c>
      <c r="T10" s="9" t="s">
        <v>41</v>
      </c>
      <c r="U10" s="105" t="s">
        <v>4</v>
      </c>
      <c r="V10" s="88" t="s">
        <v>31</v>
      </c>
      <c r="W10" s="88" t="s">
        <v>5</v>
      </c>
      <c r="X10" s="9" t="s">
        <v>41</v>
      </c>
      <c r="Y10" s="105" t="s">
        <v>4</v>
      </c>
      <c r="Z10" s="88" t="s">
        <v>31</v>
      </c>
      <c r="AA10" s="88" t="s">
        <v>5</v>
      </c>
      <c r="AB10" s="9" t="s">
        <v>41</v>
      </c>
      <c r="AC10" s="107" t="s">
        <v>4</v>
      </c>
      <c r="AD10" s="14" t="s">
        <v>21</v>
      </c>
      <c r="AE10" s="21" t="s">
        <v>22</v>
      </c>
    </row>
    <row r="11" spans="1:31" s="5" customFormat="1" ht="27" customHeight="1" thickBot="1" x14ac:dyDescent="0.35">
      <c r="A11" s="10" t="s">
        <v>3</v>
      </c>
      <c r="B11" s="10">
        <f>'Summary Table'!B11</f>
        <v>33.707000000000001</v>
      </c>
      <c r="C11" s="10">
        <f>'Summary Table'!C11</f>
        <v>35.935000000000002</v>
      </c>
      <c r="D11" s="10">
        <f>'Summary Table'!D11</f>
        <v>35.121000000000002</v>
      </c>
      <c r="E11" s="10">
        <f>'Summary Table'!E11</f>
        <v>44.435000000000002</v>
      </c>
      <c r="F11" s="10">
        <f>'Summary Table'!F11</f>
        <v>2.2280000000000002</v>
      </c>
      <c r="G11" s="10">
        <f>'Summary Table'!G11</f>
        <v>2.2189999999999999</v>
      </c>
      <c r="H11" s="89">
        <f>'Summary Table'!J11</f>
        <v>1.004</v>
      </c>
      <c r="I11" s="102">
        <f>'Summary Table'!L11</f>
        <v>0.3387</v>
      </c>
      <c r="J11" s="18">
        <f>'Summary Table'!M11</f>
        <v>1.4139999999999999</v>
      </c>
      <c r="K11" s="18">
        <f>'Summary Table'!N11</f>
        <v>1.643</v>
      </c>
      <c r="L11" s="19">
        <f>'Summary Table'!Q11</f>
        <v>0.86</v>
      </c>
      <c r="M11" s="106">
        <f>'Summary Table'!S11</f>
        <v>0.41039999999999999</v>
      </c>
      <c r="N11" s="18">
        <f>'Summary Table'!T11</f>
        <v>10.728</v>
      </c>
      <c r="O11" s="18">
        <f>'Summary Table'!U11</f>
        <v>2.4319999999999999</v>
      </c>
      <c r="P11" s="19">
        <f>'Summary Table'!X11</f>
        <v>4.4119999999999999</v>
      </c>
      <c r="Q11" s="106">
        <f>'Summary Table'!Z11</f>
        <v>1.6999999999999999E-3</v>
      </c>
      <c r="R11" s="18">
        <f>'Summary Table'!AA11</f>
        <v>-0.81399999999999995</v>
      </c>
      <c r="S11" s="18">
        <f>'Summary Table'!AB11</f>
        <v>2.831</v>
      </c>
      <c r="T11" s="19">
        <f>'Summary Table'!AE11</f>
        <v>-0.28799999999999998</v>
      </c>
      <c r="U11" s="106">
        <f>'Summary Table'!AG11</f>
        <v>0.77939999999999998</v>
      </c>
      <c r="V11" s="18">
        <f>'Summary Table'!AH11</f>
        <v>8.4990000000000006</v>
      </c>
      <c r="W11" s="18">
        <f>'Summary Table'!AI11</f>
        <v>2.794</v>
      </c>
      <c r="X11" s="19">
        <f>'Summary Table'!AL11</f>
        <v>3.0419999999999998</v>
      </c>
      <c r="Y11" s="106">
        <f>'Summary Table'!AN11</f>
        <v>1.32E-2</v>
      </c>
      <c r="Z11" s="18">
        <f>'Summary Table'!AO11</f>
        <v>9.3140000000000001</v>
      </c>
      <c r="AA11" s="18">
        <f>'Summary Table'!AP11</f>
        <v>2.016</v>
      </c>
      <c r="AB11" s="19">
        <f>'Summary Table'!AS11</f>
        <v>4.6189999999999998</v>
      </c>
      <c r="AC11" s="64">
        <f>'Summary Table'!AU11</f>
        <v>1.1000000000000001E-3</v>
      </c>
      <c r="AD11" s="91">
        <f>'Summary Table'!AV11</f>
        <v>7.8119320366442604E-2</v>
      </c>
      <c r="AE11" s="27">
        <f>'Summary Table'!AW11</f>
        <v>0.70982760022728197</v>
      </c>
    </row>
    <row r="22" spans="13:13" x14ac:dyDescent="0.3">
      <c r="M22" s="8"/>
    </row>
  </sheetData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20" priority="11" operator="lessThan">
      <formula>0.001</formula>
    </cfRule>
    <cfRule type="cellIs" dxfId="19" priority="12" operator="lessThan">
      <formula>0.05</formula>
    </cfRule>
    <cfRule type="containsText" dxfId="18" priority="13" operator="containsText" text="&lt;0.001">
      <formula>NOT(ISERROR(SEARCH("&lt;0.001",I3)))</formula>
    </cfRule>
  </conditionalFormatting>
  <conditionalFormatting sqref="AD11">
    <cfRule type="containsText" dxfId="17" priority="2" operator="containsText" text="&lt;0.001">
      <formula>NOT(ISERROR(SEARCH("&lt;0.001",AD11)))</formula>
    </cfRule>
    <cfRule type="cellIs" dxfId="16" priority="3" operator="lessThan">
      <formula>0.001</formula>
    </cfRule>
    <cfRule type="cellIs" dxfId="15" priority="4" operator="lessThan">
      <formula>0.05</formula>
    </cfRule>
  </conditionalFormatting>
  <conditionalFormatting sqref="I4:I11 M4:M11 Q4:Q11 U4:U11 AC4:AC11 Y4:Y11">
    <cfRule type="cellIs" dxfId="14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topLeftCell="A3" workbookViewId="0">
      <selection activeCell="F11" sqref="F11"/>
    </sheetView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57" t="str">
        <f>E3</f>
        <v>MDC</v>
      </c>
      <c r="B1" s="76" t="s">
        <v>36</v>
      </c>
      <c r="C1" s="57" t="s">
        <v>37</v>
      </c>
      <c r="E1" t="s">
        <v>42</v>
      </c>
    </row>
    <row r="2" spans="1:6" x14ac:dyDescent="0.3">
      <c r="A2" s="59" t="s">
        <v>34</v>
      </c>
      <c r="B2" s="77">
        <f>Intercepts!B3</f>
        <v>98.158000000000001</v>
      </c>
      <c r="C2" s="57">
        <f>Intercepts!B10</f>
        <v>320.14999999999998</v>
      </c>
      <c r="E2" s="117" t="s">
        <v>0</v>
      </c>
      <c r="F2" s="118" t="s">
        <v>47</v>
      </c>
    </row>
    <row r="3" spans="1:6" x14ac:dyDescent="0.3">
      <c r="A3" s="59" t="s">
        <v>35</v>
      </c>
      <c r="B3" s="77">
        <f>Intercepts!I3</f>
        <v>87.418999999999997</v>
      </c>
      <c r="C3" s="57">
        <f>Intercepts!I10</f>
        <v>91.608999999999995</v>
      </c>
      <c r="E3" s="121" t="str">
        <f>Intercepts!O3</f>
        <v>MDC</v>
      </c>
      <c r="F3" s="121">
        <f>Intercepts!P3-Intercepts!R3</f>
        <v>0.86899999999999977</v>
      </c>
    </row>
    <row r="4" spans="1:6" x14ac:dyDescent="0.3">
      <c r="A4" s="1"/>
      <c r="B4" s="78"/>
      <c r="C4" s="2"/>
      <c r="E4" s="121" t="str">
        <f>Intercepts!O4</f>
        <v>MWH</v>
      </c>
      <c r="F4" s="121">
        <f>Intercepts!P4-Intercepts!R4</f>
        <v>0.92499999999999982</v>
      </c>
    </row>
    <row r="5" spans="1:6" x14ac:dyDescent="0.3">
      <c r="A5" s="57" t="str">
        <f>E4</f>
        <v>MWH</v>
      </c>
      <c r="B5" s="76" t="s">
        <v>36</v>
      </c>
      <c r="C5" s="57" t="s">
        <v>37</v>
      </c>
      <c r="E5" s="121" t="str">
        <f>Intercepts!O5</f>
        <v>MYN</v>
      </c>
      <c r="F5" s="121">
        <f>Intercepts!P5-Intercepts!R5</f>
        <v>0.85200000000000031</v>
      </c>
    </row>
    <row r="6" spans="1:6" x14ac:dyDescent="0.3">
      <c r="A6" s="59" t="s">
        <v>34</v>
      </c>
      <c r="B6" s="77">
        <f>Intercepts!B4</f>
        <v>98.644000000000005</v>
      </c>
      <c r="C6" s="57">
        <f>Intercepts!B11</f>
        <v>320.71100000000001</v>
      </c>
      <c r="E6" s="121" t="str">
        <f>Intercepts!O6</f>
        <v>MDQ</v>
      </c>
      <c r="F6" s="121">
        <f>Intercepts!P6-Intercepts!R6</f>
        <v>1.0730000000000004</v>
      </c>
    </row>
    <row r="7" spans="1:6" x14ac:dyDescent="0.3">
      <c r="A7" s="59" t="s">
        <v>35</v>
      </c>
      <c r="B7" s="77">
        <f>Intercepts!I4</f>
        <v>87.522000000000006</v>
      </c>
      <c r="C7" s="57">
        <f>Intercepts!I11</f>
        <v>92.010999999999996</v>
      </c>
    </row>
    <row r="8" spans="1:6" x14ac:dyDescent="0.3">
      <c r="A8" s="1"/>
      <c r="B8" s="78"/>
      <c r="C8" s="2"/>
      <c r="E8" t="s">
        <v>50</v>
      </c>
    </row>
    <row r="9" spans="1:6" x14ac:dyDescent="0.3">
      <c r="A9" s="60" t="str">
        <f>E5</f>
        <v>MYN</v>
      </c>
      <c r="B9" s="58" t="s">
        <v>36</v>
      </c>
      <c r="C9" s="57" t="s">
        <v>37</v>
      </c>
      <c r="E9" s="117" t="s">
        <v>0</v>
      </c>
      <c r="F9" s="118" t="s">
        <v>47</v>
      </c>
    </row>
    <row r="10" spans="1:6" x14ac:dyDescent="0.3">
      <c r="A10" s="59" t="s">
        <v>34</v>
      </c>
      <c r="B10" s="57">
        <f>Intercepts!B5</f>
        <v>95.582999999999998</v>
      </c>
      <c r="C10" s="57">
        <f>Intercepts!B12</f>
        <v>316.13299999999998</v>
      </c>
      <c r="E10" s="121" t="str">
        <f>Intercepts!O10</f>
        <v>MDC</v>
      </c>
      <c r="F10" s="121">
        <f>Intercepts!P10-Intercepts!R10</f>
        <v>10.474</v>
      </c>
    </row>
    <row r="11" spans="1:6" x14ac:dyDescent="0.3">
      <c r="A11" s="59" t="s">
        <v>35</v>
      </c>
      <c r="B11" s="57">
        <f>Intercepts!I5</f>
        <v>89.155000000000001</v>
      </c>
      <c r="C11" s="57">
        <f>Intercepts!I12</f>
        <v>93.457999999999998</v>
      </c>
      <c r="E11" s="121" t="str">
        <f>Intercepts!O11</f>
        <v>MWH</v>
      </c>
      <c r="F11" s="121">
        <f>Intercepts!P11-Intercepts!R11</f>
        <v>10.162000000000003</v>
      </c>
    </row>
    <row r="12" spans="1:6" x14ac:dyDescent="0.3">
      <c r="A12" s="1"/>
      <c r="B12" s="1"/>
      <c r="C12" s="2"/>
      <c r="E12" s="121" t="str">
        <f>Intercepts!O12</f>
        <v>MYN</v>
      </c>
      <c r="F12" s="121">
        <f>Intercepts!P12-Intercepts!R12</f>
        <v>10.276000000000003</v>
      </c>
    </row>
    <row r="13" spans="1:6" x14ac:dyDescent="0.3">
      <c r="A13" s="57" t="str">
        <f>E6</f>
        <v>MDQ</v>
      </c>
      <c r="B13" s="58" t="s">
        <v>36</v>
      </c>
      <c r="C13" s="57" t="s">
        <v>37</v>
      </c>
      <c r="E13" s="121" t="str">
        <f>Intercepts!O13</f>
        <v>MDQ</v>
      </c>
      <c r="F13" s="121">
        <f>Intercepts!P13-Intercepts!R13</f>
        <v>10.042999999999999</v>
      </c>
    </row>
    <row r="14" spans="1:6" x14ac:dyDescent="0.3">
      <c r="A14" s="59" t="s">
        <v>34</v>
      </c>
      <c r="B14" s="57">
        <f>Intercepts!B6</f>
        <v>76.218999999999994</v>
      </c>
      <c r="C14" s="57">
        <f>Intercepts!B13</f>
        <v>300.548</v>
      </c>
    </row>
    <row r="15" spans="1:6" x14ac:dyDescent="0.3">
      <c r="A15" s="59" t="s">
        <v>35</v>
      </c>
      <c r="B15" s="57">
        <f>Intercepts!I6</f>
        <v>90.397999999999996</v>
      </c>
      <c r="C15" s="57">
        <f>Intercepts!I13</f>
        <v>96.611000000000004</v>
      </c>
    </row>
    <row r="16" spans="1:6" x14ac:dyDescent="0.3">
      <c r="A16" s="1"/>
      <c r="B16" s="75"/>
      <c r="C16" s="2"/>
    </row>
    <row r="17" spans="1:3" x14ac:dyDescent="0.3">
      <c r="A17" s="70" t="s">
        <v>38</v>
      </c>
      <c r="B17" s="79"/>
      <c r="C17" s="71"/>
    </row>
    <row r="18" spans="1:3" x14ac:dyDescent="0.3">
      <c r="A18" s="66" t="str">
        <f>E3</f>
        <v>MDC</v>
      </c>
      <c r="B18" s="80" t="s">
        <v>36</v>
      </c>
      <c r="C18" s="67" t="s">
        <v>37</v>
      </c>
    </row>
    <row r="19" spans="1:3" x14ac:dyDescent="0.3">
      <c r="A19" s="68" t="s">
        <v>34</v>
      </c>
      <c r="B19" s="81">
        <f>Intercepts!B3-Intercepts!D3</f>
        <v>11.719000000000008</v>
      </c>
      <c r="C19" s="67">
        <f>Intercepts!B10-Intercepts!D10</f>
        <v>50.879999999999995</v>
      </c>
    </row>
    <row r="20" spans="1:3" x14ac:dyDescent="0.3">
      <c r="A20" s="68" t="s">
        <v>35</v>
      </c>
      <c r="B20" s="81">
        <f>Intercepts!I3-Intercepts!K3</f>
        <v>2.1619999999999919</v>
      </c>
      <c r="C20" s="67">
        <f>Intercepts!I10-Intercepts!K10</f>
        <v>2.4769999999999897</v>
      </c>
    </row>
    <row r="21" spans="1:3" x14ac:dyDescent="0.3">
      <c r="A21" s="69"/>
      <c r="B21" s="82"/>
      <c r="C21" s="73"/>
    </row>
    <row r="22" spans="1:3" x14ac:dyDescent="0.3">
      <c r="A22" s="66" t="s">
        <v>16</v>
      </c>
      <c r="B22" s="80" t="s">
        <v>36</v>
      </c>
      <c r="C22" s="67" t="s">
        <v>37</v>
      </c>
    </row>
    <row r="23" spans="1:3" x14ac:dyDescent="0.3">
      <c r="A23" s="68" t="s">
        <v>34</v>
      </c>
      <c r="B23" s="81">
        <f>Intercepts!B4-Intercepts!D4</f>
        <v>12.091999999999999</v>
      </c>
      <c r="C23" s="67">
        <f>Intercepts!B11-Intercepts!D11</f>
        <v>50.879999999999995</v>
      </c>
    </row>
    <row r="24" spans="1:3" x14ac:dyDescent="0.3">
      <c r="A24" s="68" t="s">
        <v>35</v>
      </c>
      <c r="B24" s="81">
        <f>Intercepts!I4-Intercepts!K4</f>
        <v>2.2800000000000011</v>
      </c>
      <c r="C24" s="67">
        <f>Intercepts!I11-Intercepts!K11</f>
        <v>2.2049999999999983</v>
      </c>
    </row>
    <row r="25" spans="1:3" x14ac:dyDescent="0.3">
      <c r="A25" s="1"/>
      <c r="B25" s="79"/>
      <c r="C25" s="71"/>
    </row>
    <row r="26" spans="1:3" x14ac:dyDescent="0.3">
      <c r="A26" s="67" t="s">
        <v>15</v>
      </c>
      <c r="B26" s="72" t="s">
        <v>36</v>
      </c>
      <c r="C26" s="67" t="s">
        <v>37</v>
      </c>
    </row>
    <row r="27" spans="1:3" x14ac:dyDescent="0.3">
      <c r="A27" s="74" t="s">
        <v>34</v>
      </c>
      <c r="B27" s="67">
        <f>Intercepts!B5-Intercepts!D5</f>
        <v>12.462999999999994</v>
      </c>
      <c r="C27" s="67">
        <f>Intercepts!B12-Intercepts!D12</f>
        <v>50.882999999999981</v>
      </c>
    </row>
    <row r="28" spans="1:3" x14ac:dyDescent="0.3">
      <c r="A28" s="74" t="s">
        <v>35</v>
      </c>
      <c r="B28" s="67">
        <f>Intercepts!I5-Intercepts!K5</f>
        <v>2.355000000000004</v>
      </c>
      <c r="C28" s="67">
        <f>Intercepts!I12-Intercepts!K12</f>
        <v>2.2330000000000041</v>
      </c>
    </row>
    <row r="29" spans="1:3" x14ac:dyDescent="0.3">
      <c r="A29" s="73"/>
      <c r="B29" s="73"/>
      <c r="C29" s="73"/>
    </row>
    <row r="30" spans="1:3" x14ac:dyDescent="0.3">
      <c r="A30" s="67" t="s">
        <v>14</v>
      </c>
      <c r="B30" s="72" t="s">
        <v>36</v>
      </c>
      <c r="C30" s="67" t="s">
        <v>37</v>
      </c>
    </row>
    <row r="31" spans="1:3" x14ac:dyDescent="0.3">
      <c r="A31" s="74" t="s">
        <v>34</v>
      </c>
      <c r="B31" s="67">
        <f>Intercepts!B6-Intercepts!D6</f>
        <v>14.545999999999992</v>
      </c>
      <c r="C31" s="67">
        <f>Intercepts!B13-Intercepts!D13</f>
        <v>50.896000000000015</v>
      </c>
    </row>
    <row r="32" spans="1:3" x14ac:dyDescent="0.3">
      <c r="A32" s="74" t="s">
        <v>35</v>
      </c>
      <c r="B32" s="67">
        <f>Intercepts!I6-Intercepts!K6</f>
        <v>2.777000000000001</v>
      </c>
      <c r="C32" s="67">
        <f>Intercepts!I13-Intercepts!K13</f>
        <v>2.987000000000009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Intercepts</vt:lpstr>
      <vt:lpstr>Summary Table</vt:lpstr>
      <vt:lpstr>Graphs</vt:lpstr>
      <vt:lpstr>Print</vt:lpstr>
      <vt:lpstr>Graph.Data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2022-06-21T02:18:24Z</dcterms:modified>
</cp:coreProperties>
</file>