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"/>
    </mc:Choice>
  </mc:AlternateContent>
  <xr:revisionPtr revIDLastSave="0" documentId="13_ncr:1_{1B8AF1E3-FF89-4A75-9752-3022769DD5E2}" xr6:coauthVersionLast="47" xr6:coauthVersionMax="47" xr10:uidLastSave="{00000000-0000-0000-0000-000000000000}"/>
  <bookViews>
    <workbookView xWindow="-120" yWindow="-120" windowWidth="29040" windowHeight="15720" activeTab="6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E4" i="9"/>
  <c r="D4" i="9"/>
  <c r="C4" i="9"/>
  <c r="E1" i="9"/>
  <c r="E7" i="9" s="1"/>
  <c r="D1" i="9"/>
  <c r="D7" i="9" s="1"/>
  <c r="C1" i="9"/>
  <c r="C7" i="9" s="1"/>
  <c r="B1" i="9"/>
  <c r="B7" i="9" s="1"/>
  <c r="B23" i="9" s="1"/>
  <c r="F1" i="9"/>
  <c r="E11" i="9"/>
  <c r="D11" i="9"/>
  <c r="C11" i="9"/>
  <c r="B11" i="9"/>
  <c r="B27" i="9" s="1"/>
  <c r="A11" i="9"/>
  <c r="A27" i="9" s="1"/>
  <c r="E10" i="9"/>
  <c r="D10" i="9"/>
  <c r="C10" i="9"/>
  <c r="B10" i="9"/>
  <c r="C19" i="9" s="1"/>
  <c r="D19" i="9" s="1"/>
  <c r="A10" i="9"/>
  <c r="A26" i="9" s="1"/>
  <c r="E9" i="9"/>
  <c r="D9" i="9"/>
  <c r="C9" i="9"/>
  <c r="B9" i="9"/>
  <c r="A9" i="9"/>
  <c r="A25" i="9" s="1"/>
  <c r="E8" i="9"/>
  <c r="D8" i="9"/>
  <c r="C8" i="9"/>
  <c r="F8" i="9" s="1"/>
  <c r="A8" i="9"/>
  <c r="A24" i="9" s="1"/>
  <c r="E5" i="9"/>
  <c r="D5" i="9"/>
  <c r="C5" i="9"/>
  <c r="B5" i="9"/>
  <c r="A5" i="9"/>
  <c r="B4" i="9"/>
  <c r="A4" i="9"/>
  <c r="E3" i="9"/>
  <c r="D3" i="9"/>
  <c r="C3" i="9"/>
  <c r="B3" i="9"/>
  <c r="A3" i="9"/>
  <c r="E2" i="9"/>
  <c r="D2" i="9"/>
  <c r="C2" i="9"/>
  <c r="B2" i="9"/>
  <c r="F2" i="9" s="1"/>
  <c r="A2" i="9"/>
  <c r="A23" i="9"/>
  <c r="D20" i="9"/>
  <c r="D18" i="9"/>
  <c r="B17" i="9"/>
  <c r="B19" i="9" s="1"/>
  <c r="B21" i="9" s="1"/>
  <c r="D16" i="9"/>
  <c r="D14" i="9"/>
  <c r="F3" i="9"/>
  <c r="A22" i="5"/>
  <c r="A16" i="5"/>
  <c r="A9" i="5"/>
  <c r="A3" i="5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9" i="9" l="1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<sst xmlns="http://schemas.openxmlformats.org/spreadsheetml/2006/main" count="101" uniqueCount="41">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</sst>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1B9E77"/>
      <color rgb="FFD95F02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282.40600000000001</c:v>
                </c:pt>
                <c:pt idx="2">
                  <c:v>308.87</c:v>
                </c:pt>
                <c:pt idx="3">
                  <c:v>272.78500000000003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234.59700000000001</c:v>
                </c:pt>
                <c:pt idx="2">
                  <c:v>261.06100000000004</c:v>
                </c:pt>
                <c:pt idx="3">
                  <c:v>224.97600000000003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247.81</c:v>
                </c:pt>
                <c:pt idx="2">
                  <c:v>258.315</c:v>
                </c:pt>
                <c:pt idx="3">
                  <c:v>225.63900000000001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202.13300000000001</c:v>
                </c:pt>
                <c:pt idx="2">
                  <c:v>212.63800000000001</c:v>
                </c:pt>
                <c:pt idx="3">
                  <c:v>179.96200000000002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104.017</c:v>
                </c:pt>
                <c:pt idx="1">
                  <c:v>96.242000000000004</c:v>
                </c:pt>
                <c:pt idx="2">
                  <c:v>92.210999999999999</c:v>
                </c:pt>
                <c:pt idx="3">
                  <c:v>65.795000000000002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106.976</c:v>
                </c:pt>
                <c:pt idx="1">
                  <c:v>99.201000000000008</c:v>
                </c:pt>
                <c:pt idx="2">
                  <c:v>95.17</c:v>
                </c:pt>
                <c:pt idx="3">
                  <c:v>68.754000000000005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87.108000000000004</c:v>
                </c:pt>
                <c:pt idx="2">
                  <c:v>86.805000000000007</c:v>
                </c:pt>
                <c:pt idx="3">
                  <c:v>86.796999999999997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81.51400000000001</c:v>
                </c:pt>
                <c:pt idx="2">
                  <c:v>81.211000000000013</c:v>
                </c:pt>
                <c:pt idx="3">
                  <c:v>81.203000000000003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88.031000000000006</c:v>
                </c:pt>
                <c:pt idx="2">
                  <c:v>88.322000000000003</c:v>
                </c:pt>
                <c:pt idx="3">
                  <c:v>88.221999999999994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87.378</c:v>
                </c:pt>
                <c:pt idx="2">
                  <c:v>87.668999999999997</c:v>
                </c:pt>
                <c:pt idx="3">
                  <c:v>87.568999999999988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83.138999999999996</c:v>
                </c:pt>
                <c:pt idx="2">
                  <c:v>82.869</c:v>
                </c:pt>
                <c:pt idx="3">
                  <c:v>82.87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83.108999999999995</c:v>
                </c:pt>
                <c:pt idx="2">
                  <c:v>82.838999999999999</c:v>
                </c:pt>
                <c:pt idx="3">
                  <c:v>82.84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12.768740045693297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24.361402132727282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27.085539833539045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2.5470000000000002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3.1930000000000001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3.2989999999999999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4.1630000000000003</c:v>
                </c:pt>
                <c:pt idx="1">
                  <c:v>4.5659999999999998</c:v>
                </c:pt>
                <c:pt idx="2">
                  <c:v>6.08</c:v>
                </c:pt>
                <c:pt idx="3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3.3220000000000001</c:v>
                </c:pt>
                <c:pt idx="1">
                  <c:v>3.2989999999999999</c:v>
                </c:pt>
                <c:pt idx="2">
                  <c:v>3.1930000000000001</c:v>
                </c:pt>
                <c:pt idx="3">
                  <c:v>2.5470000000000002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87.521000000000001</c:v>
                </c:pt>
                <c:pt idx="1">
                  <c:v>186.215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85.227999999999994</c:v>
                </c:pt>
                <c:pt idx="1">
                  <c:v>87.722999999999999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3.0293637447761057</c:v>
                  </c:pt>
                  <c:pt idx="1">
                    <c:v>3.1436982758591938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3.0293637447761057</c:v>
                  </c:pt>
                  <c:pt idx="1">
                    <c:v>3.1436982758591938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232.35465139314198</c:v>
                  </c:pt>
                  <c:pt idx="1">
                    <c:v>131.96141861125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232.35465139314198</c:v>
                  </c:pt>
                  <c:pt idx="1">
                    <c:v>131.96141861125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96.442999999999998</c:v>
                </c:pt>
                <c:pt idx="1">
                  <c:v>217.30199999999999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85.132000000000005</c:v>
                </c:pt>
                <c:pt idx="1">
                  <c:v>87.998999999999995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227.27096437110299</c:v>
                  </c:pt>
                  <c:pt idx="1">
                    <c:v>121.778727606516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227.27096437110299</c:v>
                  </c:pt>
                  <c:pt idx="1">
                    <c:v>121.778727606516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3.0478528717370068</c:v>
                  </c:pt>
                  <c:pt idx="1">
                    <c:v>3.1768924866178025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3.0478528717370068</c:v>
                  </c:pt>
                  <c:pt idx="1">
                    <c:v>3.1768924866178025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102.935</c:v>
                </c:pt>
                <c:pt idx="1">
                  <c:v>239.34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85.028000000000006</c:v>
                </c:pt>
                <c:pt idx="1">
                  <c:v>88.537000000000006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228.51164264535299</c:v>
                  </c:pt>
                  <c:pt idx="1">
                    <c:v>124.53606004136799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228.51164264535299</c:v>
                  </c:pt>
                  <c:pt idx="1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3.022423305099295</c:v>
                  </c:pt>
                  <c:pt idx="1">
                    <c:v>3.1669247456880925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3.022423305099295</c:v>
                  </c:pt>
                  <c:pt idx="1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122.053</c:v>
                </c:pt>
                <c:pt idx="1">
                  <c:v>253.80699999999999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84.962999999999994</c:v>
                </c:pt>
                <c:pt idx="1">
                  <c:v>88.436999999999998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186.215</c:v>
                </c:pt>
                <c:pt idx="1">
                  <c:v>217.30199999999999</c:v>
                </c:pt>
                <c:pt idx="2">
                  <c:v>239.34</c:v>
                </c:pt>
                <c:pt idx="3">
                  <c:v>253.80699999999999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87.521000000000001</c:v>
                </c:pt>
                <c:pt idx="1">
                  <c:v>96.442999999999998</c:v>
                </c:pt>
                <c:pt idx="2">
                  <c:v>102.935</c:v>
                </c:pt>
                <c:pt idx="3">
                  <c:v>122.053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87.722999999999999</c:v>
                </c:pt>
                <c:pt idx="1">
                  <c:v>87.998999999999995</c:v>
                </c:pt>
                <c:pt idx="2">
                  <c:v>88.537000000000006</c:v>
                </c:pt>
                <c:pt idx="3">
                  <c:v>88.436999999999998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85.227999999999994</c:v>
                </c:pt>
                <c:pt idx="1">
                  <c:v>85.132000000000005</c:v>
                </c:pt>
                <c:pt idx="2">
                  <c:v>85.028000000000006</c:v>
                </c:pt>
                <c:pt idx="3">
                  <c:v>84.962999999999994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87.521000000000001</c:v>
                </c:pt>
                <c:pt idx="1">
                  <c:v>186.215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85.227999999999994</c:v>
                </c:pt>
                <c:pt idx="1">
                  <c:v>87.722999999999999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3.0133396377334094</c:v>
                  </c:pt>
                  <c:pt idx="1">
                    <c:v>2.8252074723890956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3.0133396377334094</c:v>
                  </c:pt>
                  <c:pt idx="1">
                    <c:v>2.8252074723890956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76.5909128428668</c:v>
                  </c:pt>
                  <c:pt idx="1">
                    <c:v>39.513957004873006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76.5909128428668</c:v>
                  </c:pt>
                  <c:pt idx="1">
                    <c:v>39.513957004873006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28.847000000000001</c:v>
                </c:pt>
                <c:pt idx="1">
                  <c:v>151.989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86.135000000000005</c:v>
                </c:pt>
                <c:pt idx="1">
                  <c:v>88.337999999999994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171.98108414506402</c:v>
                  </c:pt>
                  <c:pt idx="1">
                    <c:v>72.450722025860983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171.98108414506402</c:v>
                  </c:pt>
                  <c:pt idx="1">
                    <c:v>72.450722025860983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3.0269080506953969</c:v>
                  </c:pt>
                  <c:pt idx="1">
                    <c:v>2.9172747037978013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3.0269080506953969</c:v>
                  </c:pt>
                  <c:pt idx="1">
                    <c:v>2.9172747037978013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70.17</c:v>
                </c:pt>
                <c:pt idx="1">
                  <c:v>224.31399999999999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85.457999999999998</c:v>
                </c:pt>
                <c:pt idx="1">
                  <c:v>88.484999999999999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172.19912449996679</c:v>
                  </c:pt>
                  <c:pt idx="1">
                    <c:v>72.43113901333399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172.19912449996679</c:v>
                  </c:pt>
                  <c:pt idx="1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3.0274157666644896</c:v>
                  </c:pt>
                  <c:pt idx="1">
                    <c:v>2.9178042971464038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3.0274157666644896</c:v>
                  </c:pt>
                  <c:pt idx="1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80.019000000000005</c:v>
                </c:pt>
                <c:pt idx="1">
                  <c:v>237.428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85.32</c:v>
                </c:pt>
                <c:pt idx="1">
                  <c:v>87.78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186.215</c:v>
                </c:pt>
                <c:pt idx="1">
                  <c:v>151.989</c:v>
                </c:pt>
                <c:pt idx="2">
                  <c:v>224.31399999999999</c:v>
                </c:pt>
                <c:pt idx="3">
                  <c:v>237.428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87.521000000000001</c:v>
                </c:pt>
                <c:pt idx="1">
                  <c:v>28.847000000000001</c:v>
                </c:pt>
                <c:pt idx="2">
                  <c:v>70.17</c:v>
                </c:pt>
                <c:pt idx="3">
                  <c:v>80.019000000000005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87.722999999999999</c:v>
                </c:pt>
                <c:pt idx="1">
                  <c:v>88.337999999999994</c:v>
                </c:pt>
                <c:pt idx="2">
                  <c:v>88.484999999999999</c:v>
                </c:pt>
                <c:pt idx="3">
                  <c:v>87.78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85.227999999999994</c:v>
                </c:pt>
                <c:pt idx="1">
                  <c:v>86.135000000000005</c:v>
                </c:pt>
                <c:pt idx="2">
                  <c:v>85.457999999999998</c:v>
                </c:pt>
                <c:pt idx="3">
                  <c:v>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7309700897940994E-2"/>
                  <c:y val="-2.961974741465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13.504189896560144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3.3634244834345219E-2"/>
                  <c:y val="7.37553627420584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13.013665530536809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11.623163959127988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16.183626156095535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2.6030000000000002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2.5659999999999998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2.4529999999999998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7.3917493772178195</c:v>
                  </c:pt>
                  <c:pt idx="3">
                    <c:v>7.5410123724501297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7.3917493772178195</c:v>
                  </c:pt>
                  <c:pt idx="3">
                    <c:v>7.5410123724501297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(*)</c:v>
                </c:pt>
                <c:pt idx="1">
                  <c:v>L*H</c:v>
                </c:pt>
                <c:pt idx="2">
                  <c:v>&gt;H*</c:v>
                </c:pt>
                <c:pt idx="3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</c:numRef>
          </c:val>
          <c:extLst>
            <c:ext xmlns:c16="http://schemas.microsoft.com/office/drawing/2014/chart" uri="{C3380CC4-5D6E-409C-BE32-E72D297353CC}">
              <c16:uniqueId val="{00000002-DD1C-4CB6-AFDE-41B17C2430C4}"/>
            </c:ext>
          </c:extLst>
        </c:ser>
        <c:ser>
          <c:idx val="3"/>
          <c:order val="3"/>
          <c:tx>
            <c:strRef>
              <c:f>'PN Word Boundaries'!$A$5</c:f>
              <c:strCache>
                <c:ptCount val="1"/>
                <c:pt idx="0">
                  <c:v>Valerie’s 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(*)</c:v>
                </c:pt>
                <c:pt idx="1">
                  <c:v>L*H</c:v>
                </c:pt>
                <c:pt idx="2">
                  <c:v>&gt;H*</c:v>
                </c:pt>
                <c:pt idx="3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Boundaries'!$E$5:$H$5</c15:sqref>
                  </c15:fullRef>
                </c:ext>
              </c:extLst>
              <c:f>'PN Word Boundaries'!$F$5:$H$5</c:f>
            </c:numRef>
          </c:val>
          <c:extLst>
            <c:ext xmlns:c16="http://schemas.microsoft.com/office/drawing/2014/chart" uri="{C3380CC4-5D6E-409C-BE32-E72D297353CC}">
              <c16:uniqueId val="{00000003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303.60500000000002</c:v>
                </c:pt>
                <c:pt idx="2">
                  <c:v>379.00099999999998</c:v>
                </c:pt>
                <c:pt idx="3">
                  <c:v>513.71699999999998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257.928</c:v>
                </c:pt>
                <c:pt idx="2">
                  <c:v>333.32399999999996</c:v>
                </c:pt>
                <c:pt idx="3">
                  <c:v>468.03999999999996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104.017</c:v>
                </c:pt>
                <c:pt idx="1">
                  <c:v>106.155</c:v>
                </c:pt>
                <c:pt idx="2">
                  <c:v>107.041</c:v>
                </c:pt>
                <c:pt idx="3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106.976</c:v>
                </c:pt>
                <c:pt idx="1">
                  <c:v>109.114</c:v>
                </c:pt>
                <c:pt idx="2">
                  <c:v>110</c:v>
                </c:pt>
                <c:pt idx="3">
                  <c:v>92.448999999999998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324.00099999999998</c:v>
                </c:pt>
                <c:pt idx="2">
                  <c:v>430.53899999999999</c:v>
                </c:pt>
                <c:pt idx="3">
                  <c:v>572.20000000000005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276.19200000000001</c:v>
                </c:pt>
                <c:pt idx="2">
                  <c:v>382.73</c:v>
                </c:pt>
                <c:pt idx="3">
                  <c:v>524.39100000000008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88.043000000000006</c:v>
                </c:pt>
                <c:pt idx="2">
                  <c:v>89.504999999999995</c:v>
                </c:pt>
                <c:pt idx="3">
                  <c:v>88.771000000000001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87.39</c:v>
                </c:pt>
                <c:pt idx="2">
                  <c:v>88.85199999999999</c:v>
                </c:pt>
                <c:pt idx="3">
                  <c:v>88.117999999999995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83.525000000000006</c:v>
                </c:pt>
                <c:pt idx="2">
                  <c:v>83.48</c:v>
                </c:pt>
                <c:pt idx="3">
                  <c:v>83.888000000000005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83.495000000000005</c:v>
                </c:pt>
                <c:pt idx="2">
                  <c:v>83.45</c:v>
                </c:pt>
                <c:pt idx="3">
                  <c:v>83.858000000000004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87.965000000000003</c:v>
                </c:pt>
                <c:pt idx="2">
                  <c:v>88.271000000000001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82.371000000000009</c:v>
                </c:pt>
                <c:pt idx="2">
                  <c:v>82.677000000000007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370149</xdr:colOff>
      <xdr:row>0</xdr:row>
      <xdr:rowOff>0</xdr:rowOff>
    </xdr:from>
    <xdr:to>
      <xdr:col>16</xdr:col>
      <xdr:colOff>409657</xdr:colOff>
      <xdr:row>14</xdr:row>
      <xdr:rowOff>21570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104.017</v>
          </cell>
          <cell r="C2">
            <v>59.7524834498102</v>
          </cell>
          <cell r="D2">
            <v>148.28214351790299</v>
          </cell>
          <cell r="E2">
            <v>17.908999999999999</v>
          </cell>
        </row>
        <row r="3">
          <cell r="A3" t="str">
            <v>foot_syls2</v>
          </cell>
          <cell r="B3">
            <v>106.155</v>
          </cell>
          <cell r="C3">
            <v>29.367657538337198</v>
          </cell>
          <cell r="D3">
            <v>182.941827531559</v>
          </cell>
          <cell r="E3">
            <v>30.146999999999998</v>
          </cell>
        </row>
        <row r="4">
          <cell r="A4" t="str">
            <v>foot_syls3</v>
          </cell>
          <cell r="B4">
            <v>107.041</v>
          </cell>
          <cell r="C4">
            <v>62.776161055912603</v>
          </cell>
          <cell r="D4">
            <v>151.305890625194</v>
          </cell>
          <cell r="E4">
            <v>17.908000000000001</v>
          </cell>
        </row>
        <row r="5">
          <cell r="A5" t="str">
            <v>foot_syls4</v>
          </cell>
          <cell r="B5">
            <v>89.49</v>
          </cell>
          <cell r="C5">
            <v>4.5767949129994996</v>
          </cell>
          <cell r="D5">
            <v>174.40262260314299</v>
          </cell>
          <cell r="E5">
            <v>33.270000000000003</v>
          </cell>
        </row>
        <row r="6">
          <cell r="A6" t="str">
            <v>pre_syls0</v>
          </cell>
          <cell r="B6">
            <v>104.017</v>
          </cell>
          <cell r="C6">
            <v>59.7524834498102</v>
          </cell>
          <cell r="D6">
            <v>148.28214351790299</v>
          </cell>
          <cell r="E6">
            <v>17.908999999999999</v>
          </cell>
        </row>
        <row r="7">
          <cell r="A7" t="str">
            <v>pre_syls1</v>
          </cell>
          <cell r="B7">
            <v>96.242000000000004</v>
          </cell>
          <cell r="C7">
            <v>51.977959985672697</v>
          </cell>
          <cell r="D7">
            <v>140.50700014130501</v>
          </cell>
          <cell r="E7">
            <v>17.917000000000002</v>
          </cell>
        </row>
        <row r="8">
          <cell r="A8" t="str">
            <v>pre_syls2</v>
          </cell>
          <cell r="B8">
            <v>92.210999999999999</v>
          </cell>
          <cell r="C8">
            <v>25.164461015131199</v>
          </cell>
          <cell r="D8">
            <v>159.25668098390301</v>
          </cell>
          <cell r="E8">
            <v>26.552</v>
          </cell>
        </row>
        <row r="9">
          <cell r="A9" t="str">
            <v>pre_syls3</v>
          </cell>
          <cell r="B9">
            <v>65.795000000000002</v>
          </cell>
          <cell r="C9">
            <v>-1.2515637123819201</v>
          </cell>
          <cell r="D9">
            <v>132.840767164743</v>
          </cell>
          <cell r="E9">
            <v>26.555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A3" t="str">
            <v>foot_syls2</v>
          </cell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A4" t="str">
            <v>foot_syls3</v>
          </cell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A5" t="str">
            <v>foot_syls4</v>
          </cell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  <row r="6">
          <cell r="A6" t="str">
            <v>pre_syls0</v>
          </cell>
          <cell r="B6">
            <v>86.602000000000004</v>
          </cell>
          <cell r="C6">
            <v>83.157857744318605</v>
          </cell>
          <cell r="D6">
            <v>90.0463715210972</v>
          </cell>
          <cell r="E6">
            <v>1.58</v>
          </cell>
        </row>
        <row r="7">
          <cell r="A7" t="str">
            <v>pre_syls1</v>
          </cell>
          <cell r="B7">
            <v>87.108000000000004</v>
          </cell>
          <cell r="C7">
            <v>83.662751108630601</v>
          </cell>
          <cell r="D7">
            <v>90.552966666150297</v>
          </cell>
          <cell r="E7">
            <v>1.58</v>
          </cell>
        </row>
        <row r="8">
          <cell r="A8" t="str">
            <v>pre_syls2</v>
          </cell>
          <cell r="B8">
            <v>86.805000000000007</v>
          </cell>
          <cell r="C8">
            <v>83.2095949803238</v>
          </cell>
          <cell r="D8">
            <v>90.401018560517798</v>
          </cell>
          <cell r="E8">
            <v>1.675</v>
          </cell>
        </row>
        <row r="9">
          <cell r="A9" t="str">
            <v>pre_syls3</v>
          </cell>
          <cell r="B9">
            <v>86.796999999999997</v>
          </cell>
          <cell r="C9">
            <v>83.201522397340398</v>
          </cell>
          <cell r="D9">
            <v>90.393465082151494</v>
          </cell>
          <cell r="E9">
            <v>1.675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4.1630000000000003</v>
          </cell>
          <cell r="C2">
            <v>2.4128418911201299</v>
          </cell>
          <cell r="D2">
            <v>5.9138523360805699</v>
          </cell>
          <cell r="E2">
            <v>0.753</v>
          </cell>
        </row>
        <row r="3">
          <cell r="A3" t="str">
            <v>foot_syls2</v>
          </cell>
          <cell r="B3">
            <v>4.5659999999999998</v>
          </cell>
          <cell r="C3">
            <v>1.57007415012632</v>
          </cell>
          <cell r="D3">
            <v>7.56256913422766</v>
          </cell>
          <cell r="E3">
            <v>1.2410000000000001</v>
          </cell>
        </row>
        <row r="4">
          <cell r="A4" t="str">
            <v>foot_syls3</v>
          </cell>
          <cell r="B4">
            <v>6.08</v>
          </cell>
          <cell r="C4">
            <v>4.3291122790255203</v>
          </cell>
          <cell r="D4">
            <v>7.8301083595901799</v>
          </cell>
          <cell r="E4">
            <v>0.753</v>
          </cell>
        </row>
        <row r="5">
          <cell r="A5" t="str">
            <v>foot_syls4</v>
          </cell>
          <cell r="B5">
            <v>5.1120000000000001</v>
          </cell>
          <cell r="C5">
            <v>2.1159174332932098</v>
          </cell>
          <cell r="D5">
            <v>8.1085807122551508</v>
          </cell>
          <cell r="E5">
            <v>1.242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3.3220000000000001</v>
          </cell>
          <cell r="C2">
            <v>3.0267743086411198</v>
          </cell>
          <cell r="D2">
            <v>3.6177847036111102</v>
          </cell>
          <cell r="E2">
            <v>0.13200000000000001</v>
          </cell>
        </row>
        <row r="3">
          <cell r="A3" t="str">
            <v>foot_syls2</v>
          </cell>
          <cell r="B3">
            <v>3.2989999999999999</v>
          </cell>
          <cell r="C3">
            <v>2.8081247478159699</v>
          </cell>
          <cell r="D3">
            <v>3.78972770634011</v>
          </cell>
          <cell r="E3">
            <v>0.20699999999999999</v>
          </cell>
        </row>
        <row r="4">
          <cell r="A4" t="str">
            <v>foot_syls3</v>
          </cell>
          <cell r="B4">
            <v>3.1930000000000001</v>
          </cell>
          <cell r="C4">
            <v>2.8973536996376401</v>
          </cell>
          <cell r="D4">
            <v>3.4882708086408698</v>
          </cell>
          <cell r="E4">
            <v>0.13200000000000001</v>
          </cell>
        </row>
        <row r="5">
          <cell r="A5" t="str">
            <v>foot_syls4</v>
          </cell>
          <cell r="B5">
            <v>2.5470000000000002</v>
          </cell>
          <cell r="C5">
            <v>2.0564958763876899</v>
          </cell>
          <cell r="D5">
            <v>3.0381038909685101</v>
          </cell>
          <cell r="E5">
            <v>0.20699999999999999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87.521000000000001</v>
          </cell>
          <cell r="C2">
            <v>-142.18403132901901</v>
          </cell>
          <cell r="D2">
            <v>317.225577208819</v>
          </cell>
          <cell r="E2">
            <v>51.435000000000002</v>
          </cell>
        </row>
        <row r="3">
          <cell r="A3" t="str">
            <v>ana_syls1</v>
          </cell>
          <cell r="B3">
            <v>28.847000000000001</v>
          </cell>
          <cell r="C3">
            <v>-47.743912842866798</v>
          </cell>
          <cell r="D3">
            <v>105.437202953376</v>
          </cell>
          <cell r="E3">
            <v>20.638000000000002</v>
          </cell>
        </row>
        <row r="4">
          <cell r="A4" t="str">
            <v>ana_syls2</v>
          </cell>
          <cell r="B4">
            <v>70.17</v>
          </cell>
          <cell r="C4">
            <v>-101.811084145064</v>
          </cell>
          <cell r="D4">
            <v>242.15091752223299</v>
          </cell>
          <cell r="E4">
            <v>32.359000000000002</v>
          </cell>
        </row>
        <row r="5">
          <cell r="A5" t="str">
            <v>ana_syls3</v>
          </cell>
          <cell r="B5">
            <v>80.019000000000005</v>
          </cell>
          <cell r="C5">
            <v>-92.180124499966794</v>
          </cell>
          <cell r="D5">
            <v>252.217436731531</v>
          </cell>
          <cell r="E5">
            <v>32.348999999999997</v>
          </cell>
        </row>
        <row r="6">
          <cell r="A6" t="str">
            <v>foot_syls1</v>
          </cell>
          <cell r="B6">
            <v>87.521000000000001</v>
          </cell>
          <cell r="C6">
            <v>-142.18403132901901</v>
          </cell>
          <cell r="D6">
            <v>317.225577208819</v>
          </cell>
          <cell r="E6">
            <v>51.435000000000002</v>
          </cell>
        </row>
        <row r="7">
          <cell r="A7" t="str">
            <v>foot_syls2</v>
          </cell>
          <cell r="B7">
            <v>96.442999999999998</v>
          </cell>
          <cell r="C7">
            <v>-135.91165139314199</v>
          </cell>
          <cell r="D7">
            <v>328.79787602560799</v>
          </cell>
          <cell r="E7">
            <v>51.207000000000001</v>
          </cell>
        </row>
        <row r="8">
          <cell r="A8" t="str">
            <v>foot_syls3</v>
          </cell>
          <cell r="B8">
            <v>102.935</v>
          </cell>
          <cell r="C8">
            <v>-124.335964371103</v>
          </cell>
          <cell r="D8">
            <v>330.206780160177</v>
          </cell>
          <cell r="E8">
            <v>51.600999999999999</v>
          </cell>
        </row>
        <row r="9">
          <cell r="A9" t="str">
            <v>foot_syls4</v>
          </cell>
          <cell r="B9">
            <v>122.053</v>
          </cell>
          <cell r="C9">
            <v>-106.458642645353</v>
          </cell>
          <cell r="D9">
            <v>350.56525958932002</v>
          </cell>
          <cell r="E9">
            <v>51.515999999999998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85.227999999999994</v>
          </cell>
          <cell r="C2">
            <v>82.200254272024097</v>
          </cell>
          <cell r="D2">
            <v>88.255928474584906</v>
          </cell>
          <cell r="E2">
            <v>1.373</v>
          </cell>
        </row>
        <row r="3">
          <cell r="A3" t="str">
            <v>ana_syls1</v>
          </cell>
          <cell r="B3">
            <v>86.135000000000005</v>
          </cell>
          <cell r="C3">
            <v>83.121660362266596</v>
          </cell>
          <cell r="D3">
            <v>89.148137333046904</v>
          </cell>
          <cell r="E3">
            <v>1.359</v>
          </cell>
        </row>
        <row r="4">
          <cell r="A4" t="str">
            <v>ana_syls2</v>
          </cell>
          <cell r="B4">
            <v>85.457999999999998</v>
          </cell>
          <cell r="C4">
            <v>82.431091949304601</v>
          </cell>
          <cell r="D4">
            <v>88.485711745757996</v>
          </cell>
          <cell r="E4">
            <v>1.3720000000000001</v>
          </cell>
        </row>
        <row r="5">
          <cell r="A5" t="str">
            <v>ana_syls3</v>
          </cell>
          <cell r="B5">
            <v>85.32</v>
          </cell>
          <cell r="C5">
            <v>82.292584233335504</v>
          </cell>
          <cell r="D5">
            <v>88.347662091301999</v>
          </cell>
          <cell r="E5">
            <v>1.373</v>
          </cell>
        </row>
        <row r="6">
          <cell r="A6" t="str">
            <v>foot_syls1</v>
          </cell>
          <cell r="B6">
            <v>85.227999999999994</v>
          </cell>
          <cell r="C6">
            <v>82.200254272024097</v>
          </cell>
          <cell r="D6">
            <v>88.255928474584906</v>
          </cell>
          <cell r="E6">
            <v>1.373</v>
          </cell>
        </row>
        <row r="7">
          <cell r="A7" t="str">
            <v>foot_syls2</v>
          </cell>
          <cell r="B7">
            <v>85.132000000000005</v>
          </cell>
          <cell r="C7">
            <v>82.102636255223899</v>
          </cell>
          <cell r="D7">
            <v>88.161280670752603</v>
          </cell>
          <cell r="E7">
            <v>1.3740000000000001</v>
          </cell>
        </row>
        <row r="8">
          <cell r="A8" t="str">
            <v>foot_syls3</v>
          </cell>
          <cell r="B8">
            <v>85.028000000000006</v>
          </cell>
          <cell r="C8">
            <v>81.980147128262999</v>
          </cell>
          <cell r="D8">
            <v>88.074896162800101</v>
          </cell>
          <cell r="E8">
            <v>1.39</v>
          </cell>
        </row>
        <row r="9">
          <cell r="A9" t="str">
            <v>foot_syls4</v>
          </cell>
          <cell r="B9">
            <v>84.962999999999994</v>
          </cell>
          <cell r="C9">
            <v>81.940576694900699</v>
          </cell>
          <cell r="D9">
            <v>87.985730969124404</v>
          </cell>
          <cell r="E9">
            <v>1.3680000000000001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186.215</v>
          </cell>
          <cell r="C5">
            <v>57.281014459313802</v>
          </cell>
          <cell r="D5">
            <v>315.14916990544498</v>
          </cell>
          <cell r="E5">
            <v>32.164999999999999</v>
          </cell>
        </row>
        <row r="6">
          <cell r="A6" t="str">
            <v>ana_syls1</v>
          </cell>
          <cell r="B6">
            <v>151.989</v>
          </cell>
          <cell r="C6">
            <v>112.475042995127</v>
          </cell>
          <cell r="D6">
            <v>191.50330117014499</v>
          </cell>
          <cell r="E6">
            <v>16.164000000000001</v>
          </cell>
        </row>
        <row r="7">
          <cell r="A7" t="str">
            <v>ana_syls2</v>
          </cell>
          <cell r="B7">
            <v>224.31399999999999</v>
          </cell>
          <cell r="C7">
            <v>151.86327797413901</v>
          </cell>
          <cell r="D7">
            <v>296.76414997696702</v>
          </cell>
          <cell r="E7">
            <v>22.977</v>
          </cell>
        </row>
        <row r="8">
          <cell r="A8" t="str">
            <v>ana_syls3</v>
          </cell>
          <cell r="B8">
            <v>237.428</v>
          </cell>
          <cell r="C8">
            <v>164.99686098666601</v>
          </cell>
          <cell r="D8">
            <v>309.8598347002</v>
          </cell>
          <cell r="E8">
            <v>22.981999999999999</v>
          </cell>
        </row>
        <row r="9">
          <cell r="A9" t="str">
            <v>foot_syls1</v>
          </cell>
          <cell r="B9">
            <v>186.215</v>
          </cell>
          <cell r="C9">
            <v>57.281014459313802</v>
          </cell>
          <cell r="D9">
            <v>315.14916990544498</v>
          </cell>
          <cell r="E9">
            <v>32.164999999999999</v>
          </cell>
        </row>
        <row r="10">
          <cell r="A10" t="str">
            <v>foot_syls2</v>
          </cell>
          <cell r="B10">
            <v>217.30199999999999</v>
          </cell>
          <cell r="C10">
            <v>85.340581388749996</v>
          </cell>
          <cell r="D10">
            <v>349.26363940551897</v>
          </cell>
          <cell r="E10">
            <v>31.837</v>
          </cell>
        </row>
        <row r="11">
          <cell r="A11" t="str">
            <v>foot_syls3</v>
          </cell>
          <cell r="B11">
            <v>239.34</v>
          </cell>
          <cell r="C11">
            <v>117.561272393484</v>
          </cell>
          <cell r="D11">
            <v>361.118340570984</v>
          </cell>
          <cell r="E11">
            <v>32.975000000000001</v>
          </cell>
        </row>
        <row r="12">
          <cell r="A12" t="str">
            <v>foot_syls4</v>
          </cell>
          <cell r="B12">
            <v>253.80699999999999</v>
          </cell>
          <cell r="C12">
            <v>129.270939958632</v>
          </cell>
          <cell r="D12">
            <v>378.34233658065398</v>
          </cell>
          <cell r="E12">
            <v>32.643999999999998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87.722999999999999</v>
          </cell>
          <cell r="C5">
            <v>84.567553502404195</v>
          </cell>
          <cell r="D5">
            <v>90.877548812808598</v>
          </cell>
          <cell r="E5">
            <v>1.4239999999999999</v>
          </cell>
        </row>
        <row r="6">
          <cell r="A6" t="str">
            <v>ana_syls1</v>
          </cell>
          <cell r="B6">
            <v>88.337999999999994</v>
          </cell>
          <cell r="C6">
            <v>85.512792527610898</v>
          </cell>
          <cell r="D6">
            <v>91.162772275292994</v>
          </cell>
          <cell r="E6">
            <v>1.288</v>
          </cell>
        </row>
        <row r="7">
          <cell r="A7" t="str">
            <v>ana_syls2</v>
          </cell>
          <cell r="B7">
            <v>88.484999999999999</v>
          </cell>
          <cell r="C7">
            <v>85.567725296202198</v>
          </cell>
          <cell r="D7">
            <v>91.402015796185296</v>
          </cell>
          <cell r="E7">
            <v>1.34</v>
          </cell>
        </row>
        <row r="8">
          <cell r="A8" t="str">
            <v>ana_syls3</v>
          </cell>
          <cell r="B8">
            <v>87.78</v>
          </cell>
          <cell r="C8">
            <v>84.862195702853597</v>
          </cell>
          <cell r="D8">
            <v>90.697564500456295</v>
          </cell>
          <cell r="E8">
            <v>1.34</v>
          </cell>
        </row>
        <row r="9">
          <cell r="A9" t="str">
            <v>foot_syls1</v>
          </cell>
          <cell r="B9">
            <v>87.722999999999999</v>
          </cell>
          <cell r="C9">
            <v>84.567553502404195</v>
          </cell>
          <cell r="D9">
            <v>90.877548812808598</v>
          </cell>
          <cell r="E9">
            <v>1.4239999999999999</v>
          </cell>
        </row>
        <row r="10">
          <cell r="A10" t="str">
            <v>foot_syls2</v>
          </cell>
          <cell r="B10">
            <v>87.998999999999995</v>
          </cell>
          <cell r="C10">
            <v>84.855301724140801</v>
          </cell>
          <cell r="D10">
            <v>91.142765692695207</v>
          </cell>
          <cell r="E10">
            <v>1.4159999999999999</v>
          </cell>
        </row>
        <row r="11">
          <cell r="A11" t="str">
            <v>foot_syls3</v>
          </cell>
          <cell r="B11">
            <v>88.537000000000006</v>
          </cell>
          <cell r="C11">
            <v>85.360107513382204</v>
          </cell>
          <cell r="D11">
            <v>91.713958791305103</v>
          </cell>
          <cell r="E11">
            <v>1.4450000000000001</v>
          </cell>
        </row>
        <row r="12">
          <cell r="A12" t="str">
            <v>foot_syls4</v>
          </cell>
          <cell r="B12">
            <v>88.436999999999998</v>
          </cell>
          <cell r="C12">
            <v>85.270075254311905</v>
          </cell>
          <cell r="D12">
            <v>91.604828170651103</v>
          </cell>
          <cell r="E12">
            <v>1.4350000000000001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1.298</v>
          </cell>
          <cell r="C2">
            <v>-6.3562019279553796</v>
          </cell>
          <cell r="D2">
            <v>8.9518665890610407</v>
          </cell>
          <cell r="E2">
            <v>1.321</v>
          </cell>
        </row>
        <row r="3">
          <cell r="A3" t="str">
            <v>foot_syls2</v>
          </cell>
          <cell r="B3">
            <v>1.405</v>
          </cell>
          <cell r="C3">
            <v>-6.4190381452207097</v>
          </cell>
          <cell r="D3">
            <v>9.2292020432522097</v>
          </cell>
          <cell r="E3">
            <v>1.3129999999999999</v>
          </cell>
        </row>
        <row r="4">
          <cell r="A4" t="str">
            <v>foot_syls3</v>
          </cell>
          <cell r="B4">
            <v>1.8879999999999999</v>
          </cell>
          <cell r="C4">
            <v>-5.5037493772178196</v>
          </cell>
          <cell r="D4">
            <v>9.2791229417516305</v>
          </cell>
          <cell r="E4">
            <v>1.331</v>
          </cell>
        </row>
        <row r="5">
          <cell r="A5" t="str">
            <v>foot_syls4</v>
          </cell>
          <cell r="B5">
            <v>1.7210000000000001</v>
          </cell>
          <cell r="C5">
            <v>-5.8200123724501296</v>
          </cell>
          <cell r="D5">
            <v>9.2616276352988791</v>
          </cell>
          <cell r="E5">
            <v>1.3260000000000001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2.7839999999999998</v>
          </cell>
          <cell r="C2">
            <v>-0.10684713439322401</v>
          </cell>
          <cell r="D2">
            <v>5.6755676905949901</v>
          </cell>
          <cell r="E2">
            <v>0.45300000000000001</v>
          </cell>
        </row>
        <row r="3">
          <cell r="A3" t="str">
            <v>foot_syls2</v>
          </cell>
          <cell r="B3">
            <v>2.4529999999999998</v>
          </cell>
          <cell r="C3">
            <v>-0.51371751150323897</v>
          </cell>
          <cell r="D3">
            <v>5.42070874850919</v>
          </cell>
          <cell r="E3">
            <v>0.44900000000000001</v>
          </cell>
        </row>
        <row r="4">
          <cell r="A4" t="str">
            <v>foot_syls3</v>
          </cell>
          <cell r="B4">
            <v>2.5659999999999998</v>
          </cell>
          <cell r="C4">
            <v>-0.160073813594521</v>
          </cell>
          <cell r="D4">
            <v>5.2913249152578903</v>
          </cell>
          <cell r="E4">
            <v>0.45800000000000002</v>
          </cell>
        </row>
        <row r="5">
          <cell r="A5" t="str">
            <v>foot_syls4</v>
          </cell>
          <cell r="B5">
            <v>2.6030000000000002</v>
          </cell>
          <cell r="C5">
            <v>-0.21787522043862301</v>
          </cell>
          <cell r="D5">
            <v>5.4235264571914099</v>
          </cell>
          <cell r="E5">
            <v>0.45500000000000002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83.015000000000001</v>
          </cell>
          <cell r="C2">
            <v>79.763822584031502</v>
          </cell>
          <cell r="D2">
            <v>86.266726094633299</v>
          </cell>
          <cell r="E2">
            <v>1.466</v>
          </cell>
        </row>
        <row r="3">
          <cell r="A3" t="str">
            <v>foot_syls2</v>
          </cell>
          <cell r="B3">
            <v>83.525000000000006</v>
          </cell>
          <cell r="C3">
            <v>80.244109113205099</v>
          </cell>
          <cell r="D3">
            <v>86.806315253080598</v>
          </cell>
          <cell r="E3">
            <v>1.4910000000000001</v>
          </cell>
        </row>
        <row r="4">
          <cell r="A4" t="str">
            <v>foot_syls3</v>
          </cell>
          <cell r="B4">
            <v>83.48</v>
          </cell>
          <cell r="C4">
            <v>80.228227151880205</v>
          </cell>
          <cell r="D4">
            <v>86.731115759413399</v>
          </cell>
          <cell r="E4">
            <v>1.466</v>
          </cell>
        </row>
        <row r="5">
          <cell r="A5" t="str">
            <v>foot_syls4</v>
          </cell>
          <cell r="B5">
            <v>83.888000000000005</v>
          </cell>
          <cell r="C5">
            <v>80.594869126784801</v>
          </cell>
          <cell r="D5">
            <v>87.180423011342896</v>
          </cell>
          <cell r="E5">
            <v>1.5</v>
          </cell>
        </row>
        <row r="6">
          <cell r="A6" t="str">
            <v>pre_syls0</v>
          </cell>
          <cell r="B6">
            <v>83.015000000000001</v>
          </cell>
          <cell r="C6">
            <v>79.763822584031502</v>
          </cell>
          <cell r="D6">
            <v>86.266726094633299</v>
          </cell>
          <cell r="E6">
            <v>1.466</v>
          </cell>
        </row>
        <row r="7">
          <cell r="A7" t="str">
            <v>pre_syls1</v>
          </cell>
          <cell r="B7">
            <v>83.138999999999996</v>
          </cell>
          <cell r="C7">
            <v>79.887549374532099</v>
          </cell>
          <cell r="D7">
            <v>86.391216687931205</v>
          </cell>
          <cell r="E7">
            <v>1.466</v>
          </cell>
        </row>
        <row r="8">
          <cell r="A8" t="str">
            <v>pre_syls2</v>
          </cell>
          <cell r="B8">
            <v>82.869</v>
          </cell>
          <cell r="C8">
            <v>79.5955194333458</v>
          </cell>
          <cell r="D8">
            <v>86.141528301310501</v>
          </cell>
          <cell r="E8">
            <v>1.4850000000000001</v>
          </cell>
        </row>
        <row r="9">
          <cell r="A9" t="str">
            <v>pre_syls3</v>
          </cell>
          <cell r="B9">
            <v>82.87</v>
          </cell>
          <cell r="C9">
            <v>79.596839727739805</v>
          </cell>
          <cell r="D9">
            <v>86.142879573751301</v>
          </cell>
          <cell r="E9">
            <v>1.4850000000000001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A3" t="str">
            <v>foot_syls2</v>
          </cell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A4" t="str">
            <v>foot_syls3</v>
          </cell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A5" t="str">
            <v>foot_syls4</v>
          </cell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  <row r="6">
          <cell r="A6" t="str">
            <v>pre_syls0</v>
          </cell>
          <cell r="B6">
            <v>282.10899999999998</v>
          </cell>
          <cell r="C6">
            <v>237.471706153166</v>
          </cell>
          <cell r="D6">
            <v>326.74555932667499</v>
          </cell>
          <cell r="E6">
            <v>19.975999999999999</v>
          </cell>
        </row>
        <row r="7">
          <cell r="A7" t="str">
            <v>pre_syls1</v>
          </cell>
          <cell r="B7">
            <v>247.81</v>
          </cell>
          <cell r="C7">
            <v>203.16360095931401</v>
          </cell>
          <cell r="D7">
            <v>292.45724106866601</v>
          </cell>
          <cell r="E7">
            <v>19.986999999999998</v>
          </cell>
        </row>
        <row r="8">
          <cell r="A8" t="str">
            <v>pre_syls2</v>
          </cell>
          <cell r="B8">
            <v>258.315</v>
          </cell>
          <cell r="C8">
            <v>193.694262027994</v>
          </cell>
          <cell r="D8">
            <v>322.93655775756901</v>
          </cell>
          <cell r="E8">
            <v>27.875</v>
          </cell>
        </row>
        <row r="9">
          <cell r="A9" t="str">
            <v>pre_syls3</v>
          </cell>
          <cell r="B9">
            <v>225.63900000000001</v>
          </cell>
          <cell r="C9">
            <v>161.00926760281601</v>
          </cell>
          <cell r="D9">
            <v>290.269176996542</v>
          </cell>
          <cell r="E9">
            <v>27.876999999999999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A3" t="str">
            <v>foot_syls2</v>
          </cell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A4" t="str">
            <v>foot_syls3</v>
          </cell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A5" t="str">
            <v>foot_syls4</v>
          </cell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  <row r="6">
          <cell r="A6" t="str">
            <v>pre_syls0</v>
          </cell>
          <cell r="B6">
            <v>87.203000000000003</v>
          </cell>
          <cell r="C6">
            <v>83.893223749896407</v>
          </cell>
          <cell r="D6">
            <v>90.511968222098503</v>
          </cell>
          <cell r="E6">
            <v>1.5429999999999999</v>
          </cell>
        </row>
        <row r="7">
          <cell r="A7" t="str">
            <v>pre_syls1</v>
          </cell>
          <cell r="B7">
            <v>88.031000000000006</v>
          </cell>
          <cell r="C7">
            <v>84.720556741174804</v>
          </cell>
          <cell r="D7">
            <v>91.340951018558599</v>
          </cell>
          <cell r="E7">
            <v>1.544</v>
          </cell>
        </row>
        <row r="8">
          <cell r="A8" t="str">
            <v>pre_syls2</v>
          </cell>
          <cell r="B8">
            <v>88.322000000000003</v>
          </cell>
          <cell r="C8">
            <v>84.658187208315695</v>
          </cell>
          <cell r="D8">
            <v>91.986086684520203</v>
          </cell>
          <cell r="E8">
            <v>1.7270000000000001</v>
          </cell>
        </row>
        <row r="9">
          <cell r="A9" t="str">
            <v>pre_syls3</v>
          </cell>
          <cell r="B9">
            <v>88.221999999999994</v>
          </cell>
          <cell r="C9">
            <v>84.5578481250853</v>
          </cell>
          <cell r="D9">
            <v>91.886293699880994</v>
          </cell>
          <cell r="E9">
            <v>1.7270000000000001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313.32600000000002</v>
          </cell>
          <cell r="C2">
            <v>257.54055368951401</v>
          </cell>
          <cell r="D2">
            <v>369.11181055409298</v>
          </cell>
          <cell r="E2">
            <v>23.911000000000001</v>
          </cell>
        </row>
        <row r="3">
          <cell r="A3" t="str">
            <v>foot_syls2</v>
          </cell>
          <cell r="B3">
            <v>324.00099999999998</v>
          </cell>
          <cell r="C3">
            <v>228.918264406763</v>
          </cell>
          <cell r="D3">
            <v>419.08424601123897</v>
          </cell>
          <cell r="E3">
            <v>38.470999999999997</v>
          </cell>
        </row>
        <row r="4">
          <cell r="A4" t="str">
            <v>foot_syls3</v>
          </cell>
          <cell r="B4">
            <v>430.53899999999999</v>
          </cell>
          <cell r="C4">
            <v>374.75498183993898</v>
          </cell>
          <cell r="D4">
            <v>486.32373960874997</v>
          </cell>
          <cell r="E4">
            <v>23.908999999999999</v>
          </cell>
        </row>
        <row r="5">
          <cell r="A5" t="str">
            <v>foot_syls4</v>
          </cell>
          <cell r="B5">
            <v>572.20000000000005</v>
          </cell>
          <cell r="C5">
            <v>467.09688999746498</v>
          </cell>
          <cell r="D5">
            <v>677.30374955286197</v>
          </cell>
          <cell r="E5">
            <v>42.259</v>
          </cell>
        </row>
        <row r="6">
          <cell r="A6" t="str">
            <v>pre_syls0</v>
          </cell>
          <cell r="B6">
            <v>313.32600000000002</v>
          </cell>
          <cell r="C6">
            <v>257.54055368951401</v>
          </cell>
          <cell r="D6">
            <v>369.11181055409298</v>
          </cell>
          <cell r="E6">
            <v>23.911000000000001</v>
          </cell>
        </row>
        <row r="7">
          <cell r="A7" t="str">
            <v>pre_syls1</v>
          </cell>
          <cell r="B7">
            <v>282.40600000000001</v>
          </cell>
          <cell r="C7">
            <v>226.612112090957</v>
          </cell>
          <cell r="D7">
            <v>338.20067261189001</v>
          </cell>
          <cell r="E7">
            <v>23.925999999999998</v>
          </cell>
        </row>
        <row r="8">
          <cell r="A8" t="str">
            <v>pre_syls2</v>
          </cell>
          <cell r="B8">
            <v>308.87</v>
          </cell>
          <cell r="C8">
            <v>225.68707163870101</v>
          </cell>
          <cell r="D8">
            <v>392.05230006507901</v>
          </cell>
          <cell r="E8">
            <v>34.134</v>
          </cell>
        </row>
        <row r="9">
          <cell r="A9" t="str">
            <v>pre_syls3</v>
          </cell>
          <cell r="B9">
            <v>272.78500000000003</v>
          </cell>
          <cell r="C9">
            <v>189.60147089595199</v>
          </cell>
          <cell r="D9">
            <v>355.96871417197002</v>
          </cell>
          <cell r="E9">
            <v>34.137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>
      <selection activeCell="A20" sqref="A20"/>
    </sheetView>
  </sheetViews>
  <sheetFormatPr defaultRowHeight="15" x14ac:dyDescent="0.25"/>
  <cols>
    <col min="1" max="1" width="8.85546875" customWidth="1"/>
    <col min="6" max="6" width="8.85546875" style="9"/>
    <col min="7" max="7" width="8.85546875" style="1"/>
    <col min="8" max="9" width="8.8554687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RIGHT([1]nuc_l_t_b0!A2,5)</f>
        <v>syls1</v>
      </c>
      <c r="B3" s="3">
        <f>[1]nuc_l_t_b0!B2</f>
        <v>104.017</v>
      </c>
      <c r="C3" s="3">
        <f>[1]nuc_l_t_b0!C2</f>
        <v>59.7524834498102</v>
      </c>
      <c r="D3" s="3">
        <f>[1]nuc_l_t_b0!D2</f>
        <v>148.28214351790299</v>
      </c>
      <c r="E3">
        <f>[1]nuc_l_t_b0!E2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syls1</v>
      </c>
      <c r="I3" s="10">
        <f>B3+$G3</f>
        <v>106.976</v>
      </c>
    </row>
    <row r="4" spans="1:9" x14ac:dyDescent="0.25">
      <c r="A4" s="3" t="str">
        <f>RIGHT([1]nuc_l_t_b0!A3,5)</f>
        <v>syls2</v>
      </c>
      <c r="B4" s="3">
        <f>[1]nuc_l_t_b0!B3</f>
        <v>106.155</v>
      </c>
      <c r="C4" s="3">
        <f>[1]nuc_l_t_b0!C3</f>
        <v>29.367657538337198</v>
      </c>
      <c r="D4" s="3">
        <f>[1]nuc_l_t_b0!D3</f>
        <v>182.941827531559</v>
      </c>
      <c r="E4">
        <f>[1]nuc_l_t_b0!E3</f>
        <v>30.146999999999998</v>
      </c>
      <c r="F4" s="9">
        <f>B4-C4</f>
        <v>76.787342461662803</v>
      </c>
      <c r="G4" s="3">
        <f>[2]nuc_l_t_b1!$C$14</f>
        <v>2.9590000000000001</v>
      </c>
      <c r="H4" s="9" t="str">
        <f>A4</f>
        <v>syls2</v>
      </c>
      <c r="I4" s="10">
        <f>B4+$G4</f>
        <v>109.114</v>
      </c>
    </row>
    <row r="5" spans="1:9" x14ac:dyDescent="0.25">
      <c r="A5" s="3" t="str">
        <f>RIGHT([1]nuc_l_t_b0!A4,5)</f>
        <v>syls3</v>
      </c>
      <c r="B5" s="3">
        <f>[1]nuc_l_t_b0!B4</f>
        <v>107.041</v>
      </c>
      <c r="C5" s="3">
        <f>[1]nuc_l_t_b0!C4</f>
        <v>62.776161055912603</v>
      </c>
      <c r="D5" s="3">
        <f>[1]nuc_l_t_b0!D4</f>
        <v>151.305890625194</v>
      </c>
      <c r="E5">
        <f>[1]nuc_l_t_b0!E4</f>
        <v>17.908000000000001</v>
      </c>
      <c r="F5" s="9">
        <f>B5-C5</f>
        <v>44.264838944087394</v>
      </c>
      <c r="G5" s="3">
        <f>[2]nuc_l_t_b1!$C$14</f>
        <v>2.9590000000000001</v>
      </c>
      <c r="H5" s="9" t="str">
        <f>A5</f>
        <v>syls3</v>
      </c>
      <c r="I5" s="10">
        <f>B5+$G5</f>
        <v>110</v>
      </c>
    </row>
    <row r="6" spans="1:9" x14ac:dyDescent="0.25">
      <c r="A6" s="3" t="str">
        <f>RIGHT([1]nuc_l_t_b0!A5,5)</f>
        <v>syls4</v>
      </c>
      <c r="B6" s="3">
        <f>[1]nuc_l_t_b0!B5</f>
        <v>89.49</v>
      </c>
      <c r="C6" s="3">
        <f>[1]nuc_l_t_b0!C5</f>
        <v>4.5767949129994996</v>
      </c>
      <c r="D6" s="3">
        <f>[1]nuc_l_t_b0!D5</f>
        <v>174.40262260314299</v>
      </c>
      <c r="E6">
        <f>[1]nuc_l_t_b0!E5</f>
        <v>33.270000000000003</v>
      </c>
      <c r="F6" s="9">
        <f>B6-C6</f>
        <v>84.913205087000492</v>
      </c>
      <c r="G6" s="3">
        <f>[2]nuc_l_t_b1!$C$14</f>
        <v>2.9590000000000001</v>
      </c>
      <c r="H6" s="9" t="str">
        <f>A6</f>
        <v>syls4</v>
      </c>
      <c r="I6" s="10">
        <f>B6+$G6</f>
        <v>92.448999999999998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25">
      <c r="A9" s="2" t="str">
        <f>RIGHT([3]nuc_l_f0_b0!A2,5)</f>
        <v>syls1</v>
      </c>
      <c r="B9" s="2">
        <f>[3]nuc_l_f0_b0!B2</f>
        <v>83.015000000000001</v>
      </c>
      <c r="C9" s="2">
        <f>[3]nuc_l_f0_b0!C2</f>
        <v>79.763822584031502</v>
      </c>
      <c r="D9" s="2">
        <f>[3]nuc_l_f0_b0!D2</f>
        <v>86.266726094633299</v>
      </c>
      <c r="E9">
        <f>[3]nuc_l_f0_b0!E2</f>
        <v>1.466</v>
      </c>
      <c r="F9" s="9">
        <f t="shared" ref="F9:F38" si="0">B9-C9</f>
        <v>3.251177415968499</v>
      </c>
      <c r="G9" s="2">
        <f>[4]nuc_l_f0_b1!$C$14</f>
        <v>-0.03</v>
      </c>
      <c r="H9" s="9" t="str">
        <f>A9</f>
        <v>syls1</v>
      </c>
      <c r="I9" s="11">
        <f>B9+$G9</f>
        <v>82.984999999999999</v>
      </c>
    </row>
    <row r="10" spans="1:9" x14ac:dyDescent="0.25">
      <c r="A10" s="2" t="str">
        <f>RIGHT([3]nuc_l_f0_b0!A3,5)</f>
        <v>syls2</v>
      </c>
      <c r="B10" s="2">
        <f>[3]nuc_l_f0_b0!B3</f>
        <v>83.525000000000006</v>
      </c>
      <c r="C10" s="2">
        <f>[3]nuc_l_f0_b0!C3</f>
        <v>80.244109113205099</v>
      </c>
      <c r="D10" s="2">
        <f>[3]nuc_l_f0_b0!D3</f>
        <v>86.806315253080598</v>
      </c>
      <c r="E10">
        <f>[3]nuc_l_f0_b0!E3</f>
        <v>1.4910000000000001</v>
      </c>
      <c r="F10" s="9">
        <f t="shared" si="0"/>
        <v>3.2808908867949071</v>
      </c>
      <c r="G10" s="2">
        <f>[4]nuc_l_f0_b1!$C$14</f>
        <v>-0.03</v>
      </c>
      <c r="H10" s="9" t="str">
        <f>A10</f>
        <v>syls2</v>
      </c>
      <c r="I10" s="11">
        <f>B10+$G10</f>
        <v>83.495000000000005</v>
      </c>
    </row>
    <row r="11" spans="1:9" x14ac:dyDescent="0.25">
      <c r="A11" s="2" t="str">
        <f>RIGHT([3]nuc_l_f0_b0!A4,5)</f>
        <v>syls3</v>
      </c>
      <c r="B11" s="2">
        <f>[3]nuc_l_f0_b0!B4</f>
        <v>83.48</v>
      </c>
      <c r="C11" s="2">
        <f>[3]nuc_l_f0_b0!C4</f>
        <v>80.228227151880205</v>
      </c>
      <c r="D11" s="2">
        <f>[3]nuc_l_f0_b0!D4</f>
        <v>86.731115759413399</v>
      </c>
      <c r="E11">
        <f>[3]nuc_l_f0_b0!E4</f>
        <v>1.466</v>
      </c>
      <c r="F11" s="9">
        <f t="shared" si="0"/>
        <v>3.2517728481197992</v>
      </c>
      <c r="G11" s="2">
        <f>[4]nuc_l_f0_b1!$C$14</f>
        <v>-0.03</v>
      </c>
      <c r="H11" s="9" t="str">
        <f>A11</f>
        <v>syls3</v>
      </c>
      <c r="I11" s="11">
        <f>B11+$G11</f>
        <v>83.45</v>
      </c>
    </row>
    <row r="12" spans="1:9" x14ac:dyDescent="0.25">
      <c r="A12" s="2" t="str">
        <f>RIGHT([3]nuc_l_f0_b0!A5,5)</f>
        <v>syls4</v>
      </c>
      <c r="B12" s="2">
        <f>[3]nuc_l_f0_b0!B5</f>
        <v>83.888000000000005</v>
      </c>
      <c r="C12" s="2">
        <f>[3]nuc_l_f0_b0!C5</f>
        <v>80.594869126784801</v>
      </c>
      <c r="D12" s="2">
        <f>[3]nuc_l_f0_b0!D5</f>
        <v>87.180423011342896</v>
      </c>
      <c r="E12">
        <f>[3]nuc_l_f0_b0!E5</f>
        <v>1.5</v>
      </c>
      <c r="F12" s="9">
        <f t="shared" si="0"/>
        <v>3.2931308732152047</v>
      </c>
      <c r="G12" s="2">
        <f>[4]nuc_l_f0_b1!$C$14</f>
        <v>-0.03</v>
      </c>
      <c r="H12" s="9" t="str">
        <f>A12</f>
        <v>syls4</v>
      </c>
      <c r="I12" s="11">
        <f>B12+$G12</f>
        <v>83.858000000000004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25">
      <c r="A16" s="3" t="str">
        <f>RIGHT([5]nuc_h_t_b0!A2,5)</f>
        <v>syls1</v>
      </c>
      <c r="B16" s="3">
        <f>[5]nuc_h_t_b0!B2</f>
        <v>282.10899999999998</v>
      </c>
      <c r="C16" s="3">
        <f>[5]nuc_h_t_b0!C2</f>
        <v>237.471706153166</v>
      </c>
      <c r="D16" s="3">
        <f>[5]nuc_h_t_b0!D2</f>
        <v>326.74555932667499</v>
      </c>
      <c r="E16">
        <f>[5]nuc_h_t_b0!E2</f>
        <v>19.975999999999999</v>
      </c>
      <c r="F16" s="9">
        <f t="shared" si="0"/>
        <v>44.637293846833984</v>
      </c>
      <c r="G16" s="3">
        <f>[6]nuc_h_t_b1!$C$14</f>
        <v>-45.677</v>
      </c>
      <c r="H16" s="9" t="str">
        <f>A16</f>
        <v>syls1</v>
      </c>
      <c r="I16" s="10">
        <f>B16+$G16</f>
        <v>236.43199999999999</v>
      </c>
    </row>
    <row r="17" spans="1:42" x14ac:dyDescent="0.25">
      <c r="A17" s="3" t="str">
        <f>RIGHT([5]nuc_h_t_b0!A3,5)</f>
        <v>syls2</v>
      </c>
      <c r="B17" s="3">
        <f>[5]nuc_h_t_b0!B3</f>
        <v>303.60500000000002</v>
      </c>
      <c r="C17" s="3">
        <f>[5]nuc_h_t_b0!C3</f>
        <v>229.44691426303999</v>
      </c>
      <c r="D17" s="3">
        <f>[5]nuc_h_t_b0!D3</f>
        <v>377.76259139609402</v>
      </c>
      <c r="E17">
        <f>[5]nuc_h_t_b0!E3</f>
        <v>31.545999999999999</v>
      </c>
      <c r="F17" s="9">
        <f t="shared" si="0"/>
        <v>74.158085736960032</v>
      </c>
      <c r="G17" s="3">
        <f>[6]nuc_h_t_b1!$C$14</f>
        <v>-45.677</v>
      </c>
      <c r="H17" s="9" t="str">
        <f>A17</f>
        <v>syls2</v>
      </c>
      <c r="I17" s="10">
        <f>B17+$G17</f>
        <v>257.928</v>
      </c>
    </row>
    <row r="18" spans="1:42" x14ac:dyDescent="0.25">
      <c r="A18" s="3" t="str">
        <f>RIGHT([5]nuc_h_t_b0!A4,5)</f>
        <v>syls3</v>
      </c>
      <c r="B18" s="3">
        <f>[5]nuc_h_t_b0!B4</f>
        <v>379.00099999999998</v>
      </c>
      <c r="C18" s="3">
        <f>[5]nuc_h_t_b0!C4</f>
        <v>334.36576138199501</v>
      </c>
      <c r="D18" s="3">
        <f>[5]nuc_h_t_b0!D4</f>
        <v>423.63667047318899</v>
      </c>
      <c r="E18">
        <f>[5]nuc_h_t_b0!E4</f>
        <v>19.974</v>
      </c>
      <c r="F18" s="9">
        <f t="shared" si="0"/>
        <v>44.635238618004962</v>
      </c>
      <c r="G18" s="3">
        <f>[6]nuc_h_t_b1!$C$14</f>
        <v>-45.677</v>
      </c>
      <c r="H18" s="9" t="str">
        <f>A18</f>
        <v>syls3</v>
      </c>
      <c r="I18" s="10">
        <f>B18+$G18</f>
        <v>333.32399999999996</v>
      </c>
      <c r="AC18" s="9" t="s">
        <v>15</v>
      </c>
    </row>
    <row r="19" spans="1:42" x14ac:dyDescent="0.25">
      <c r="A19" s="3" t="str">
        <f>RIGHT([5]nuc_h_t_b0!A5,5)</f>
        <v>syls4</v>
      </c>
      <c r="B19" s="3">
        <f>[5]nuc_h_t_b0!B5</f>
        <v>513.71699999999998</v>
      </c>
      <c r="C19" s="3">
        <f>[5]nuc_h_t_b0!C5</f>
        <v>439.50149488811701</v>
      </c>
      <c r="D19" s="3">
        <f>[5]nuc_h_t_b0!D5</f>
        <v>587.93238369098594</v>
      </c>
      <c r="E19">
        <f>[5]nuc_h_t_b0!E5</f>
        <v>31.547000000000001</v>
      </c>
      <c r="F19" s="9">
        <f t="shared" si="0"/>
        <v>74.215505111882976</v>
      </c>
      <c r="G19" s="3">
        <f>[6]nuc_h_t_b1!$C$14</f>
        <v>-45.677</v>
      </c>
      <c r="H19" s="9" t="str">
        <f>A19</f>
        <v>syls4</v>
      </c>
      <c r="I19" s="10">
        <f>B19+$G19</f>
        <v>468.03999999999996</v>
      </c>
      <c r="AC19" s="9" t="s">
        <v>17</v>
      </c>
    </row>
    <row r="20" spans="1:42" x14ac:dyDescent="0.25">
      <c r="AC20" s="9" t="s">
        <v>18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25">
      <c r="A22" s="2" t="str">
        <f>RIGHT([7]nuc_h_f0_b0!A2,5)</f>
        <v>syls1</v>
      </c>
      <c r="B22" s="2">
        <f>[7]nuc_h_f0_b0!B2</f>
        <v>87.203000000000003</v>
      </c>
      <c r="C22" s="2">
        <f>[7]nuc_h_f0_b0!C2</f>
        <v>83.893223749896407</v>
      </c>
      <c r="D22" s="2">
        <f>[7]nuc_h_f0_b0!D2</f>
        <v>90.511968222098503</v>
      </c>
      <c r="E22">
        <f>[7]nuc_h_f0_b0!E2</f>
        <v>1.5429999999999999</v>
      </c>
      <c r="F22" s="9">
        <f t="shared" si="0"/>
        <v>3.3097762501035959</v>
      </c>
      <c r="G22" s="2">
        <f>[8]nuc_h_f0_b1!$C$14</f>
        <v>-0.65300000000000002</v>
      </c>
      <c r="H22" s="9" t="str">
        <f>A22</f>
        <v>syls1</v>
      </c>
      <c r="I22" s="11">
        <f>B22+$G22</f>
        <v>86.55</v>
      </c>
    </row>
    <row r="23" spans="1:42" x14ac:dyDescent="0.25">
      <c r="A23" s="2" t="str">
        <f>RIGHT([7]nuc_h_f0_b0!A3,5)</f>
        <v>syls2</v>
      </c>
      <c r="B23" s="2">
        <f>[7]nuc_h_f0_b0!B3</f>
        <v>88.043000000000006</v>
      </c>
      <c r="C23" s="2">
        <f>[7]nuc_h_f0_b0!C3</f>
        <v>84.171311991278998</v>
      </c>
      <c r="D23" s="2">
        <f>[7]nuc_h_f0_b0!D3</f>
        <v>91.914914711427897</v>
      </c>
      <c r="E23">
        <f>[7]nuc_h_f0_b0!E3</f>
        <v>1.82</v>
      </c>
      <c r="F23" s="9">
        <f t="shared" si="0"/>
        <v>3.8716880087210086</v>
      </c>
      <c r="G23" s="2">
        <f>[8]nuc_h_f0_b1!$C$14</f>
        <v>-0.65300000000000002</v>
      </c>
      <c r="H23" s="9" t="str">
        <f>A23</f>
        <v>syls2</v>
      </c>
      <c r="I23" s="11">
        <f>B23+$G23</f>
        <v>87.39</v>
      </c>
    </row>
    <row r="24" spans="1:42" x14ac:dyDescent="0.25">
      <c r="A24" s="2" t="str">
        <f>RIGHT([7]nuc_h_f0_b0!A4,5)</f>
        <v>syls3</v>
      </c>
      <c r="B24" s="2">
        <f>[7]nuc_h_f0_b0!B4</f>
        <v>89.504999999999995</v>
      </c>
      <c r="C24" s="2">
        <f>[7]nuc_h_f0_b0!C4</f>
        <v>86.195451414823395</v>
      </c>
      <c r="D24" s="2">
        <f>[7]nuc_h_f0_b0!D4</f>
        <v>92.814097632678795</v>
      </c>
      <c r="E24">
        <f>[7]nuc_h_f0_b0!E4</f>
        <v>1.5429999999999999</v>
      </c>
      <c r="F24" s="9">
        <f t="shared" si="0"/>
        <v>3.3095485851766</v>
      </c>
      <c r="G24" s="2">
        <f>[8]nuc_h_f0_b1!$C$14</f>
        <v>-0.65300000000000002</v>
      </c>
      <c r="H24" s="9" t="str">
        <f>A24</f>
        <v>syls3</v>
      </c>
      <c r="I24" s="11">
        <f>B24+$G24</f>
        <v>88.85199999999999</v>
      </c>
    </row>
    <row r="25" spans="1:42" x14ac:dyDescent="0.25">
      <c r="A25" s="2" t="str">
        <f>RIGHT([7]nuc_h_f0_b0!A5,5)</f>
        <v>syls4</v>
      </c>
      <c r="B25" s="2">
        <f>[7]nuc_h_f0_b0!B5</f>
        <v>88.771000000000001</v>
      </c>
      <c r="C25" s="2">
        <f>[7]nuc_h_f0_b0!C5</f>
        <v>84.899533383041003</v>
      </c>
      <c r="D25" s="2">
        <f>[7]nuc_h_f0_b0!D5</f>
        <v>92.643252910235603</v>
      </c>
      <c r="E25">
        <f>[7]nuc_h_f0_b0!E5</f>
        <v>1.82</v>
      </c>
      <c r="F25" s="9">
        <f t="shared" si="0"/>
        <v>3.8714666169589975</v>
      </c>
      <c r="G25" s="2">
        <f>[8]nuc_h_f0_b1!$C$14</f>
        <v>-0.65300000000000002</v>
      </c>
      <c r="H25" s="9" t="str">
        <f>A25</f>
        <v>syls4</v>
      </c>
      <c r="I25" s="11">
        <f>B25+$G25</f>
        <v>88.117999999999995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25">
      <c r="A29" s="3" t="str">
        <f>RIGHT([9]nuc_e_t_b0!A2,5)</f>
        <v>syls1</v>
      </c>
      <c r="B29" s="3">
        <f>[9]nuc_e_t_b0!B2</f>
        <v>313.32600000000002</v>
      </c>
      <c r="C29" s="3">
        <f>[9]nuc_e_t_b0!C2</f>
        <v>257.54055368951401</v>
      </c>
      <c r="D29" s="3">
        <f>[9]nuc_e_t_b0!D2</f>
        <v>369.11181055409298</v>
      </c>
      <c r="E29">
        <f>[9]nuc_e_t_b0!E2</f>
        <v>23.911000000000001</v>
      </c>
      <c r="F29" s="9">
        <f t="shared" si="0"/>
        <v>55.785446310486009</v>
      </c>
      <c r="G29" s="3">
        <f>[10]nuc_e_t_b1!$C$15</f>
        <v>-47.808999999999997</v>
      </c>
      <c r="H29" s="9" t="str">
        <f>A29</f>
        <v>syls1</v>
      </c>
      <c r="I29" s="10">
        <f>B29+$G29</f>
        <v>265.51700000000005</v>
      </c>
    </row>
    <row r="30" spans="1:42" x14ac:dyDescent="0.25">
      <c r="A30" s="3" t="str">
        <f>RIGHT([9]nuc_e_t_b0!A3,5)</f>
        <v>syls2</v>
      </c>
      <c r="B30" s="3">
        <f>[9]nuc_e_t_b0!B3</f>
        <v>324.00099999999998</v>
      </c>
      <c r="C30" s="3">
        <f>[9]nuc_e_t_b0!C3</f>
        <v>228.918264406763</v>
      </c>
      <c r="D30" s="3">
        <f>[9]nuc_e_t_b0!D3</f>
        <v>419.08424601123897</v>
      </c>
      <c r="E30">
        <f>[9]nuc_e_t_b0!E3</f>
        <v>38.470999999999997</v>
      </c>
      <c r="F30" s="9">
        <f t="shared" si="0"/>
        <v>95.082735593236976</v>
      </c>
      <c r="G30" s="3">
        <f>[10]nuc_e_t_b1!$C$15</f>
        <v>-47.808999999999997</v>
      </c>
      <c r="H30" s="9" t="str">
        <f>A30</f>
        <v>syls2</v>
      </c>
      <c r="I30" s="10">
        <f>B30+$G30</f>
        <v>276.19200000000001</v>
      </c>
    </row>
    <row r="31" spans="1:42" x14ac:dyDescent="0.25">
      <c r="A31" s="3" t="str">
        <f>RIGHT([9]nuc_e_t_b0!A4,5)</f>
        <v>syls3</v>
      </c>
      <c r="B31" s="3">
        <f>[9]nuc_e_t_b0!B4</f>
        <v>430.53899999999999</v>
      </c>
      <c r="C31" s="3">
        <f>[9]nuc_e_t_b0!C4</f>
        <v>374.75498183993898</v>
      </c>
      <c r="D31" s="3">
        <f>[9]nuc_e_t_b0!D4</f>
        <v>486.32373960874997</v>
      </c>
      <c r="E31">
        <f>[9]nuc_e_t_b0!E4</f>
        <v>23.908999999999999</v>
      </c>
      <c r="F31" s="9">
        <f t="shared" si="0"/>
        <v>55.784018160061009</v>
      </c>
      <c r="G31" s="3">
        <f>[10]nuc_e_t_b1!$C$15</f>
        <v>-47.808999999999997</v>
      </c>
      <c r="H31" s="9" t="str">
        <f>A31</f>
        <v>syls3</v>
      </c>
      <c r="I31" s="10">
        <f>B31+$G31</f>
        <v>382.73</v>
      </c>
    </row>
    <row r="32" spans="1:42" x14ac:dyDescent="0.25">
      <c r="A32" s="3" t="str">
        <f>RIGHT([9]nuc_e_t_b0!A5,5)</f>
        <v>syls4</v>
      </c>
      <c r="B32" s="3">
        <f>[9]nuc_e_t_b0!B5</f>
        <v>572.20000000000005</v>
      </c>
      <c r="C32" s="3">
        <f>[9]nuc_e_t_b0!C5</f>
        <v>467.09688999746498</v>
      </c>
      <c r="D32" s="3">
        <f>[9]nuc_e_t_b0!D5</f>
        <v>677.30374955286197</v>
      </c>
      <c r="E32">
        <f>[9]nuc_e_t_b0!E5</f>
        <v>42.259</v>
      </c>
      <c r="F32" s="9">
        <f t="shared" si="0"/>
        <v>105.10311000253506</v>
      </c>
      <c r="G32" s="3">
        <f>[10]nuc_e_t_b1!$C$15</f>
        <v>-47.808999999999997</v>
      </c>
      <c r="H32" s="9" t="str">
        <f>A32</f>
        <v>syls4</v>
      </c>
      <c r="I32" s="10">
        <f>B32+$G32</f>
        <v>524.39100000000008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25">
      <c r="A35" s="2" t="str">
        <f>RIGHT([11]nuc_e_f0_b0!A2,5)</f>
        <v>syls1</v>
      </c>
      <c r="B35" s="2">
        <f>[11]nuc_e_f0_b0!B2</f>
        <v>86.602000000000004</v>
      </c>
      <c r="C35" s="2">
        <f>[11]nuc_e_f0_b0!C2</f>
        <v>83.157857744318605</v>
      </c>
      <c r="D35" s="2">
        <f>[11]nuc_e_f0_b0!D2</f>
        <v>90.0463715210972</v>
      </c>
      <c r="E35">
        <f>[11]nuc_e_f0_b0!E2</f>
        <v>1.58</v>
      </c>
      <c r="F35" s="9">
        <f t="shared" si="0"/>
        <v>3.444142255681399</v>
      </c>
      <c r="G35" s="2">
        <f>[12]nuc_e_f0_b1!$C$14</f>
        <v>-5.5940000000000003</v>
      </c>
      <c r="H35" s="9" t="str">
        <f>A35</f>
        <v>syls1</v>
      </c>
      <c r="I35" s="11">
        <f>B35+$G35</f>
        <v>81.00800000000001</v>
      </c>
      <c r="K35" s="8"/>
    </row>
    <row r="36" spans="1:25" x14ac:dyDescent="0.25">
      <c r="A36" s="2" t="str">
        <f>RIGHT([11]nuc_e_f0_b0!A3,5)</f>
        <v>syls2</v>
      </c>
      <c r="B36" s="2">
        <f>[11]nuc_e_f0_b0!B3</f>
        <v>87.965000000000003</v>
      </c>
      <c r="C36" s="2">
        <f>[11]nuc_e_f0_b0!C3</f>
        <v>84.284629006783405</v>
      </c>
      <c r="D36" s="2">
        <f>[11]nuc_e_f0_b0!D3</f>
        <v>91.645700665553207</v>
      </c>
      <c r="E36">
        <f>[11]nuc_e_f0_b0!E3</f>
        <v>1.7190000000000001</v>
      </c>
      <c r="F36" s="9">
        <f t="shared" si="0"/>
        <v>3.6803709932165987</v>
      </c>
      <c r="G36" s="2">
        <f>[12]nuc_e_f0_b1!$C$14</f>
        <v>-5.5940000000000003</v>
      </c>
      <c r="H36" s="9" t="str">
        <f>A36</f>
        <v>syls2</v>
      </c>
      <c r="I36" s="11">
        <f>B36+$G36</f>
        <v>82.371000000000009</v>
      </c>
      <c r="K36" s="7"/>
    </row>
    <row r="37" spans="1:25" x14ac:dyDescent="0.25">
      <c r="A37" s="2" t="str">
        <f>RIGHT([11]nuc_e_f0_b0!A4,5)</f>
        <v>syls3</v>
      </c>
      <c r="B37" s="2">
        <f>[11]nuc_e_f0_b0!B4</f>
        <v>88.271000000000001</v>
      </c>
      <c r="C37" s="2">
        <f>[11]nuc_e_f0_b0!C4</f>
        <v>84.826381649309795</v>
      </c>
      <c r="D37" s="2">
        <f>[11]nuc_e_f0_b0!D4</f>
        <v>91.714852448669802</v>
      </c>
      <c r="E37">
        <f>[11]nuc_e_f0_b0!E4</f>
        <v>1.579</v>
      </c>
      <c r="F37" s="9">
        <f t="shared" si="0"/>
        <v>3.4446183506902059</v>
      </c>
      <c r="G37" s="2">
        <f>[12]nuc_e_f0_b1!$C$14</f>
        <v>-5.5940000000000003</v>
      </c>
      <c r="H37" s="9" t="str">
        <f>A37</f>
        <v>syls3</v>
      </c>
      <c r="I37" s="11">
        <f>B37+$G37</f>
        <v>82.677000000000007</v>
      </c>
      <c r="K37" s="7"/>
    </row>
    <row r="38" spans="1:25" x14ac:dyDescent="0.25">
      <c r="A38" s="2" t="str">
        <f>RIGHT([11]nuc_e_f0_b0!A5,5)</f>
        <v>syls4</v>
      </c>
      <c r="B38" s="2">
        <f>[11]nuc_e_f0_b0!B5</f>
        <v>87.86</v>
      </c>
      <c r="C38" s="2">
        <f>[11]nuc_e_f0_b0!C5</f>
        <v>84.179705999273693</v>
      </c>
      <c r="D38" s="2">
        <f>[11]nuc_e_f0_b0!D5</f>
        <v>91.540877773314904</v>
      </c>
      <c r="E38">
        <f>[11]nuc_e_f0_b0!E5</f>
        <v>1.7190000000000001</v>
      </c>
      <c r="F38" s="9">
        <f t="shared" si="0"/>
        <v>3.6802940007263061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5" x14ac:dyDescent="0.25"/>
  <cols>
    <col min="6" max="6" width="8.85546875" style="9"/>
    <col min="7" max="7" width="8.85546875" style="1"/>
    <col min="8" max="9" width="8.8554687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REPLACE([1]nuc_l_t_b0!A6,5,4,"")</f>
        <v>pre_0</v>
      </c>
      <c r="B3" s="3">
        <f>[1]nuc_l_t_b0!B6</f>
        <v>104.017</v>
      </c>
      <c r="C3" s="3">
        <f>[1]nuc_l_t_b0!C6</f>
        <v>59.7524834498102</v>
      </c>
      <c r="D3" s="3">
        <f>[1]nuc_l_t_b0!D6</f>
        <v>148.28214351790299</v>
      </c>
      <c r="E3">
        <f>[1]nuc_l_t_b0!E6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pre_0</v>
      </c>
      <c r="I3" s="10">
        <f>B3+$G3</f>
        <v>106.976</v>
      </c>
    </row>
    <row r="4" spans="1:9" x14ac:dyDescent="0.25">
      <c r="A4" s="3" t="str">
        <f>REPLACE([1]nuc_l_t_b0!A7,5,4,"")</f>
        <v>pre_1</v>
      </c>
      <c r="B4" s="3">
        <f>[1]nuc_l_t_b0!B7</f>
        <v>96.242000000000004</v>
      </c>
      <c r="C4" s="3">
        <f>[1]nuc_l_t_b0!C7</f>
        <v>51.977959985672697</v>
      </c>
      <c r="D4" s="3">
        <f>[1]nuc_l_t_b0!D7</f>
        <v>140.50700014130501</v>
      </c>
      <c r="E4">
        <f>[1]nuc_l_t_b0!E7</f>
        <v>17.917000000000002</v>
      </c>
      <c r="F4" s="9">
        <f>B4-C4</f>
        <v>44.264040014327307</v>
      </c>
      <c r="G4" s="3">
        <f>[2]nuc_l_t_b1!$C$14</f>
        <v>2.9590000000000001</v>
      </c>
      <c r="H4" s="9" t="str">
        <f>A4</f>
        <v>pre_1</v>
      </c>
      <c r="I4" s="10">
        <f>B4+$G4</f>
        <v>99.201000000000008</v>
      </c>
    </row>
    <row r="5" spans="1:9" x14ac:dyDescent="0.25">
      <c r="A5" s="3" t="str">
        <f>REPLACE([1]nuc_l_t_b0!A8,5,4,"")</f>
        <v>pre_2</v>
      </c>
      <c r="B5" s="3">
        <f>[1]nuc_l_t_b0!B8</f>
        <v>92.210999999999999</v>
      </c>
      <c r="C5" s="3">
        <f>[1]nuc_l_t_b0!C8</f>
        <v>25.164461015131199</v>
      </c>
      <c r="D5" s="3">
        <f>[1]nuc_l_t_b0!D8</f>
        <v>159.25668098390301</v>
      </c>
      <c r="E5">
        <f>[1]nuc_l_t_b0!E8</f>
        <v>26.552</v>
      </c>
      <c r="F5" s="9">
        <f>B5-C5</f>
        <v>67.046538984868803</v>
      </c>
      <c r="G5" s="3">
        <f>[2]nuc_l_t_b1!$C$14</f>
        <v>2.9590000000000001</v>
      </c>
      <c r="H5" s="9" t="str">
        <f>A5</f>
        <v>pre_2</v>
      </c>
      <c r="I5" s="10">
        <f>B5+$G5</f>
        <v>95.17</v>
      </c>
    </row>
    <row r="6" spans="1:9" x14ac:dyDescent="0.25">
      <c r="A6" s="3" t="str">
        <f>REPLACE([1]nuc_l_t_b0!A9,5,4,"")</f>
        <v>pre_3</v>
      </c>
      <c r="B6" s="3">
        <f>[1]nuc_l_t_b0!B9</f>
        <v>65.795000000000002</v>
      </c>
      <c r="C6" s="3">
        <f>[1]nuc_l_t_b0!C9</f>
        <v>-1.2515637123819201</v>
      </c>
      <c r="D6" s="3">
        <f>[1]nuc_l_t_b0!D9</f>
        <v>132.840767164743</v>
      </c>
      <c r="E6">
        <f>[1]nuc_l_t_b0!E9</f>
        <v>26.555</v>
      </c>
      <c r="F6" s="9">
        <f>B6-C6</f>
        <v>67.046563712381925</v>
      </c>
      <c r="G6" s="3">
        <f>[2]nuc_l_t_b1!$C$14</f>
        <v>2.9590000000000001</v>
      </c>
      <c r="H6" s="9" t="str">
        <f>A6</f>
        <v>pre_3</v>
      </c>
      <c r="I6" s="10">
        <f>B6+$G6</f>
        <v>68.754000000000005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25">
      <c r="A9" t="str">
        <f>REPLACE([3]nuc_l_f0_b0!A6,5,4,"")</f>
        <v>pre_0</v>
      </c>
      <c r="B9" s="2">
        <f>[3]nuc_l_f0_b0!B6</f>
        <v>83.015000000000001</v>
      </c>
      <c r="C9" s="2">
        <f>[3]nuc_l_f0_b0!C6</f>
        <v>79.763822584031502</v>
      </c>
      <c r="D9" s="2">
        <f>[3]nuc_l_f0_b0!D6</f>
        <v>86.266726094633299</v>
      </c>
      <c r="E9">
        <f>[3]nuc_l_f0_b0!E6</f>
        <v>1.466</v>
      </c>
      <c r="F9" s="9">
        <f t="shared" ref="F9:F38" si="1">B9-C9</f>
        <v>3.251177415968499</v>
      </c>
      <c r="G9" s="2">
        <f>[4]nuc_l_f0_b1!$C$14</f>
        <v>-0.03</v>
      </c>
      <c r="H9" s="9" t="str">
        <f t="shared" si="0"/>
        <v>pre_0</v>
      </c>
      <c r="I9" s="11">
        <f>B9+$G9</f>
        <v>82.984999999999999</v>
      </c>
    </row>
    <row r="10" spans="1:9" x14ac:dyDescent="0.25">
      <c r="A10" t="str">
        <f>REPLACE([3]nuc_l_f0_b0!A7,5,4,"")</f>
        <v>pre_1</v>
      </c>
      <c r="B10" s="2">
        <f>[3]nuc_l_f0_b0!B7</f>
        <v>83.138999999999996</v>
      </c>
      <c r="C10" s="2">
        <f>[3]nuc_l_f0_b0!C7</f>
        <v>79.887549374532099</v>
      </c>
      <c r="D10" s="2">
        <f>[3]nuc_l_f0_b0!D7</f>
        <v>86.391216687931205</v>
      </c>
      <c r="E10">
        <f>[3]nuc_l_f0_b0!E7</f>
        <v>1.466</v>
      </c>
      <c r="F10" s="9">
        <f t="shared" si="1"/>
        <v>3.2514506254678963</v>
      </c>
      <c r="G10" s="2">
        <f>[4]nuc_l_f0_b1!$C$14</f>
        <v>-0.03</v>
      </c>
      <c r="H10" s="9" t="str">
        <f t="shared" si="0"/>
        <v>pre_1</v>
      </c>
      <c r="I10" s="11">
        <f>B10+$G10</f>
        <v>83.108999999999995</v>
      </c>
    </row>
    <row r="11" spans="1:9" x14ac:dyDescent="0.25">
      <c r="A11" t="str">
        <f>REPLACE([3]nuc_l_f0_b0!A8,5,4,"")</f>
        <v>pre_2</v>
      </c>
      <c r="B11" s="2">
        <f>[3]nuc_l_f0_b0!B8</f>
        <v>82.869</v>
      </c>
      <c r="C11" s="2">
        <f>[3]nuc_l_f0_b0!C8</f>
        <v>79.5955194333458</v>
      </c>
      <c r="D11" s="2">
        <f>[3]nuc_l_f0_b0!D8</f>
        <v>86.141528301310501</v>
      </c>
      <c r="E11">
        <f>[3]nuc_l_f0_b0!E8</f>
        <v>1.4850000000000001</v>
      </c>
      <c r="F11" s="9">
        <f t="shared" si="1"/>
        <v>3.2734805666542002</v>
      </c>
      <c r="G11" s="2">
        <f>[4]nuc_l_f0_b1!$C$14</f>
        <v>-0.03</v>
      </c>
      <c r="H11" s="9" t="str">
        <f t="shared" si="0"/>
        <v>pre_2</v>
      </c>
      <c r="I11" s="11">
        <f>B11+$G11</f>
        <v>82.838999999999999</v>
      </c>
    </row>
    <row r="12" spans="1:9" x14ac:dyDescent="0.25">
      <c r="A12" t="str">
        <f>REPLACE([3]nuc_l_f0_b0!A9,5,4,"")</f>
        <v>pre_3</v>
      </c>
      <c r="B12" s="2">
        <f>[3]nuc_l_f0_b0!B9</f>
        <v>82.87</v>
      </c>
      <c r="C12" s="2">
        <f>[3]nuc_l_f0_b0!C9</f>
        <v>79.596839727739805</v>
      </c>
      <c r="D12" s="2">
        <f>[3]nuc_l_f0_b0!D9</f>
        <v>86.142879573751301</v>
      </c>
      <c r="E12">
        <f>[3]nuc_l_f0_b0!E9</f>
        <v>1.4850000000000001</v>
      </c>
      <c r="F12" s="9">
        <f t="shared" si="1"/>
        <v>3.2731602722601991</v>
      </c>
      <c r="G12" s="2">
        <f>[4]nuc_l_f0_b1!$C$14</f>
        <v>-0.03</v>
      </c>
      <c r="H12" s="9" t="str">
        <f>A12</f>
        <v>pre_3</v>
      </c>
      <c r="I12" s="11">
        <f>B12+$G12</f>
        <v>82.84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25">
      <c r="A16" t="str">
        <f>REPLACE([5]nuc_h_t_b0!A6,5,4,"")</f>
        <v>pre_0</v>
      </c>
      <c r="B16" s="3">
        <f>[5]nuc_h_t_b0!B6</f>
        <v>282.10899999999998</v>
      </c>
      <c r="C16" s="3">
        <f>[5]nuc_h_t_b0!C6</f>
        <v>237.471706153166</v>
      </c>
      <c r="D16" s="3">
        <f>[5]nuc_h_t_b0!D6</f>
        <v>326.74555932667499</v>
      </c>
      <c r="E16">
        <f>[5]nuc_h_t_b0!E6</f>
        <v>19.975999999999999</v>
      </c>
      <c r="F16" s="9">
        <f t="shared" si="1"/>
        <v>44.637293846833984</v>
      </c>
      <c r="G16" s="3">
        <f>[6]nuc_h_t_b1!$C$14</f>
        <v>-45.677</v>
      </c>
      <c r="H16" s="9" t="str">
        <f t="shared" si="2"/>
        <v>pre_0</v>
      </c>
      <c r="I16" s="10">
        <f>B16+$G16</f>
        <v>236.43199999999999</v>
      </c>
    </row>
    <row r="17" spans="1:42" x14ac:dyDescent="0.25">
      <c r="A17" t="str">
        <f>REPLACE([5]nuc_h_t_b0!A7,5,4,"")</f>
        <v>pre_1</v>
      </c>
      <c r="B17" s="3">
        <f>[5]nuc_h_t_b0!B7</f>
        <v>247.81</v>
      </c>
      <c r="C17" s="3">
        <f>[5]nuc_h_t_b0!C7</f>
        <v>203.16360095931401</v>
      </c>
      <c r="D17" s="3">
        <f>[5]nuc_h_t_b0!D7</f>
        <v>292.45724106866601</v>
      </c>
      <c r="E17">
        <f>[5]nuc_h_t_b0!E7</f>
        <v>19.986999999999998</v>
      </c>
      <c r="F17" s="9">
        <f t="shared" si="1"/>
        <v>44.646399040685992</v>
      </c>
      <c r="G17" s="3">
        <f>[6]nuc_h_t_b1!$C$14</f>
        <v>-45.677</v>
      </c>
      <c r="H17" s="9" t="str">
        <f t="shared" si="2"/>
        <v>pre_1</v>
      </c>
      <c r="I17" s="10">
        <f>B17+$G17</f>
        <v>202.13300000000001</v>
      </c>
    </row>
    <row r="18" spans="1:42" x14ac:dyDescent="0.25">
      <c r="A18" t="str">
        <f>REPLACE([5]nuc_h_t_b0!A8,5,4,"")</f>
        <v>pre_2</v>
      </c>
      <c r="B18" s="3">
        <f>[5]nuc_h_t_b0!B8</f>
        <v>258.315</v>
      </c>
      <c r="C18" s="3">
        <f>[5]nuc_h_t_b0!C8</f>
        <v>193.694262027994</v>
      </c>
      <c r="D18" s="3">
        <f>[5]nuc_h_t_b0!D8</f>
        <v>322.93655775756901</v>
      </c>
      <c r="E18">
        <f>[5]nuc_h_t_b0!E8</f>
        <v>27.875</v>
      </c>
      <c r="F18" s="9">
        <f t="shared" si="1"/>
        <v>64.620737972005998</v>
      </c>
      <c r="G18" s="3">
        <f>[6]nuc_h_t_b1!$C$14</f>
        <v>-45.677</v>
      </c>
      <c r="H18" s="9" t="str">
        <f t="shared" si="2"/>
        <v>pre_2</v>
      </c>
      <c r="I18" s="10">
        <f>B18+$G18</f>
        <v>212.63800000000001</v>
      </c>
    </row>
    <row r="19" spans="1:42" x14ac:dyDescent="0.25">
      <c r="A19" t="str">
        <f>REPLACE([5]nuc_h_t_b0!A9,5,4,"")</f>
        <v>pre_3</v>
      </c>
      <c r="B19" s="3">
        <f>[5]nuc_h_t_b0!B9</f>
        <v>225.63900000000001</v>
      </c>
      <c r="C19" s="3">
        <f>[5]nuc_h_t_b0!C9</f>
        <v>161.00926760281601</v>
      </c>
      <c r="D19" s="3">
        <f>[5]nuc_h_t_b0!D9</f>
        <v>290.269176996542</v>
      </c>
      <c r="E19">
        <f>[5]nuc_h_t_b0!E9</f>
        <v>27.876999999999999</v>
      </c>
      <c r="F19" s="9">
        <f t="shared" si="1"/>
        <v>64.629732397184</v>
      </c>
      <c r="G19" s="3">
        <f>[6]nuc_h_t_b1!$C$14</f>
        <v>-45.677</v>
      </c>
      <c r="H19" s="9" t="str">
        <f>A19</f>
        <v>pre_3</v>
      </c>
      <c r="I19" s="10">
        <f>B19+$G19</f>
        <v>179.96200000000002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25">
      <c r="A22" t="str">
        <f>REPLACE([7]nuc_h_f0_b0!A6,5,4,"")</f>
        <v>pre_0</v>
      </c>
      <c r="B22" s="2">
        <f>[7]nuc_h_f0_b0!B6</f>
        <v>87.203000000000003</v>
      </c>
      <c r="C22" s="2">
        <f>[7]nuc_h_f0_b0!C6</f>
        <v>83.893223749896407</v>
      </c>
      <c r="D22" s="2">
        <f>[7]nuc_h_f0_b0!D6</f>
        <v>90.511968222098503</v>
      </c>
      <c r="E22">
        <f>[7]nuc_h_f0_b0!E6</f>
        <v>1.5429999999999999</v>
      </c>
      <c r="F22" s="9">
        <f t="shared" si="1"/>
        <v>3.3097762501035959</v>
      </c>
      <c r="G22" s="2">
        <f>[8]nuc_h_f0_b1!$C$14</f>
        <v>-0.65300000000000002</v>
      </c>
      <c r="H22" s="9" t="str">
        <f t="shared" si="3"/>
        <v>pre_0</v>
      </c>
      <c r="I22" s="11">
        <f>B22+$G22</f>
        <v>86.55</v>
      </c>
    </row>
    <row r="23" spans="1:42" x14ac:dyDescent="0.25">
      <c r="A23" t="str">
        <f>REPLACE([7]nuc_h_f0_b0!A7,5,4,"")</f>
        <v>pre_1</v>
      </c>
      <c r="B23" s="2">
        <f>[7]nuc_h_f0_b0!B7</f>
        <v>88.031000000000006</v>
      </c>
      <c r="C23" s="2">
        <f>[7]nuc_h_f0_b0!C7</f>
        <v>84.720556741174804</v>
      </c>
      <c r="D23" s="2">
        <f>[7]nuc_h_f0_b0!D7</f>
        <v>91.340951018558599</v>
      </c>
      <c r="E23">
        <f>[7]nuc_h_f0_b0!E7</f>
        <v>1.544</v>
      </c>
      <c r="F23" s="9">
        <f t="shared" si="1"/>
        <v>3.3104432588252024</v>
      </c>
      <c r="G23" s="2">
        <f>[8]nuc_h_f0_b1!$C$14</f>
        <v>-0.65300000000000002</v>
      </c>
      <c r="H23" s="9" t="str">
        <f t="shared" si="3"/>
        <v>pre_1</v>
      </c>
      <c r="I23" s="11">
        <f>B23+$G23</f>
        <v>87.378</v>
      </c>
    </row>
    <row r="24" spans="1:42" x14ac:dyDescent="0.25">
      <c r="A24" t="str">
        <f>REPLACE([7]nuc_h_f0_b0!A8,5,4,"")</f>
        <v>pre_2</v>
      </c>
      <c r="B24" s="2">
        <f>[7]nuc_h_f0_b0!B8</f>
        <v>88.322000000000003</v>
      </c>
      <c r="C24" s="2">
        <f>[7]nuc_h_f0_b0!C8</f>
        <v>84.658187208315695</v>
      </c>
      <c r="D24" s="2">
        <f>[7]nuc_h_f0_b0!D8</f>
        <v>91.986086684520203</v>
      </c>
      <c r="E24">
        <f>[7]nuc_h_f0_b0!E8</f>
        <v>1.7270000000000001</v>
      </c>
      <c r="F24" s="9">
        <f t="shared" si="1"/>
        <v>3.6638127916843075</v>
      </c>
      <c r="G24" s="2">
        <f>[8]nuc_h_f0_b1!$C$14</f>
        <v>-0.65300000000000002</v>
      </c>
      <c r="H24" s="9" t="str">
        <f t="shared" si="3"/>
        <v>pre_2</v>
      </c>
      <c r="I24" s="11">
        <f>B24+$G24</f>
        <v>87.668999999999997</v>
      </c>
    </row>
    <row r="25" spans="1:42" x14ac:dyDescent="0.25">
      <c r="A25" t="str">
        <f>REPLACE([7]nuc_h_f0_b0!A9,5,4,"")</f>
        <v>pre_3</v>
      </c>
      <c r="B25" s="2">
        <f>[7]nuc_h_f0_b0!B9</f>
        <v>88.221999999999994</v>
      </c>
      <c r="C25" s="2">
        <f>[7]nuc_h_f0_b0!C9</f>
        <v>84.5578481250853</v>
      </c>
      <c r="D25" s="2">
        <f>[7]nuc_h_f0_b0!D9</f>
        <v>91.886293699880994</v>
      </c>
      <c r="E25">
        <f>[7]nuc_h_f0_b0!E9</f>
        <v>1.7270000000000001</v>
      </c>
      <c r="F25" s="9">
        <f t="shared" si="1"/>
        <v>3.664151874914694</v>
      </c>
      <c r="G25" s="2">
        <f>[8]nuc_h_f0_b1!$C$14</f>
        <v>-0.65300000000000002</v>
      </c>
      <c r="H25" s="9" t="str">
        <f>A25</f>
        <v>pre_3</v>
      </c>
      <c r="I25" s="11">
        <f>B25+$G25</f>
        <v>87.568999999999988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25">
      <c r="A29" t="str">
        <f>REPLACE([9]nuc_e_t_b0!A6,5,4,"")</f>
        <v>pre_0</v>
      </c>
      <c r="B29" s="3">
        <f>[9]nuc_e_t_b0!B6</f>
        <v>313.32600000000002</v>
      </c>
      <c r="C29" s="3">
        <f>[9]nuc_e_t_b0!C6</f>
        <v>257.54055368951401</v>
      </c>
      <c r="D29" s="3">
        <f>[9]nuc_e_t_b0!D6</f>
        <v>369.11181055409298</v>
      </c>
      <c r="E29">
        <f>[9]nuc_e_t_b0!E6</f>
        <v>23.911000000000001</v>
      </c>
      <c r="F29" s="9">
        <f t="shared" si="1"/>
        <v>55.785446310486009</v>
      </c>
      <c r="G29" s="3">
        <f>[10]nuc_e_t_b1!$C$15</f>
        <v>-47.808999999999997</v>
      </c>
      <c r="H29" s="9" t="str">
        <f t="shared" si="4"/>
        <v>pre_0</v>
      </c>
      <c r="I29" s="10">
        <f>B29+$G29</f>
        <v>265.51700000000005</v>
      </c>
    </row>
    <row r="30" spans="1:42" x14ac:dyDescent="0.25">
      <c r="A30" t="str">
        <f>REPLACE([9]nuc_e_t_b0!A7,5,4,"")</f>
        <v>pre_1</v>
      </c>
      <c r="B30" s="3">
        <f>[9]nuc_e_t_b0!B7</f>
        <v>282.40600000000001</v>
      </c>
      <c r="C30" s="3">
        <f>[9]nuc_e_t_b0!C7</f>
        <v>226.612112090957</v>
      </c>
      <c r="D30" s="3">
        <f>[9]nuc_e_t_b0!D7</f>
        <v>338.20067261189001</v>
      </c>
      <c r="E30">
        <f>[9]nuc_e_t_b0!E7</f>
        <v>23.925999999999998</v>
      </c>
      <c r="F30" s="9">
        <f t="shared" si="1"/>
        <v>55.793887909043008</v>
      </c>
      <c r="G30" s="3">
        <f>[10]nuc_e_t_b1!$C$15</f>
        <v>-47.808999999999997</v>
      </c>
      <c r="H30" s="9" t="str">
        <f t="shared" si="4"/>
        <v>pre_1</v>
      </c>
      <c r="I30" s="10">
        <f>B30+$G30</f>
        <v>234.59700000000001</v>
      </c>
    </row>
    <row r="31" spans="1:42" x14ac:dyDescent="0.25">
      <c r="A31" t="str">
        <f>REPLACE([9]nuc_e_t_b0!A8,5,4,"")</f>
        <v>pre_2</v>
      </c>
      <c r="B31" s="3">
        <f>[9]nuc_e_t_b0!B8</f>
        <v>308.87</v>
      </c>
      <c r="C31" s="3">
        <f>[9]nuc_e_t_b0!C8</f>
        <v>225.68707163870101</v>
      </c>
      <c r="D31" s="3">
        <f>[9]nuc_e_t_b0!D8</f>
        <v>392.05230006507901</v>
      </c>
      <c r="E31">
        <f>[9]nuc_e_t_b0!E8</f>
        <v>34.134</v>
      </c>
      <c r="F31" s="9">
        <f t="shared" si="1"/>
        <v>83.182928361298991</v>
      </c>
      <c r="G31" s="3">
        <f>[10]nuc_e_t_b1!$C$15</f>
        <v>-47.808999999999997</v>
      </c>
      <c r="H31" s="9" t="str">
        <f t="shared" si="4"/>
        <v>pre_2</v>
      </c>
      <c r="I31" s="10">
        <f>B31+$G31</f>
        <v>261.06100000000004</v>
      </c>
    </row>
    <row r="32" spans="1:42" x14ac:dyDescent="0.25">
      <c r="A32" t="str">
        <f>REPLACE([9]nuc_e_t_b0!A9,5,4,"")</f>
        <v>pre_3</v>
      </c>
      <c r="B32" s="3">
        <f>[9]nuc_e_t_b0!B9</f>
        <v>272.78500000000003</v>
      </c>
      <c r="C32" s="3">
        <f>[9]nuc_e_t_b0!C9</f>
        <v>189.60147089595199</v>
      </c>
      <c r="D32" s="3">
        <f>[9]nuc_e_t_b0!D9</f>
        <v>355.96871417197002</v>
      </c>
      <c r="E32">
        <f>[9]nuc_e_t_b0!E9</f>
        <v>34.137</v>
      </c>
      <c r="F32" s="9">
        <f t="shared" si="1"/>
        <v>83.183529104048034</v>
      </c>
      <c r="G32" s="3">
        <f>[10]nuc_e_t_b1!$C$15</f>
        <v>-47.808999999999997</v>
      </c>
      <c r="H32" s="9" t="str">
        <f>A32</f>
        <v>pre_3</v>
      </c>
      <c r="I32" s="10">
        <f>B32+$G32</f>
        <v>224.97600000000003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25">
      <c r="A35" t="str">
        <f>REPLACE([11]nuc_e_f0_b0!A6,5,4,"")</f>
        <v>pre_0</v>
      </c>
      <c r="B35" s="2">
        <f>[11]nuc_e_f0_b0!B6</f>
        <v>86.602000000000004</v>
      </c>
      <c r="C35" s="2">
        <f>[11]nuc_e_f0_b0!C6</f>
        <v>83.157857744318605</v>
      </c>
      <c r="D35" s="2">
        <f>[11]nuc_e_f0_b0!D6</f>
        <v>90.0463715210972</v>
      </c>
      <c r="E35">
        <f>[11]nuc_e_f0_b0!E6</f>
        <v>1.58</v>
      </c>
      <c r="F35" s="9">
        <f t="shared" si="1"/>
        <v>3.444142255681399</v>
      </c>
      <c r="G35" s="2">
        <f>[12]nuc_e_f0_b1!$C$14</f>
        <v>-5.5940000000000003</v>
      </c>
      <c r="H35" s="9" t="str">
        <f t="shared" si="5"/>
        <v>pre_0</v>
      </c>
      <c r="I35" s="11">
        <f>B35+$G35</f>
        <v>81.00800000000001</v>
      </c>
      <c r="K35" s="8"/>
    </row>
    <row r="36" spans="1:25" x14ac:dyDescent="0.25">
      <c r="A36" t="str">
        <f>REPLACE([11]nuc_e_f0_b0!A7,5,4,"")</f>
        <v>pre_1</v>
      </c>
      <c r="B36" s="2">
        <f>[11]nuc_e_f0_b0!B7</f>
        <v>87.108000000000004</v>
      </c>
      <c r="C36" s="2">
        <f>[11]nuc_e_f0_b0!C7</f>
        <v>83.662751108630601</v>
      </c>
      <c r="D36" s="2">
        <f>[11]nuc_e_f0_b0!D7</f>
        <v>90.552966666150297</v>
      </c>
      <c r="E36">
        <f>[11]nuc_e_f0_b0!E7</f>
        <v>1.58</v>
      </c>
      <c r="F36" s="9">
        <f t="shared" si="1"/>
        <v>3.4452488913694026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81.51400000000001</v>
      </c>
      <c r="K36" s="7"/>
    </row>
    <row r="37" spans="1:25" x14ac:dyDescent="0.25">
      <c r="A37" t="str">
        <f>REPLACE([11]nuc_e_f0_b0!A8,5,4,"")</f>
        <v>pre_2</v>
      </c>
      <c r="B37" s="2">
        <f>[11]nuc_e_f0_b0!B8</f>
        <v>86.805000000000007</v>
      </c>
      <c r="C37" s="2">
        <f>[11]nuc_e_f0_b0!C8</f>
        <v>83.2095949803238</v>
      </c>
      <c r="D37" s="2">
        <f>[11]nuc_e_f0_b0!D8</f>
        <v>90.401018560517798</v>
      </c>
      <c r="E37">
        <f>[11]nuc_e_f0_b0!E8</f>
        <v>1.675</v>
      </c>
      <c r="F37" s="9">
        <f t="shared" si="1"/>
        <v>3.5954050196762068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81.211000000000013</v>
      </c>
      <c r="K37" s="7"/>
    </row>
    <row r="38" spans="1:25" x14ac:dyDescent="0.25">
      <c r="A38" t="str">
        <f>REPLACE([11]nuc_e_f0_b0!A9,5,4,"")</f>
        <v>pre_3</v>
      </c>
      <c r="B38" s="2">
        <f>[11]nuc_e_f0_b0!B9</f>
        <v>86.796999999999997</v>
      </c>
      <c r="C38" s="2">
        <f>[11]nuc_e_f0_b0!C9</f>
        <v>83.201522397340398</v>
      </c>
      <c r="D38" s="2">
        <f>[11]nuc_e_f0_b0!D9</f>
        <v>90.393465082151494</v>
      </c>
      <c r="E38">
        <f>[11]nuc_e_f0_b0!E9</f>
        <v>1.675</v>
      </c>
      <c r="F38" s="9">
        <f t="shared" si="1"/>
        <v>3.5954776026595994</v>
      </c>
      <c r="G38" s="2">
        <f>[12]nuc_e_f0_b1!$C$14</f>
        <v>-5.5940000000000003</v>
      </c>
      <c r="H38" s="9" t="str">
        <f>A38</f>
        <v>pre_3</v>
      </c>
      <c r="I38" s="11">
        <f>B38+$G38</f>
        <v>81.203000000000003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I41" s="9" t="s">
        <v>15</v>
      </c>
    </row>
    <row r="42" spans="1:25" x14ac:dyDescent="0.25">
      <c r="I42" s="9" t="s">
        <v>17</v>
      </c>
    </row>
    <row r="43" spans="1:25" x14ac:dyDescent="0.25">
      <c r="I43" s="9" t="s">
        <v>18</v>
      </c>
    </row>
    <row r="44" spans="1:25" x14ac:dyDescent="0.25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5" x14ac:dyDescent="0.25"/>
  <cols>
    <col min="4" max="4" width="11" bestFit="1" customWidth="1"/>
  </cols>
  <sheetData>
    <row r="1" spans="1:20" x14ac:dyDescent="0.25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20" x14ac:dyDescent="0.25">
      <c r="A2" s="3" t="str">
        <f>RIGHT([13]nuc_f0_exc_b0!A2,5)</f>
        <v>syls1</v>
      </c>
      <c r="B2" s="1">
        <f>[13]nuc_f0_exc_b0!B2</f>
        <v>4.1630000000000003</v>
      </c>
      <c r="C2" s="1">
        <f>[13]nuc_f0_exc_b0!C2</f>
        <v>2.4128418911201299</v>
      </c>
      <c r="D2" s="1">
        <f>[13]nuc_f0_exc_b0!D2</f>
        <v>5.9138523360805699</v>
      </c>
      <c r="E2" s="1">
        <f>[13]nuc_f0_exc_b0!E2</f>
        <v>0.753</v>
      </c>
      <c r="F2" s="13">
        <f t="shared" ref="F2:F5" si="0">B2-C2</f>
        <v>1.7501581088798703</v>
      </c>
      <c r="R2" s="16" t="s">
        <v>24</v>
      </c>
      <c r="S2" s="17"/>
      <c r="T2" s="15"/>
    </row>
    <row r="3" spans="1:20" x14ac:dyDescent="0.25">
      <c r="A3" s="3" t="str">
        <f>RIGHT([13]nuc_f0_exc_b0!A3,5)</f>
        <v>syls2</v>
      </c>
      <c r="B3" s="1">
        <f>[13]nuc_f0_exc_b0!B3</f>
        <v>4.5659999999999998</v>
      </c>
      <c r="C3" s="1">
        <f>[13]nuc_f0_exc_b0!C3</f>
        <v>1.57007415012632</v>
      </c>
      <c r="D3" s="1">
        <f>[13]nuc_f0_exc_b0!D3</f>
        <v>7.56256913422766</v>
      </c>
      <c r="E3" s="1">
        <f>[13]nuc_f0_exc_b0!E3</f>
        <v>1.2410000000000001</v>
      </c>
      <c r="F3" s="13">
        <f t="shared" si="0"/>
        <v>2.9959258498736796</v>
      </c>
      <c r="R3" s="18" t="s">
        <v>25</v>
      </c>
      <c r="S3" s="19"/>
      <c r="T3" s="15"/>
    </row>
    <row r="4" spans="1:20" x14ac:dyDescent="0.25">
      <c r="A4" s="3" t="str">
        <f>RIGHT([13]nuc_f0_exc_b0!A4,5)</f>
        <v>syls3</v>
      </c>
      <c r="B4" s="1">
        <f>[13]nuc_f0_exc_b0!B4</f>
        <v>6.08</v>
      </c>
      <c r="C4" s="1">
        <f>[13]nuc_f0_exc_b0!C4</f>
        <v>4.3291122790255203</v>
      </c>
      <c r="D4" s="1">
        <f>[13]nuc_f0_exc_b0!D4</f>
        <v>7.8301083595901799</v>
      </c>
      <c r="E4" s="1">
        <f>[13]nuc_f0_exc_b0!E4</f>
        <v>0.753</v>
      </c>
      <c r="F4" s="13">
        <f t="shared" si="0"/>
        <v>1.7508877209744798</v>
      </c>
      <c r="R4" s="15"/>
    </row>
    <row r="5" spans="1:20" x14ac:dyDescent="0.25">
      <c r="A5" s="3" t="str">
        <f>RIGHT([13]nuc_f0_exc_b0!A5,5)</f>
        <v>syls4</v>
      </c>
      <c r="B5" s="1">
        <f>[13]nuc_f0_exc_b0!B5</f>
        <v>5.1120000000000001</v>
      </c>
      <c r="C5" s="1">
        <f>[13]nuc_f0_exc_b0!C5</f>
        <v>2.1159174332932098</v>
      </c>
      <c r="D5" s="1">
        <f>[13]nuc_f0_exc_b0!D5</f>
        <v>8.1085807122551508</v>
      </c>
      <c r="E5" s="1">
        <f>[13]nuc_f0_exc_b0!E5</f>
        <v>1.242</v>
      </c>
      <c r="F5" s="13">
        <f t="shared" si="0"/>
        <v>2.9960825667067903</v>
      </c>
    </row>
    <row r="6" spans="1:20" x14ac:dyDescent="0.25">
      <c r="B6" s="1"/>
      <c r="C6" s="1"/>
      <c r="D6" s="1"/>
      <c r="E6" s="1"/>
      <c r="F6" s="13"/>
    </row>
    <row r="7" spans="1:20" x14ac:dyDescent="0.25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20" x14ac:dyDescent="0.25">
      <c r="A8" s="3" t="str">
        <f>RIGHT([14]nuc_lh_slope_b0!A2,5)</f>
        <v>syls1</v>
      </c>
      <c r="B8" s="1">
        <f>[14]nuc_lh_slope_b0!B2</f>
        <v>3.3220000000000001</v>
      </c>
      <c r="C8" s="1">
        <f>[14]nuc_lh_slope_b0!C2</f>
        <v>3.0267743086411198</v>
      </c>
      <c r="D8" s="1">
        <f>[14]nuc_lh_slope_b0!D2</f>
        <v>3.6177847036111102</v>
      </c>
      <c r="E8" s="1">
        <f>[14]nuc_lh_slope_b0!E2</f>
        <v>0.13200000000000001</v>
      </c>
      <c r="F8" s="13">
        <f>B8-C8</f>
        <v>0.29522569135888022</v>
      </c>
    </row>
    <row r="9" spans="1:20" x14ac:dyDescent="0.25">
      <c r="A9" s="3" t="str">
        <f>RIGHT([14]nuc_lh_slope_b0!A3,5)</f>
        <v>syls2</v>
      </c>
      <c r="B9" s="1">
        <f>[14]nuc_lh_slope_b0!B3</f>
        <v>3.2989999999999999</v>
      </c>
      <c r="C9" s="1">
        <f>[14]nuc_lh_slope_b0!C3</f>
        <v>2.8081247478159699</v>
      </c>
      <c r="D9" s="1">
        <f>[14]nuc_lh_slope_b0!D3</f>
        <v>3.78972770634011</v>
      </c>
      <c r="E9" s="1">
        <f>[14]nuc_lh_slope_b0!E3</f>
        <v>0.20699999999999999</v>
      </c>
      <c r="F9" s="13">
        <f>B9-C9</f>
        <v>0.49087525218403005</v>
      </c>
    </row>
    <row r="10" spans="1:20" x14ac:dyDescent="0.25">
      <c r="A10" s="3" t="str">
        <f>RIGHT([14]nuc_lh_slope_b0!A4,5)</f>
        <v>syls3</v>
      </c>
      <c r="B10" s="1">
        <f>[14]nuc_lh_slope_b0!B4</f>
        <v>3.1930000000000001</v>
      </c>
      <c r="C10" s="1">
        <f>[14]nuc_lh_slope_b0!C4</f>
        <v>2.8973536996376401</v>
      </c>
      <c r="D10" s="1">
        <f>[14]nuc_lh_slope_b0!D4</f>
        <v>3.4882708086408698</v>
      </c>
      <c r="E10" s="1">
        <f>[14]nuc_lh_slope_b0!E4</f>
        <v>0.13200000000000001</v>
      </c>
      <c r="F10" s="13">
        <f>B10-C10</f>
        <v>0.29564630036235995</v>
      </c>
    </row>
    <row r="11" spans="1:20" x14ac:dyDescent="0.25">
      <c r="A11" s="3" t="str">
        <f>RIGHT([14]nuc_lh_slope_b0!A5,5)</f>
        <v>syls4</v>
      </c>
      <c r="B11" s="1">
        <f>[14]nuc_lh_slope_b0!B5</f>
        <v>2.5470000000000002</v>
      </c>
      <c r="C11" s="1">
        <f>[14]nuc_lh_slope_b0!C5</f>
        <v>2.0564958763876899</v>
      </c>
      <c r="D11" s="1">
        <f>[14]nuc_lh_slope_b0!D5</f>
        <v>3.0381038909685101</v>
      </c>
      <c r="E11" s="1">
        <f>[14]nuc_lh_slope_b0!E5</f>
        <v>0.20699999999999999</v>
      </c>
      <c r="F11" s="13">
        <f>B11-C11</f>
        <v>0.49050412361231022</v>
      </c>
    </row>
    <row r="13" spans="1:20" x14ac:dyDescent="0.25">
      <c r="B13" t="s">
        <v>21</v>
      </c>
      <c r="C13" t="s">
        <v>22</v>
      </c>
    </row>
    <row r="14" spans="1:20" x14ac:dyDescent="0.25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25">
      <c r="A15" s="3" t="str">
        <f>A8</f>
        <v>syls1</v>
      </c>
      <c r="B15">
        <v>1</v>
      </c>
      <c r="C15" s="1">
        <f>B8</f>
        <v>3.3220000000000001</v>
      </c>
      <c r="D15" s="2">
        <f>EXP(C15)</f>
        <v>27.71572661723382</v>
      </c>
    </row>
    <row r="16" spans="1:20" x14ac:dyDescent="0.25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25">
      <c r="A17" s="3" t="str">
        <f>A9</f>
        <v>syls2</v>
      </c>
      <c r="B17">
        <f>B15</f>
        <v>1</v>
      </c>
      <c r="C17" s="1">
        <f>B9</f>
        <v>3.2989999999999999</v>
      </c>
      <c r="D17" s="2">
        <f t="shared" ref="D17" si="2">EXP(C17)</f>
        <v>27.085539833539045</v>
      </c>
      <c r="E17" s="2"/>
      <c r="F17" s="13"/>
    </row>
    <row r="18" spans="1:20" x14ac:dyDescent="0.25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25">
      <c r="A19" s="3" t="str">
        <f>A10</f>
        <v>syls3</v>
      </c>
      <c r="B19">
        <f>B17</f>
        <v>1</v>
      </c>
      <c r="C19" s="1">
        <f>B10</f>
        <v>3.1930000000000001</v>
      </c>
      <c r="D19" s="2">
        <f t="shared" ref="D19" si="4">EXP(C19)</f>
        <v>24.361402132727282</v>
      </c>
      <c r="E19" s="2"/>
      <c r="F19" s="13"/>
      <c r="T19" t="s">
        <v>23</v>
      </c>
    </row>
    <row r="20" spans="1:20" x14ac:dyDescent="0.25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25">
      <c r="A21" s="3" t="str">
        <f>A11</f>
        <v>syls4</v>
      </c>
      <c r="B21">
        <f>B19</f>
        <v>1</v>
      </c>
      <c r="C21" s="1">
        <f>B11</f>
        <v>2.5470000000000002</v>
      </c>
      <c r="D21" s="2">
        <f t="shared" ref="D21" si="6">EXP(C21)</f>
        <v>12.768740045693297</v>
      </c>
    </row>
    <row r="22" spans="1:20" x14ac:dyDescent="0.25">
      <c r="F22" s="14"/>
    </row>
    <row r="23" spans="1:20" x14ac:dyDescent="0.25">
      <c r="A23" t="str">
        <f>A7</f>
        <v>lh_slope</v>
      </c>
      <c r="B23" t="str">
        <f>B7</f>
        <v>predicted</v>
      </c>
    </row>
    <row r="24" spans="1:20" x14ac:dyDescent="0.25">
      <c r="A24" t="str">
        <f>A8</f>
        <v>syls1</v>
      </c>
      <c r="B24" s="1">
        <f>EXP(B8)</f>
        <v>27.71572661723382</v>
      </c>
      <c r="C24" s="1"/>
      <c r="D24" s="1"/>
      <c r="E24" s="1"/>
      <c r="F24" s="1"/>
    </row>
    <row r="25" spans="1:20" x14ac:dyDescent="0.25">
      <c r="A25" t="str">
        <f>A9</f>
        <v>syls2</v>
      </c>
      <c r="B25" s="1">
        <f t="shared" ref="B25" si="7">EXP(B9)</f>
        <v>27.085539833539045</v>
      </c>
      <c r="C25" s="1"/>
      <c r="D25" s="1"/>
      <c r="E25" s="1"/>
      <c r="F25" s="1"/>
    </row>
    <row r="26" spans="1:20" x14ac:dyDescent="0.25">
      <c r="A26" t="str">
        <f>A10</f>
        <v>syls3</v>
      </c>
      <c r="B26" s="1">
        <f t="shared" ref="B26" si="8">EXP(B10)</f>
        <v>24.361402132727282</v>
      </c>
      <c r="C26" s="1"/>
      <c r="D26" s="1"/>
      <c r="E26" s="1"/>
      <c r="F26" s="1"/>
    </row>
    <row r="27" spans="1:20" x14ac:dyDescent="0.25">
      <c r="A27" t="str">
        <f>A11</f>
        <v>syls4</v>
      </c>
      <c r="B27" s="1">
        <f t="shared" ref="B27" si="9">EXP(B11)</f>
        <v>12.768740045693297</v>
      </c>
      <c r="C27" s="1"/>
      <c r="D27" s="1"/>
      <c r="E27" s="1"/>
      <c r="F27" s="1"/>
    </row>
    <row r="31" spans="1:20" x14ac:dyDescent="0.25">
      <c r="A31" s="3"/>
      <c r="C31" s="1"/>
      <c r="D31" s="1"/>
    </row>
    <row r="32" spans="1:20" x14ac:dyDescent="0.25">
      <c r="A32" s="3"/>
      <c r="C32" s="1"/>
      <c r="D32" s="1"/>
    </row>
    <row r="33" spans="1:6" x14ac:dyDescent="0.25">
      <c r="A33" s="3"/>
      <c r="C33" s="1"/>
      <c r="D33" s="1"/>
    </row>
    <row r="34" spans="1:6" x14ac:dyDescent="0.25">
      <c r="A34" s="3"/>
      <c r="C34" s="1"/>
      <c r="D34" s="1"/>
    </row>
    <row r="35" spans="1:6" x14ac:dyDescent="0.25">
      <c r="A35" s="3"/>
      <c r="C35" s="1"/>
      <c r="D35" s="1"/>
    </row>
    <row r="36" spans="1:6" x14ac:dyDescent="0.25">
      <c r="A36" s="3"/>
      <c r="C36" s="1"/>
      <c r="D36" s="1"/>
    </row>
    <row r="37" spans="1:6" x14ac:dyDescent="0.25">
      <c r="A37" s="3"/>
      <c r="C37" s="1"/>
      <c r="D37" s="1"/>
    </row>
    <row r="38" spans="1:6" x14ac:dyDescent="0.25">
      <c r="A38" s="3"/>
      <c r="C38" s="1"/>
      <c r="D38" s="1"/>
    </row>
    <row r="39" spans="1:6" x14ac:dyDescent="0.25">
      <c r="A39" s="3"/>
    </row>
    <row r="40" spans="1:6" x14ac:dyDescent="0.25">
      <c r="A40" s="3"/>
    </row>
    <row r="46" spans="1:6" x14ac:dyDescent="0.25">
      <c r="B46" s="1"/>
      <c r="C46" s="1"/>
      <c r="D46" s="1"/>
      <c r="E46" s="1"/>
      <c r="F46" s="1"/>
    </row>
    <row r="47" spans="1:6" x14ac:dyDescent="0.25">
      <c r="B47" s="1"/>
      <c r="C47" s="1"/>
      <c r="D47" s="1"/>
      <c r="E47" s="1"/>
      <c r="F47" s="1"/>
    </row>
    <row r="48" spans="1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Normal="100" workbookViewId="0">
      <selection activeCell="B23" sqref="B23"/>
    </sheetView>
  </sheetViews>
  <sheetFormatPr defaultRowHeight="15" x14ac:dyDescent="0.25"/>
  <sheetData>
    <row r="1" spans="1:6" x14ac:dyDescent="0.25">
      <c r="B1" t="s">
        <v>12</v>
      </c>
    </row>
    <row r="2" spans="1: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REPLACE([15]pn_l_t_b0!A6, 1, 5,"")</f>
        <v>syls1</v>
      </c>
      <c r="B3" s="3">
        <f>[15]pn_l_t_b0!B6</f>
        <v>87.521000000000001</v>
      </c>
      <c r="C3" s="3">
        <f>[15]pn_l_t_b0!C6</f>
        <v>-142.18403132901901</v>
      </c>
      <c r="D3" s="3">
        <f>[15]pn_l_t_b0!D6</f>
        <v>317.225577208819</v>
      </c>
      <c r="E3">
        <f>[15]pn_l_t_b0!E6</f>
        <v>51.435000000000002</v>
      </c>
      <c r="F3">
        <f>B3-C3</f>
        <v>229.70503132901899</v>
      </c>
    </row>
    <row r="4" spans="1:6" x14ac:dyDescent="0.25">
      <c r="A4" s="3" t="str">
        <f>REPLACE([15]pn_l_t_b0!A7, 1, 5,"")</f>
        <v>syls2</v>
      </c>
      <c r="B4" s="3">
        <f>[15]pn_l_t_b0!B7</f>
        <v>96.442999999999998</v>
      </c>
      <c r="C4" s="3">
        <f>[15]pn_l_t_b0!C7</f>
        <v>-135.91165139314199</v>
      </c>
      <c r="D4" s="3">
        <f>[15]pn_l_t_b0!D7</f>
        <v>328.79787602560799</v>
      </c>
      <c r="E4">
        <f>[15]pn_l_t_b0!E7</f>
        <v>51.207000000000001</v>
      </c>
      <c r="F4">
        <f>B4-C4</f>
        <v>232.35465139314198</v>
      </c>
    </row>
    <row r="5" spans="1:6" x14ac:dyDescent="0.25">
      <c r="A5" s="3" t="str">
        <f>REPLACE([15]pn_l_t_b0!A8, 1, 5,"")</f>
        <v>syls3</v>
      </c>
      <c r="B5" s="3">
        <f>[15]pn_l_t_b0!B8</f>
        <v>102.935</v>
      </c>
      <c r="C5" s="3">
        <f>[15]pn_l_t_b0!C8</f>
        <v>-124.335964371103</v>
      </c>
      <c r="D5" s="3">
        <f>[15]pn_l_t_b0!D8</f>
        <v>330.206780160177</v>
      </c>
      <c r="E5">
        <f>[15]pn_l_t_b0!E8</f>
        <v>51.600999999999999</v>
      </c>
      <c r="F5">
        <f>B5-C5</f>
        <v>227.27096437110299</v>
      </c>
    </row>
    <row r="6" spans="1:6" x14ac:dyDescent="0.25">
      <c r="A6" s="3" t="str">
        <f>REPLACE([15]pn_l_t_b0!A9, 1, 5,"")</f>
        <v>syls4</v>
      </c>
      <c r="B6" s="3">
        <f>[15]pn_l_t_b0!B9</f>
        <v>122.053</v>
      </c>
      <c r="C6" s="3">
        <f>[15]pn_l_t_b0!C9</f>
        <v>-106.458642645353</v>
      </c>
      <c r="D6" s="3">
        <f>[15]pn_l_t_b0!D9</f>
        <v>350.56525958932002</v>
      </c>
      <c r="E6">
        <f>[15]pn_l_t_b0!E9</f>
        <v>51.515999999999998</v>
      </c>
      <c r="F6">
        <f>B6-C6</f>
        <v>228.51164264535299</v>
      </c>
    </row>
    <row r="8" spans="1:6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REPLACE([16]pn_l_f0_b0!A6, 1, 5,"")</f>
        <v>syls1</v>
      </c>
      <c r="B9" s="2">
        <f>[16]pn_l_f0_b0!B6</f>
        <v>85.227999999999994</v>
      </c>
      <c r="C9" s="2">
        <f>[16]pn_l_f0_b0!C6</f>
        <v>82.200254272024097</v>
      </c>
      <c r="D9" s="2">
        <f>[16]pn_l_f0_b0!D6</f>
        <v>88.255928474584906</v>
      </c>
      <c r="E9">
        <f>[16]pn_l_f0_b0!E6</f>
        <v>1.373</v>
      </c>
      <c r="F9">
        <f t="shared" ref="F9:F25" si="0">B9-C9</f>
        <v>3.0277457279758977</v>
      </c>
    </row>
    <row r="10" spans="1:6" x14ac:dyDescent="0.25">
      <c r="A10" s="2" t="str">
        <f>REPLACE([16]pn_l_f0_b0!A7, 1, 5,"")</f>
        <v>syls2</v>
      </c>
      <c r="B10" s="2">
        <f>[16]pn_l_f0_b0!B7</f>
        <v>85.132000000000005</v>
      </c>
      <c r="C10" s="2">
        <f>[16]pn_l_f0_b0!C7</f>
        <v>82.102636255223899</v>
      </c>
      <c r="D10" s="2">
        <f>[16]pn_l_f0_b0!D7</f>
        <v>88.161280670752603</v>
      </c>
      <c r="E10">
        <f>[16]pn_l_f0_b0!E7</f>
        <v>1.3740000000000001</v>
      </c>
      <c r="F10">
        <f t="shared" si="0"/>
        <v>3.0293637447761057</v>
      </c>
    </row>
    <row r="11" spans="1:6" x14ac:dyDescent="0.25">
      <c r="A11" s="2" t="str">
        <f>REPLACE([16]pn_l_f0_b0!A8, 1, 5,"")</f>
        <v>syls3</v>
      </c>
      <c r="B11" s="2">
        <f>[16]pn_l_f0_b0!B8</f>
        <v>85.028000000000006</v>
      </c>
      <c r="C11" s="2">
        <f>[16]pn_l_f0_b0!C8</f>
        <v>81.980147128262999</v>
      </c>
      <c r="D11" s="2">
        <f>[16]pn_l_f0_b0!D8</f>
        <v>88.074896162800101</v>
      </c>
      <c r="E11">
        <f>[16]pn_l_f0_b0!E8</f>
        <v>1.39</v>
      </c>
      <c r="F11">
        <f t="shared" si="0"/>
        <v>3.0478528717370068</v>
      </c>
    </row>
    <row r="12" spans="1:6" x14ac:dyDescent="0.25">
      <c r="A12" s="2" t="str">
        <f>REPLACE([16]pn_l_f0_b0!A9, 1, 5,"")</f>
        <v>syls4</v>
      </c>
      <c r="B12" s="2">
        <f>[16]pn_l_f0_b0!B9</f>
        <v>84.962999999999994</v>
      </c>
      <c r="C12" s="2">
        <f>[16]pn_l_f0_b0!C9</f>
        <v>81.940576694900699</v>
      </c>
      <c r="D12" s="2">
        <f>[16]pn_l_f0_b0!D9</f>
        <v>87.985730969124404</v>
      </c>
      <c r="E12">
        <f>[16]pn_l_f0_b0!E9</f>
        <v>1.3680000000000001</v>
      </c>
      <c r="F12">
        <f t="shared" si="0"/>
        <v>3.022423305099295</v>
      </c>
    </row>
    <row r="15" spans="1:6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REPLACE([17]pn_h_t_b0!A9, 1, 5,"")</f>
        <v>syls1</v>
      </c>
      <c r="B16" s="3">
        <f>[17]pn_h_t_b0!B9</f>
        <v>186.215</v>
      </c>
      <c r="C16" s="3">
        <f>[17]pn_h_t_b0!C9</f>
        <v>57.281014459313802</v>
      </c>
      <c r="D16" s="3">
        <f>[17]pn_h_t_b0!D9</f>
        <v>315.14916990544498</v>
      </c>
      <c r="E16">
        <f>[17]pn_h_t_b0!E9</f>
        <v>32.164999999999999</v>
      </c>
      <c r="F16">
        <f t="shared" si="0"/>
        <v>128.93398554068619</v>
      </c>
    </row>
    <row r="17" spans="1:40" x14ac:dyDescent="0.25">
      <c r="A17" s="3" t="str">
        <f>REPLACE([17]pn_h_t_b0!A10, 1, 5,"")</f>
        <v>syls2</v>
      </c>
      <c r="B17" s="3">
        <f>[17]pn_h_t_b0!B10</f>
        <v>217.30199999999999</v>
      </c>
      <c r="C17" s="3">
        <f>[17]pn_h_t_b0!C10</f>
        <v>85.340581388749996</v>
      </c>
      <c r="D17" s="3">
        <f>[17]pn_h_t_b0!D10</f>
        <v>349.26363940551897</v>
      </c>
      <c r="E17">
        <f>[17]pn_h_t_b0!E10</f>
        <v>31.837</v>
      </c>
      <c r="F17">
        <f t="shared" si="0"/>
        <v>131.96141861125</v>
      </c>
    </row>
    <row r="18" spans="1:40" x14ac:dyDescent="0.25">
      <c r="A18" s="3" t="str">
        <f>REPLACE([17]pn_h_t_b0!A11, 1, 5,"")</f>
        <v>syls3</v>
      </c>
      <c r="B18" s="3">
        <f>[17]pn_h_t_b0!B11</f>
        <v>239.34</v>
      </c>
      <c r="C18" s="3">
        <f>[17]pn_h_t_b0!C11</f>
        <v>117.561272393484</v>
      </c>
      <c r="D18" s="3">
        <f>[17]pn_h_t_b0!D11</f>
        <v>361.118340570984</v>
      </c>
      <c r="E18">
        <f>[17]pn_h_t_b0!E11</f>
        <v>32.975000000000001</v>
      </c>
      <c r="F18">
        <f t="shared" si="0"/>
        <v>121.778727606516</v>
      </c>
    </row>
    <row r="19" spans="1:40" x14ac:dyDescent="0.25">
      <c r="A19" s="3" t="str">
        <f>REPLACE([17]pn_h_t_b0!A12, 1, 5,"")</f>
        <v>syls4</v>
      </c>
      <c r="B19" s="3">
        <f>[17]pn_h_t_b0!B12</f>
        <v>253.80699999999999</v>
      </c>
      <c r="C19" s="3">
        <f>[17]pn_h_t_b0!C12</f>
        <v>129.270939958632</v>
      </c>
      <c r="D19" s="3">
        <f>[17]pn_h_t_b0!D12</f>
        <v>378.34233658065398</v>
      </c>
      <c r="E19">
        <f>[17]pn_h_t_b0!E12</f>
        <v>32.643999999999998</v>
      </c>
      <c r="F19">
        <f t="shared" si="0"/>
        <v>124.53606004136799</v>
      </c>
    </row>
    <row r="21" spans="1:40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REPLACE([18]pn_h_f0_b0!A9, 1, 5,"")</f>
        <v>syls1</v>
      </c>
      <c r="B22" s="2">
        <f>[18]pn_h_f0_b0!B9</f>
        <v>87.722999999999999</v>
      </c>
      <c r="C22" s="2">
        <f>[18]pn_h_f0_b0!C9</f>
        <v>84.567553502404195</v>
      </c>
      <c r="D22" s="2">
        <f>[18]pn_h_f0_b0!D9</f>
        <v>90.877548812808598</v>
      </c>
      <c r="E22">
        <f>[18]pn_h_f0_b0!E9</f>
        <v>1.4239999999999999</v>
      </c>
      <c r="F22">
        <f t="shared" si="0"/>
        <v>3.1554464975958041</v>
      </c>
    </row>
    <row r="23" spans="1:40" x14ac:dyDescent="0.25">
      <c r="A23" s="2" t="str">
        <f>REPLACE([18]pn_h_f0_b0!A10, 1, 5,"")</f>
        <v>syls2</v>
      </c>
      <c r="B23" s="2">
        <f>[18]pn_h_f0_b0!B10</f>
        <v>87.998999999999995</v>
      </c>
      <c r="C23" s="2">
        <f>[18]pn_h_f0_b0!C10</f>
        <v>84.855301724140801</v>
      </c>
      <c r="D23" s="2">
        <f>[18]pn_h_f0_b0!D10</f>
        <v>91.142765692695207</v>
      </c>
      <c r="E23">
        <f>[18]pn_h_f0_b0!E10</f>
        <v>1.4159999999999999</v>
      </c>
      <c r="F23">
        <f t="shared" si="0"/>
        <v>3.1436982758591938</v>
      </c>
    </row>
    <row r="24" spans="1:40" x14ac:dyDescent="0.25">
      <c r="A24" s="2" t="str">
        <f>REPLACE([18]pn_h_f0_b0!A11, 1, 5,"")</f>
        <v>syls3</v>
      </c>
      <c r="B24" s="2">
        <f>[18]pn_h_f0_b0!B11</f>
        <v>88.537000000000006</v>
      </c>
      <c r="C24" s="2">
        <f>[18]pn_h_f0_b0!C11</f>
        <v>85.360107513382204</v>
      </c>
      <c r="D24" s="2">
        <f>[18]pn_h_f0_b0!D11</f>
        <v>91.713958791305103</v>
      </c>
      <c r="E24">
        <f>[18]pn_h_f0_b0!E11</f>
        <v>1.4450000000000001</v>
      </c>
      <c r="F24">
        <f t="shared" si="0"/>
        <v>3.1768924866178025</v>
      </c>
    </row>
    <row r="25" spans="1:40" x14ac:dyDescent="0.25">
      <c r="A25" s="2" t="str">
        <f>REPLACE([18]pn_h_f0_b0!A12, 1, 5,"")</f>
        <v>syls4</v>
      </c>
      <c r="B25" s="2">
        <f>[18]pn_h_f0_b0!B12</f>
        <v>88.436999999999998</v>
      </c>
      <c r="C25" s="2">
        <f>[18]pn_h_f0_b0!C12</f>
        <v>85.270075254311905</v>
      </c>
      <c r="D25" s="2">
        <f>[18]pn_h_f0_b0!D12</f>
        <v>91.604828170651103</v>
      </c>
      <c r="E25">
        <f>[18]pn_h_f0_b0!E12</f>
        <v>1.4350000000000001</v>
      </c>
      <c r="F25">
        <f t="shared" si="0"/>
        <v>3.1669247456880925</v>
      </c>
    </row>
    <row r="29" spans="1:40" x14ac:dyDescent="0.25">
      <c r="B29" s="3"/>
      <c r="C29" s="3"/>
      <c r="D29" s="3"/>
    </row>
    <row r="30" spans="1:40" x14ac:dyDescent="0.25">
      <c r="B30" s="3"/>
      <c r="C30" s="3"/>
      <c r="D30" s="3"/>
    </row>
    <row r="31" spans="1:40" x14ac:dyDescent="0.25">
      <c r="B31" s="3"/>
      <c r="C31" s="3"/>
      <c r="D31" s="3"/>
    </row>
    <row r="32" spans="1:40" x14ac:dyDescent="0.25">
      <c r="B32" s="3"/>
      <c r="C32" s="3"/>
      <c r="D32" s="3"/>
    </row>
    <row r="34" spans="2:23" x14ac:dyDescent="0.25">
      <c r="I34" s="4"/>
    </row>
    <row r="35" spans="2:23" x14ac:dyDescent="0.25">
      <c r="B35" s="2"/>
      <c r="C35" s="2"/>
      <c r="D35" s="2"/>
      <c r="I35" s="8"/>
    </row>
    <row r="36" spans="2:23" x14ac:dyDescent="0.25">
      <c r="B36" s="2"/>
      <c r="C36" s="2"/>
      <c r="D36" s="2"/>
      <c r="I36" s="7"/>
    </row>
    <row r="37" spans="2:23" x14ac:dyDescent="0.25">
      <c r="B37" s="2"/>
      <c r="C37" s="2"/>
      <c r="D37" s="2"/>
      <c r="I37" s="7"/>
    </row>
    <row r="38" spans="2:23" x14ac:dyDescent="0.25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A7" sqref="A7"/>
    </sheetView>
  </sheetViews>
  <sheetFormatPr defaultRowHeight="15" x14ac:dyDescent="0.25"/>
  <cols>
    <col min="2" max="3" width="9.140625" style="3"/>
  </cols>
  <sheetData>
    <row r="1" spans="1:6" x14ac:dyDescent="0.25">
      <c r="B1" s="3" t="s">
        <v>12</v>
      </c>
    </row>
    <row r="2" spans="1:6" x14ac:dyDescent="0.25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REPLACE([15]pn_l_t_b0!A2,5,4,"")</f>
        <v>ana_0</v>
      </c>
      <c r="B3" s="3">
        <f>[15]pn_l_t_b0!B2</f>
        <v>87.521000000000001</v>
      </c>
      <c r="C3" s="3">
        <f>[15]pn_l_t_b0!C2</f>
        <v>-142.18403132901901</v>
      </c>
      <c r="D3" s="3">
        <f>[15]pn_l_t_b0!D2</f>
        <v>317.225577208819</v>
      </c>
      <c r="E3">
        <f>[15]pn_l_t_b0!E2</f>
        <v>51.435000000000002</v>
      </c>
      <c r="F3">
        <f>B3-C3</f>
        <v>229.70503132901899</v>
      </c>
    </row>
    <row r="4" spans="1:6" x14ac:dyDescent="0.25">
      <c r="A4" s="3" t="str">
        <f>REPLACE([15]pn_l_t_b0!A3,5,4,"")</f>
        <v>ana_1</v>
      </c>
      <c r="B4" s="3">
        <f>[15]pn_l_t_b0!B3</f>
        <v>28.847000000000001</v>
      </c>
      <c r="C4" s="3">
        <f>[15]pn_l_t_b0!C3</f>
        <v>-47.743912842866798</v>
      </c>
      <c r="D4" s="3">
        <f>[15]pn_l_t_b0!D3</f>
        <v>105.437202953376</v>
      </c>
      <c r="E4">
        <f>[15]pn_l_t_b0!E3</f>
        <v>20.638000000000002</v>
      </c>
      <c r="F4">
        <f>B4-C4</f>
        <v>76.5909128428668</v>
      </c>
    </row>
    <row r="5" spans="1:6" x14ac:dyDescent="0.25">
      <c r="A5" s="3" t="str">
        <f>REPLACE([15]pn_l_t_b0!A4,5,4,"")</f>
        <v>ana_2</v>
      </c>
      <c r="B5" s="3">
        <f>[15]pn_l_t_b0!B4</f>
        <v>70.17</v>
      </c>
      <c r="C5" s="3">
        <f>[15]pn_l_t_b0!C4</f>
        <v>-101.811084145064</v>
      </c>
      <c r="D5" s="3">
        <f>[15]pn_l_t_b0!D4</f>
        <v>242.15091752223299</v>
      </c>
      <c r="E5">
        <f>[15]pn_l_t_b0!E4</f>
        <v>32.359000000000002</v>
      </c>
      <c r="F5">
        <f>B5-C5</f>
        <v>171.98108414506402</v>
      </c>
    </row>
    <row r="6" spans="1:6" x14ac:dyDescent="0.25">
      <c r="A6" s="3" t="str">
        <f>REPLACE([15]pn_l_t_b0!A5,5,4,"")</f>
        <v>ana_3</v>
      </c>
      <c r="B6" s="3">
        <f>[15]pn_l_t_b0!B5</f>
        <v>80.019000000000005</v>
      </c>
      <c r="C6" s="3">
        <f>[15]pn_l_t_b0!C5</f>
        <v>-92.180124499966794</v>
      </c>
      <c r="D6" s="3">
        <f>[15]pn_l_t_b0!D5</f>
        <v>252.217436731531</v>
      </c>
      <c r="E6">
        <f>[15]pn_l_t_b0!E5</f>
        <v>32.348999999999997</v>
      </c>
      <c r="F6">
        <f>B6-C6</f>
        <v>172.19912449996679</v>
      </c>
    </row>
    <row r="8" spans="1:6" x14ac:dyDescent="0.25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REPLACE([16]pn_l_f0_b0!A2,5,4,"")</f>
        <v>ana_0</v>
      </c>
      <c r="B9" s="2">
        <f>[16]pn_l_f0_b0!B2</f>
        <v>85.227999999999994</v>
      </c>
      <c r="C9" s="2">
        <f>[16]pn_l_f0_b0!C2</f>
        <v>82.200254272024097</v>
      </c>
      <c r="D9" s="2">
        <f>[16]pn_l_f0_b0!D2</f>
        <v>88.255928474584906</v>
      </c>
      <c r="E9" s="2">
        <f>[16]pn_l_f0_b0!E2</f>
        <v>1.373</v>
      </c>
      <c r="F9">
        <f t="shared" ref="F9:F25" si="0">B9-C9</f>
        <v>3.0277457279758977</v>
      </c>
    </row>
    <row r="10" spans="1:6" x14ac:dyDescent="0.25">
      <c r="A10" s="2" t="str">
        <f>REPLACE([16]pn_l_f0_b0!A3,5,4,"")</f>
        <v>ana_1</v>
      </c>
      <c r="B10" s="2">
        <f>[16]pn_l_f0_b0!B3</f>
        <v>86.135000000000005</v>
      </c>
      <c r="C10" s="2">
        <f>[16]pn_l_f0_b0!C3</f>
        <v>83.121660362266596</v>
      </c>
      <c r="D10" s="2">
        <f>[16]pn_l_f0_b0!D3</f>
        <v>89.148137333046904</v>
      </c>
      <c r="E10" s="2">
        <f>[16]pn_l_f0_b0!E3</f>
        <v>1.359</v>
      </c>
      <c r="F10">
        <f t="shared" si="0"/>
        <v>3.0133396377334094</v>
      </c>
    </row>
    <row r="11" spans="1:6" x14ac:dyDescent="0.25">
      <c r="A11" s="2" t="str">
        <f>REPLACE([16]pn_l_f0_b0!A4,5,4,"")</f>
        <v>ana_2</v>
      </c>
      <c r="B11" s="2">
        <f>[16]pn_l_f0_b0!B4</f>
        <v>85.457999999999998</v>
      </c>
      <c r="C11" s="2">
        <f>[16]pn_l_f0_b0!C4</f>
        <v>82.431091949304601</v>
      </c>
      <c r="D11" s="2">
        <f>[16]pn_l_f0_b0!D4</f>
        <v>88.485711745757996</v>
      </c>
      <c r="E11" s="2">
        <f>[16]pn_l_f0_b0!E4</f>
        <v>1.3720000000000001</v>
      </c>
      <c r="F11">
        <f t="shared" si="0"/>
        <v>3.0269080506953969</v>
      </c>
    </row>
    <row r="12" spans="1:6" x14ac:dyDescent="0.25">
      <c r="A12" s="2" t="str">
        <f>REPLACE([16]pn_l_f0_b0!A5,5,4,"")</f>
        <v>ana_3</v>
      </c>
      <c r="B12" s="2">
        <f>[16]pn_l_f0_b0!B5</f>
        <v>85.32</v>
      </c>
      <c r="C12" s="2">
        <f>[16]pn_l_f0_b0!C5</f>
        <v>82.292584233335504</v>
      </c>
      <c r="D12" s="2">
        <f>[16]pn_l_f0_b0!D5</f>
        <v>88.347662091301999</v>
      </c>
      <c r="E12" s="2">
        <f>[16]pn_l_f0_b0!E5</f>
        <v>1.373</v>
      </c>
      <c r="F12">
        <f t="shared" si="0"/>
        <v>3.0274157666644896</v>
      </c>
    </row>
    <row r="15" spans="1:6" x14ac:dyDescent="0.25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REPLACE([17]pn_h_t_b0!A5,5,4,"")</f>
        <v>ana_0</v>
      </c>
      <c r="B16" s="3">
        <f>[17]pn_h_t_b0!B5</f>
        <v>186.215</v>
      </c>
      <c r="C16" s="3">
        <f>[17]pn_h_t_b0!C5</f>
        <v>57.281014459313802</v>
      </c>
      <c r="D16" s="3">
        <f>[17]pn_h_t_b0!D5</f>
        <v>315.14916990544498</v>
      </c>
      <c r="E16" s="3">
        <f>[17]pn_h_t_b0!E5</f>
        <v>32.164999999999999</v>
      </c>
      <c r="F16">
        <f t="shared" si="0"/>
        <v>128.93398554068619</v>
      </c>
    </row>
    <row r="17" spans="1:40" x14ac:dyDescent="0.25">
      <c r="A17" s="3" t="str">
        <f>REPLACE([17]pn_h_t_b0!A6,5,4,"")</f>
        <v>ana_1</v>
      </c>
      <c r="B17" s="3">
        <f>[17]pn_h_t_b0!B6</f>
        <v>151.989</v>
      </c>
      <c r="C17" s="3">
        <f>[17]pn_h_t_b0!C6</f>
        <v>112.475042995127</v>
      </c>
      <c r="D17" s="3">
        <f>[17]pn_h_t_b0!D6</f>
        <v>191.50330117014499</v>
      </c>
      <c r="E17" s="3">
        <f>[17]pn_h_t_b0!E6</f>
        <v>16.164000000000001</v>
      </c>
      <c r="F17">
        <f t="shared" si="0"/>
        <v>39.513957004873006</v>
      </c>
    </row>
    <row r="18" spans="1:40" x14ac:dyDescent="0.25">
      <c r="A18" s="3" t="str">
        <f>REPLACE([17]pn_h_t_b0!A7,5,4,"")</f>
        <v>ana_2</v>
      </c>
      <c r="B18" s="3">
        <f>[17]pn_h_t_b0!B7</f>
        <v>224.31399999999999</v>
      </c>
      <c r="C18" s="3">
        <f>[17]pn_h_t_b0!C7</f>
        <v>151.86327797413901</v>
      </c>
      <c r="D18" s="3">
        <f>[17]pn_h_t_b0!D7</f>
        <v>296.76414997696702</v>
      </c>
      <c r="E18" s="3">
        <f>[17]pn_h_t_b0!E7</f>
        <v>22.977</v>
      </c>
      <c r="F18">
        <f t="shared" si="0"/>
        <v>72.450722025860983</v>
      </c>
    </row>
    <row r="19" spans="1:40" x14ac:dyDescent="0.25">
      <c r="A19" s="3" t="str">
        <f>REPLACE([17]pn_h_t_b0!A8,5,4,"")</f>
        <v>ana_3</v>
      </c>
      <c r="B19" s="3">
        <f>[17]pn_h_t_b0!B8</f>
        <v>237.428</v>
      </c>
      <c r="C19" s="3">
        <f>[17]pn_h_t_b0!C8</f>
        <v>164.99686098666601</v>
      </c>
      <c r="D19" s="3">
        <f>[17]pn_h_t_b0!D8</f>
        <v>309.8598347002</v>
      </c>
      <c r="E19" s="3">
        <f>[17]pn_h_t_b0!E8</f>
        <v>22.981999999999999</v>
      </c>
      <c r="F19">
        <f t="shared" si="0"/>
        <v>72.43113901333399</v>
      </c>
    </row>
    <row r="21" spans="1:40" x14ac:dyDescent="0.25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REPLACE([18]pn_h_f0_b0!A5,5,4,"")</f>
        <v>ana_0</v>
      </c>
      <c r="B22" s="2">
        <f>[18]pn_h_f0_b0!B5</f>
        <v>87.722999999999999</v>
      </c>
      <c r="C22" s="2">
        <f>[18]pn_h_f0_b0!C5</f>
        <v>84.567553502404195</v>
      </c>
      <c r="D22" s="2">
        <f>[18]pn_h_f0_b0!D5</f>
        <v>90.877548812808598</v>
      </c>
      <c r="E22" s="2">
        <f>[18]pn_h_f0_b0!E5</f>
        <v>1.4239999999999999</v>
      </c>
      <c r="F22">
        <f t="shared" si="0"/>
        <v>3.1554464975958041</v>
      </c>
    </row>
    <row r="23" spans="1:40" x14ac:dyDescent="0.25">
      <c r="A23" s="2" t="str">
        <f>REPLACE([18]pn_h_f0_b0!A6,5,4,"")</f>
        <v>ana_1</v>
      </c>
      <c r="B23" s="2">
        <f>[18]pn_h_f0_b0!B6</f>
        <v>88.337999999999994</v>
      </c>
      <c r="C23" s="2">
        <f>[18]pn_h_f0_b0!C6</f>
        <v>85.512792527610898</v>
      </c>
      <c r="D23" s="2">
        <f>[18]pn_h_f0_b0!D6</f>
        <v>91.162772275292994</v>
      </c>
      <c r="E23" s="2">
        <f>[18]pn_h_f0_b0!E6</f>
        <v>1.288</v>
      </c>
      <c r="F23">
        <f t="shared" si="0"/>
        <v>2.8252074723890956</v>
      </c>
    </row>
    <row r="24" spans="1:40" x14ac:dyDescent="0.25">
      <c r="A24" s="2" t="str">
        <f>REPLACE([18]pn_h_f0_b0!A7,5,4,"")</f>
        <v>ana_2</v>
      </c>
      <c r="B24" s="2">
        <f>[18]pn_h_f0_b0!B7</f>
        <v>88.484999999999999</v>
      </c>
      <c r="C24" s="2">
        <f>[18]pn_h_f0_b0!C7</f>
        <v>85.567725296202198</v>
      </c>
      <c r="D24" s="2">
        <f>[18]pn_h_f0_b0!D7</f>
        <v>91.402015796185296</v>
      </c>
      <c r="E24" s="2">
        <f>[18]pn_h_f0_b0!E7</f>
        <v>1.34</v>
      </c>
      <c r="F24">
        <f t="shared" si="0"/>
        <v>2.9172747037978013</v>
      </c>
    </row>
    <row r="25" spans="1:40" x14ac:dyDescent="0.25">
      <c r="A25" s="2" t="str">
        <f>REPLACE([18]pn_h_f0_b0!A8,5,4,"")</f>
        <v>ana_3</v>
      </c>
      <c r="B25" s="2">
        <f>[18]pn_h_f0_b0!B8</f>
        <v>87.78</v>
      </c>
      <c r="C25" s="2">
        <f>[18]pn_h_f0_b0!C8</f>
        <v>84.862195702853597</v>
      </c>
      <c r="D25" s="2">
        <f>[18]pn_h_f0_b0!D8</f>
        <v>90.697564500456295</v>
      </c>
      <c r="E25" s="2">
        <f>[18]pn_h_f0_b0!E8</f>
        <v>1.34</v>
      </c>
      <c r="F25">
        <f t="shared" si="0"/>
        <v>2.9178042971464038</v>
      </c>
    </row>
    <row r="29" spans="1:40" x14ac:dyDescent="0.25">
      <c r="D29" s="3"/>
    </row>
    <row r="30" spans="1:40" x14ac:dyDescent="0.25">
      <c r="D30" s="3"/>
    </row>
    <row r="31" spans="1:40" x14ac:dyDescent="0.25">
      <c r="D31" s="3"/>
    </row>
    <row r="32" spans="1:40" x14ac:dyDescent="0.25">
      <c r="D32" s="3"/>
    </row>
    <row r="34" spans="4:23" x14ac:dyDescent="0.25">
      <c r="I34" s="4"/>
    </row>
    <row r="35" spans="4:23" x14ac:dyDescent="0.25">
      <c r="D35" s="2"/>
      <c r="I35" s="8"/>
    </row>
    <row r="36" spans="4:23" x14ac:dyDescent="0.25">
      <c r="D36" s="2"/>
      <c r="I36" s="7"/>
    </row>
    <row r="37" spans="4:23" x14ac:dyDescent="0.25">
      <c r="D37" s="2"/>
      <c r="I37" s="7"/>
    </row>
    <row r="38" spans="4:23" x14ac:dyDescent="0.25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topLeftCell="D1" zoomScale="115" zoomScaleNormal="115" workbookViewId="0">
      <selection activeCell="R9" sqref="R9"/>
    </sheetView>
  </sheetViews>
  <sheetFormatPr defaultRowHeight="15" x14ac:dyDescent="0.25"/>
  <cols>
    <col min="4" max="4" width="11" bestFit="1" customWidth="1"/>
  </cols>
  <sheetData>
    <row r="1" spans="1:20" x14ac:dyDescent="0.25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25">
      <c r="A2" s="3" t="str">
        <f>RIGHT([19]pn_f0_exc_b0!A2,5)</f>
        <v>syls1</v>
      </c>
      <c r="B2" s="1">
        <f>[19]pn_f0_exc_b0!B2</f>
        <v>1.298</v>
      </c>
      <c r="C2" s="1">
        <f>[19]pn_f0_exc_b0!C2</f>
        <v>-6.3562019279553796</v>
      </c>
      <c r="D2" s="1">
        <f>[19]pn_f0_exc_b0!D2</f>
        <v>8.9518665890610407</v>
      </c>
      <c r="E2" s="1">
        <f>[19]pn_f0_exc_b0!E2</f>
        <v>1.321</v>
      </c>
      <c r="F2" s="13">
        <f>B2-C2</f>
        <v>7.6542019279553797</v>
      </c>
      <c r="R2" s="16" t="s">
        <v>24</v>
      </c>
      <c r="S2" s="17"/>
      <c r="T2" s="15"/>
    </row>
    <row r="3" spans="1:20" x14ac:dyDescent="0.25">
      <c r="A3" s="3" t="str">
        <f>RIGHT([19]pn_f0_exc_b0!A3,5)</f>
        <v>syls2</v>
      </c>
      <c r="B3" s="1">
        <f>[19]pn_f0_exc_b0!B3</f>
        <v>1.405</v>
      </c>
      <c r="C3" s="1">
        <f>[19]pn_f0_exc_b0!C3</f>
        <v>-6.4190381452207097</v>
      </c>
      <c r="D3" s="1">
        <f>[19]pn_f0_exc_b0!D3</f>
        <v>9.2292020432522097</v>
      </c>
      <c r="E3" s="1">
        <f>[19]pn_f0_exc_b0!E3</f>
        <v>1.3129999999999999</v>
      </c>
      <c r="F3" s="13">
        <f t="shared" ref="F3:F5" si="0">B3-C3</f>
        <v>7.8240381452207099</v>
      </c>
      <c r="R3" s="18" t="s">
        <v>25</v>
      </c>
      <c r="S3" s="19"/>
      <c r="T3" s="15"/>
    </row>
    <row r="4" spans="1:20" x14ac:dyDescent="0.25">
      <c r="A4" s="3" t="str">
        <f>RIGHT([19]pn_f0_exc_b0!A4,5)</f>
        <v>syls3</v>
      </c>
      <c r="B4" s="1">
        <f>[19]pn_f0_exc_b0!B4</f>
        <v>1.8879999999999999</v>
      </c>
      <c r="C4" s="1">
        <f>[19]pn_f0_exc_b0!C4</f>
        <v>-5.5037493772178196</v>
      </c>
      <c r="D4" s="1">
        <f>[19]pn_f0_exc_b0!D4</f>
        <v>9.2791229417516305</v>
      </c>
      <c r="E4" s="1">
        <f>[19]pn_f0_exc_b0!E4</f>
        <v>1.331</v>
      </c>
      <c r="F4" s="13">
        <f t="shared" si="0"/>
        <v>7.3917493772178195</v>
      </c>
      <c r="R4" s="15"/>
    </row>
    <row r="5" spans="1:20" x14ac:dyDescent="0.25">
      <c r="A5" s="3" t="str">
        <f>RIGHT([19]pn_f0_exc_b0!A5,5)</f>
        <v>syls4</v>
      </c>
      <c r="B5" s="1">
        <f>[19]pn_f0_exc_b0!B5</f>
        <v>1.7210000000000001</v>
      </c>
      <c r="C5" s="1">
        <f>[19]pn_f0_exc_b0!C5</f>
        <v>-5.8200123724501296</v>
      </c>
      <c r="D5" s="1">
        <f>[19]pn_f0_exc_b0!D5</f>
        <v>9.2616276352988791</v>
      </c>
      <c r="E5" s="1">
        <f>[19]pn_f0_exc_b0!E5</f>
        <v>1.3260000000000001</v>
      </c>
      <c r="F5" s="13">
        <f t="shared" si="0"/>
        <v>7.5410123724501297</v>
      </c>
    </row>
    <row r="6" spans="1:20" x14ac:dyDescent="0.25">
      <c r="B6" s="1"/>
      <c r="C6" s="1"/>
      <c r="D6" s="1"/>
      <c r="E6" s="1"/>
      <c r="F6" s="13"/>
    </row>
    <row r="7" spans="1:20" x14ac:dyDescent="0.25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25">
      <c r="A8" s="3" t="str">
        <f>RIGHT([20]pn_lh_slope_b0!A2,5)</f>
        <v>syls1</v>
      </c>
      <c r="B8" s="1">
        <f>[20]pn_lh_slope_b0!B2</f>
        <v>2.7839999999999998</v>
      </c>
      <c r="C8" s="1">
        <f>[20]pn_lh_slope_b0!C2</f>
        <v>-0.10684713439322401</v>
      </c>
      <c r="D8" s="1">
        <f>[20]pn_lh_slope_b0!D2</f>
        <v>5.6755676905949901</v>
      </c>
      <c r="E8" s="1">
        <f>[20]pn_lh_slope_b0!E2</f>
        <v>0.45300000000000001</v>
      </c>
      <c r="F8" s="13">
        <f>B8-C8</f>
        <v>2.8908471343932236</v>
      </c>
    </row>
    <row r="9" spans="1:20" x14ac:dyDescent="0.25">
      <c r="A9" s="3" t="str">
        <f>RIGHT([20]pn_lh_slope_b0!A3,5)</f>
        <v>syls2</v>
      </c>
      <c r="B9" s="1">
        <f>[20]pn_lh_slope_b0!B3</f>
        <v>2.4529999999999998</v>
      </c>
      <c r="C9" s="1">
        <f>[20]pn_lh_slope_b0!C3</f>
        <v>-0.51371751150323897</v>
      </c>
      <c r="D9" s="1">
        <f>[20]pn_lh_slope_b0!D3</f>
        <v>5.42070874850919</v>
      </c>
      <c r="E9" s="1">
        <f>[20]pn_lh_slope_b0!E3</f>
        <v>0.44900000000000001</v>
      </c>
      <c r="F9" s="13">
        <f>B9-C9</f>
        <v>2.9667175115032389</v>
      </c>
    </row>
    <row r="10" spans="1:20" x14ac:dyDescent="0.25">
      <c r="A10" s="3" t="str">
        <f>RIGHT([20]pn_lh_slope_b0!A4,5)</f>
        <v>syls3</v>
      </c>
      <c r="B10" s="1">
        <f>[20]pn_lh_slope_b0!B4</f>
        <v>2.5659999999999998</v>
      </c>
      <c r="C10" s="1">
        <f>[20]pn_lh_slope_b0!C4</f>
        <v>-0.160073813594521</v>
      </c>
      <c r="D10" s="1">
        <f>[20]pn_lh_slope_b0!D4</f>
        <v>5.2913249152578903</v>
      </c>
      <c r="E10" s="1">
        <f>[20]pn_lh_slope_b0!E4</f>
        <v>0.45800000000000002</v>
      </c>
      <c r="F10" s="13">
        <f>B10-C10</f>
        <v>2.7260738135945211</v>
      </c>
    </row>
    <row r="11" spans="1:20" x14ac:dyDescent="0.25">
      <c r="A11" s="3" t="str">
        <f>RIGHT([20]pn_lh_slope_b0!A5,5)</f>
        <v>syls4</v>
      </c>
      <c r="B11" s="1">
        <f>[20]pn_lh_slope_b0!B5</f>
        <v>2.6030000000000002</v>
      </c>
      <c r="C11" s="1">
        <f>[20]pn_lh_slope_b0!C5</f>
        <v>-0.21787522043862301</v>
      </c>
      <c r="D11" s="1">
        <f>[20]pn_lh_slope_b0!D5</f>
        <v>5.4235264571914099</v>
      </c>
      <c r="E11" s="1">
        <f>[20]pn_lh_slope_b0!E5</f>
        <v>0.45500000000000002</v>
      </c>
      <c r="F11" s="13">
        <f>B11-C11</f>
        <v>2.8208752204386234</v>
      </c>
    </row>
    <row r="13" spans="1:20" x14ac:dyDescent="0.25">
      <c r="B13" t="s">
        <v>21</v>
      </c>
      <c r="C13" t="s">
        <v>22</v>
      </c>
    </row>
    <row r="14" spans="1:20" x14ac:dyDescent="0.25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25">
      <c r="A15" s="3" t="str">
        <f>A8</f>
        <v>syls1</v>
      </c>
      <c r="B15">
        <v>1</v>
      </c>
      <c r="C15" s="1">
        <f>B8</f>
        <v>2.7839999999999998</v>
      </c>
      <c r="D15" s="2">
        <f>EXP(C15)</f>
        <v>16.183626156095535</v>
      </c>
    </row>
    <row r="16" spans="1:20" x14ac:dyDescent="0.25">
      <c r="A16" s="3" t="str">
        <f>A17</f>
        <v>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25">
      <c r="A17" s="3" t="str">
        <f>A9</f>
        <v>syls2</v>
      </c>
      <c r="B17">
        <f>B15</f>
        <v>1</v>
      </c>
      <c r="C17" s="1">
        <f>B9</f>
        <v>2.4529999999999998</v>
      </c>
      <c r="D17" s="2">
        <f t="shared" ref="D17" si="3">EXP(C17)</f>
        <v>11.623163959127988</v>
      </c>
      <c r="E17" s="2"/>
      <c r="F17" s="13"/>
    </row>
    <row r="18" spans="1:20" x14ac:dyDescent="0.25">
      <c r="A18" s="3" t="str">
        <f>A19</f>
        <v>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25">
      <c r="A19" s="3" t="str">
        <f>A10</f>
        <v>syls3</v>
      </c>
      <c r="B19">
        <f>B17</f>
        <v>1</v>
      </c>
      <c r="C19" s="1">
        <f>B10</f>
        <v>2.5659999999999998</v>
      </c>
      <c r="D19" s="2">
        <f t="shared" ref="D19" si="5">EXP(C19)</f>
        <v>13.013665530536809</v>
      </c>
      <c r="E19" s="2"/>
      <c r="F19" s="13"/>
      <c r="T19" t="s">
        <v>23</v>
      </c>
    </row>
    <row r="20" spans="1:20" x14ac:dyDescent="0.25">
      <c r="A20" s="3" t="str">
        <f>A21</f>
        <v>syls4</v>
      </c>
      <c r="B20">
        <v>0</v>
      </c>
      <c r="C20" s="1">
        <v>0</v>
      </c>
      <c r="D20" s="2">
        <f t="shared" ref="D20" si="6">C20</f>
        <v>0</v>
      </c>
    </row>
    <row r="21" spans="1:20" x14ac:dyDescent="0.25">
      <c r="A21" s="3" t="str">
        <f>A11</f>
        <v>syls4</v>
      </c>
      <c r="B21">
        <f>B19</f>
        <v>1</v>
      </c>
      <c r="C21" s="1">
        <f>B11</f>
        <v>2.6030000000000002</v>
      </c>
      <c r="D21" s="2">
        <f t="shared" ref="D21" si="7">EXP(C21)</f>
        <v>13.504189896560144</v>
      </c>
    </row>
    <row r="22" spans="1:20" x14ac:dyDescent="0.25">
      <c r="F22" s="14"/>
    </row>
    <row r="23" spans="1:20" x14ac:dyDescent="0.25">
      <c r="A23" t="str">
        <f>A7</f>
        <v>lh_slope</v>
      </c>
      <c r="B23" t="str">
        <f>B7</f>
        <v>estimate</v>
      </c>
    </row>
    <row r="24" spans="1:20" x14ac:dyDescent="0.25">
      <c r="A24" t="str">
        <f>A8</f>
        <v>syls1</v>
      </c>
      <c r="B24" s="1">
        <f>EXP(B8)</f>
        <v>16.183626156095535</v>
      </c>
      <c r="C24" s="1"/>
      <c r="D24" s="1"/>
      <c r="E24" s="1"/>
      <c r="F24" s="1"/>
    </row>
    <row r="25" spans="1:20" x14ac:dyDescent="0.25">
      <c r="A25" t="str">
        <f>A9</f>
        <v>syls2</v>
      </c>
      <c r="B25" s="1">
        <f t="shared" ref="B25:B27" si="8">EXP(B9)</f>
        <v>11.623163959127988</v>
      </c>
      <c r="C25" s="1"/>
      <c r="D25" s="1"/>
      <c r="E25" s="1"/>
      <c r="F25" s="1"/>
    </row>
    <row r="26" spans="1:20" x14ac:dyDescent="0.25">
      <c r="A26" t="str">
        <f>A10</f>
        <v>syls3</v>
      </c>
      <c r="B26" s="1">
        <f t="shared" si="8"/>
        <v>13.013665530536809</v>
      </c>
      <c r="C26" s="1"/>
      <c r="D26" s="1"/>
      <c r="E26" s="1"/>
      <c r="F26" s="1"/>
    </row>
    <row r="27" spans="1:20" x14ac:dyDescent="0.25">
      <c r="A27" t="str">
        <f>A11</f>
        <v>syls4</v>
      </c>
      <c r="B27" s="1">
        <f t="shared" si="8"/>
        <v>13.504189896560144</v>
      </c>
      <c r="C27" s="1"/>
      <c r="D27" s="1"/>
      <c r="E27" s="1"/>
      <c r="F27" s="1"/>
    </row>
    <row r="31" spans="1:20" x14ac:dyDescent="0.25">
      <c r="A31" s="3"/>
      <c r="C31" s="1"/>
      <c r="D31" s="1"/>
    </row>
    <row r="32" spans="1:20" x14ac:dyDescent="0.25">
      <c r="A32" s="3"/>
      <c r="C32" s="1"/>
      <c r="D32" s="1"/>
    </row>
    <row r="33" spans="1:6" x14ac:dyDescent="0.25">
      <c r="A33" s="3"/>
      <c r="C33" s="1"/>
      <c r="D33" s="1"/>
    </row>
    <row r="34" spans="1:6" x14ac:dyDescent="0.25">
      <c r="A34" s="3"/>
      <c r="C34" s="1"/>
      <c r="D34" s="1"/>
    </row>
    <row r="35" spans="1:6" x14ac:dyDescent="0.25">
      <c r="A35" s="3"/>
      <c r="C35" s="1"/>
      <c r="D35" s="1"/>
    </row>
    <row r="36" spans="1:6" x14ac:dyDescent="0.25">
      <c r="A36" s="3"/>
      <c r="C36" s="1"/>
      <c r="D36" s="1"/>
    </row>
    <row r="37" spans="1:6" x14ac:dyDescent="0.25">
      <c r="A37" s="3"/>
      <c r="C37" s="1"/>
      <c r="D37" s="1"/>
    </row>
    <row r="38" spans="1:6" x14ac:dyDescent="0.25">
      <c r="A38" s="3"/>
      <c r="C38" s="1"/>
      <c r="D38" s="1"/>
    </row>
    <row r="39" spans="1:6" x14ac:dyDescent="0.25">
      <c r="A39" s="3"/>
    </row>
    <row r="40" spans="1:6" x14ac:dyDescent="0.25">
      <c r="A40" s="3"/>
    </row>
    <row r="46" spans="1:6" x14ac:dyDescent="0.25">
      <c r="B46" s="1"/>
      <c r="C46" s="1"/>
      <c r="D46" s="1"/>
      <c r="E46" s="1"/>
      <c r="F46" s="1"/>
    </row>
    <row r="47" spans="1:6" x14ac:dyDescent="0.25">
      <c r="B47" s="1"/>
      <c r="C47" s="1"/>
      <c r="D47" s="1"/>
      <c r="E47" s="1"/>
      <c r="F47" s="1"/>
    </row>
    <row r="48" spans="1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abSelected="1" zoomScale="115" zoomScaleNormal="115" workbookViewId="0">
      <selection activeCell="J13" sqref="J13"/>
    </sheetView>
  </sheetViews>
  <sheetFormatPr defaultRowHeight="15" x14ac:dyDescent="0.25"/>
  <cols>
    <col min="1" max="1" width="18" customWidth="1"/>
    <col min="4" max="4" width="13.5703125" customWidth="1"/>
  </cols>
  <sheetData>
    <row r="1" spans="1:9" ht="15.75" thickBot="1" x14ac:dyDescent="0.3">
      <c r="A1" s="46" t="s">
        <v>40</v>
      </c>
      <c r="B1" s="45" t="s">
        <v>39</v>
      </c>
      <c r="C1" s="45" t="s">
        <v>38</v>
      </c>
      <c r="D1" s="45" t="s">
        <v>37</v>
      </c>
      <c r="E1" s="45" t="s">
        <v>36</v>
      </c>
      <c r="F1" s="45" t="s">
        <v>35</v>
      </c>
      <c r="G1" s="45" t="s">
        <v>34</v>
      </c>
      <c r="H1" s="45" t="s">
        <v>33</v>
      </c>
      <c r="I1" s="45" t="s">
        <v>26</v>
      </c>
    </row>
    <row r="2" spans="1:9" ht="16.5" thickTop="1" thickBot="1" x14ac:dyDescent="0.3">
      <c r="A2" s="31" t="s">
        <v>32</v>
      </c>
      <c r="B2" s="30">
        <v>1</v>
      </c>
      <c r="C2" s="30">
        <v>0</v>
      </c>
      <c r="D2" s="30">
        <v>1</v>
      </c>
      <c r="E2" s="36">
        <v>1</v>
      </c>
      <c r="F2" s="44">
        <v>35</v>
      </c>
      <c r="G2" s="43">
        <v>6</v>
      </c>
      <c r="H2" s="42">
        <v>13</v>
      </c>
      <c r="I2" s="41">
        <v>55</v>
      </c>
    </row>
    <row r="3" spans="1:9" ht="15.75" thickBot="1" x14ac:dyDescent="0.3">
      <c r="A3" s="31" t="s">
        <v>31</v>
      </c>
      <c r="B3" s="30">
        <v>1</v>
      </c>
      <c r="C3" s="30">
        <v>0</v>
      </c>
      <c r="D3" s="30">
        <v>2</v>
      </c>
      <c r="E3" s="28">
        <v>1</v>
      </c>
      <c r="F3" s="40">
        <v>46</v>
      </c>
      <c r="G3" s="39">
        <v>5</v>
      </c>
      <c r="H3" s="27">
        <v>4</v>
      </c>
      <c r="I3" s="32">
        <v>56</v>
      </c>
    </row>
    <row r="4" spans="1:9" ht="15.75" hidden="1" thickBot="1" x14ac:dyDescent="0.3">
      <c r="A4" s="31" t="s">
        <v>30</v>
      </c>
      <c r="B4" s="30">
        <v>2</v>
      </c>
      <c r="C4" s="30">
        <v>0</v>
      </c>
      <c r="D4" s="30">
        <v>2</v>
      </c>
      <c r="E4" s="37">
        <v>3</v>
      </c>
      <c r="F4" s="38">
        <v>48</v>
      </c>
      <c r="G4" s="34">
        <v>2</v>
      </c>
      <c r="H4" s="37">
        <v>3</v>
      </c>
      <c r="I4" s="32">
        <v>56</v>
      </c>
    </row>
    <row r="5" spans="1:9" ht="15.75" hidden="1" thickBot="1" x14ac:dyDescent="0.3">
      <c r="A5" s="31" t="s">
        <v>29</v>
      </c>
      <c r="B5" s="30">
        <v>2</v>
      </c>
      <c r="C5" s="30">
        <v>0</v>
      </c>
      <c r="D5" s="30">
        <v>3</v>
      </c>
      <c r="E5" s="28">
        <v>1</v>
      </c>
      <c r="F5" s="35">
        <v>35</v>
      </c>
      <c r="G5" s="37">
        <v>3</v>
      </c>
      <c r="H5" s="28">
        <v>1</v>
      </c>
      <c r="I5" s="36">
        <v>40</v>
      </c>
    </row>
    <row r="6" spans="1:9" ht="15.75" thickBot="1" x14ac:dyDescent="0.3">
      <c r="A6" s="31" t="s">
        <v>28</v>
      </c>
      <c r="B6" s="30">
        <v>3</v>
      </c>
      <c r="C6" s="30">
        <v>1</v>
      </c>
      <c r="D6" s="30">
        <v>1</v>
      </c>
      <c r="E6" s="28">
        <v>1</v>
      </c>
      <c r="F6" s="35">
        <v>35</v>
      </c>
      <c r="G6" s="34">
        <v>2</v>
      </c>
      <c r="H6" s="33">
        <v>18</v>
      </c>
      <c r="I6" s="32">
        <v>56</v>
      </c>
    </row>
    <row r="7" spans="1:9" ht="15.75" thickBot="1" x14ac:dyDescent="0.3">
      <c r="A7" s="31" t="s">
        <v>27</v>
      </c>
      <c r="B7" s="30">
        <v>3</v>
      </c>
      <c r="C7" s="30">
        <v>1</v>
      </c>
      <c r="D7" s="30">
        <v>2</v>
      </c>
      <c r="E7" s="28">
        <v>1</v>
      </c>
      <c r="F7" s="29">
        <v>51</v>
      </c>
      <c r="G7" s="28">
        <v>1</v>
      </c>
      <c r="H7" s="27">
        <v>4</v>
      </c>
      <c r="I7" s="26">
        <v>57</v>
      </c>
    </row>
    <row r="8" spans="1:9" x14ac:dyDescent="0.25">
      <c r="A8" s="25" t="s">
        <v>26</v>
      </c>
      <c r="B8" s="20"/>
      <c r="C8" s="20"/>
      <c r="D8" s="20"/>
      <c r="E8" s="24">
        <v>8</v>
      </c>
      <c r="F8" s="23">
        <v>250</v>
      </c>
      <c r="G8" s="22">
        <v>19</v>
      </c>
      <c r="H8" s="21">
        <v>43</v>
      </c>
      <c r="I8" s="20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2022-08-19T02:11:00Z</dcterms:modified>
</cp:coreProperties>
</file>