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F6545890-3960-41DC-900C-91B5B8AA0F41}" xr6:coauthVersionLast="47" xr6:coauthVersionMax="47" xr10:uidLastSave="{00000000-0000-0000-0000-000000000000}"/>
  <bookViews>
    <workbookView xWindow="-108" yWindow="-108" windowWidth="23256" windowHeight="13176" activeTab="2" xr2:uid="{5F934F14-35FB-48F8-B9CC-AA2F647F3C27}"/>
  </bookViews>
  <sheets>
    <sheet name="B0 Mode" sheetId="8" r:id="rId1"/>
    <sheet name="B1 Mode" sheetId="2" r:id="rId2"/>
    <sheet name="Graphs" sheetId="7" r:id="rId3"/>
    <sheet name="Graph Data" sheetId="1" r:id="rId4"/>
    <sheet name="Legends" sheetId="1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0">'B0 Mode'!$A$1:$AM$10</definedName>
    <definedName name="_xlnm.Print_Area" localSheetId="1">'B1 Mode'!$A$1:$BE$10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AC13" i="1" l="1"/>
  <c r="AC12" i="1"/>
  <c r="AC11" i="1"/>
  <c r="AC10" i="1"/>
  <c r="AB13" i="1"/>
  <c r="AB12" i="1"/>
  <c r="AB11" i="1"/>
  <c r="AB10" i="1"/>
  <c r="Z13" i="1"/>
  <c r="Z12" i="1"/>
  <c r="Z11" i="1"/>
  <c r="Z10" i="1"/>
  <c r="AM5" i="8"/>
  <c r="BE5" i="2" s="1"/>
  <c r="AM4" i="8"/>
  <c r="BE4" i="2" s="1"/>
  <c r="AM3" i="8"/>
  <c r="BE3" i="2" s="1"/>
  <c r="AL5" i="8"/>
  <c r="BD5" i="2" s="1"/>
  <c r="AL4" i="8"/>
  <c r="BD4" i="2" s="1"/>
  <c r="AL3" i="8"/>
  <c r="BD3" i="2" s="1"/>
  <c r="AK5" i="8"/>
  <c r="AJ5" i="8"/>
  <c r="AI5" i="8"/>
  <c r="AH5" i="8"/>
  <c r="AG5" i="8"/>
  <c r="AF5" i="8"/>
  <c r="AE5" i="8"/>
  <c r="AD5" i="8"/>
  <c r="AK4" i="8"/>
  <c r="AJ4" i="8"/>
  <c r="AI4" i="8"/>
  <c r="AH4" i="8"/>
  <c r="AG4" i="8"/>
  <c r="AF4" i="8"/>
  <c r="AE4" i="8"/>
  <c r="AD4" i="8"/>
  <c r="AK3" i="8"/>
  <c r="AJ3" i="8"/>
  <c r="AI3" i="8"/>
  <c r="AH3" i="8"/>
  <c r="AG3" i="8"/>
  <c r="AF3" i="8"/>
  <c r="AE3" i="8"/>
  <c r="AD3" i="8"/>
  <c r="AC5" i="8"/>
  <c r="AC4" i="8"/>
  <c r="AC3" i="8"/>
  <c r="T3" i="8"/>
  <c r="AB4" i="8"/>
  <c r="AA4" i="8"/>
  <c r="Z4" i="8"/>
  <c r="Y4" i="8"/>
  <c r="X4" i="8"/>
  <c r="W4" i="8"/>
  <c r="V4" i="8"/>
  <c r="U4" i="8"/>
  <c r="AB3" i="8"/>
  <c r="AA3" i="8"/>
  <c r="Z3" i="8"/>
  <c r="Y3" i="8"/>
  <c r="X3" i="8"/>
  <c r="W3" i="8"/>
  <c r="V3" i="8"/>
  <c r="U3" i="8"/>
  <c r="T4" i="8"/>
  <c r="L3" i="8"/>
  <c r="M3" i="8"/>
  <c r="N3" i="8"/>
  <c r="O3" i="8"/>
  <c r="P3" i="8"/>
  <c r="Q3" i="8"/>
  <c r="R3" i="8"/>
  <c r="S3" i="8"/>
  <c r="L4" i="8"/>
  <c r="M4" i="8"/>
  <c r="N4" i="8"/>
  <c r="O4" i="8"/>
  <c r="P4" i="8"/>
  <c r="Q4" i="8"/>
  <c r="R4" i="8"/>
  <c r="S4" i="8"/>
  <c r="K4" i="8"/>
  <c r="K3" i="8"/>
  <c r="K5" i="8"/>
  <c r="J10" i="8"/>
  <c r="I10" i="8"/>
  <c r="H10" i="8"/>
  <c r="G10" i="8"/>
  <c r="F10" i="8"/>
  <c r="E10" i="8"/>
  <c r="D10" i="8"/>
  <c r="C10" i="8"/>
  <c r="J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J3" i="8"/>
  <c r="I3" i="8"/>
  <c r="H3" i="8"/>
  <c r="G3" i="8"/>
  <c r="F3" i="8"/>
  <c r="E3" i="8"/>
  <c r="D3" i="8"/>
  <c r="C3" i="8"/>
  <c r="B10" i="8"/>
  <c r="B8" i="8"/>
  <c r="AH13" i="1" l="1"/>
  <c r="AG13" i="1"/>
  <c r="AF13" i="1"/>
  <c r="AE13" i="1"/>
  <c r="AD13" i="1"/>
  <c r="AA13" i="1"/>
  <c r="AH12" i="1"/>
  <c r="AG12" i="1"/>
  <c r="AF12" i="1"/>
  <c r="AE12" i="1"/>
  <c r="AD12" i="1"/>
  <c r="AA12" i="1"/>
  <c r="AH11" i="1"/>
  <c r="AG11" i="1"/>
  <c r="AF11" i="1"/>
  <c r="AE11" i="1"/>
  <c r="AD11" i="1"/>
  <c r="AA11" i="1"/>
  <c r="AH10" i="1"/>
  <c r="AG10" i="1"/>
  <c r="AF10" i="1"/>
  <c r="AE10" i="1"/>
  <c r="AD10" i="1"/>
  <c r="AA10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K11" i="1" s="1"/>
  <c r="J10" i="1"/>
  <c r="I10" i="1"/>
  <c r="H10" i="1"/>
  <c r="G10" i="1"/>
  <c r="F10" i="1"/>
  <c r="E10" i="1"/>
  <c r="D10" i="1"/>
  <c r="C10" i="1"/>
  <c r="B10" i="1"/>
  <c r="K10" i="1" s="1"/>
  <c r="V13" i="1"/>
  <c r="U13" i="1"/>
  <c r="T13" i="1"/>
  <c r="S13" i="1"/>
  <c r="R13" i="1"/>
  <c r="Q13" i="1"/>
  <c r="P13" i="1"/>
  <c r="O13" i="1"/>
  <c r="N13" i="1"/>
  <c r="V12" i="1"/>
  <c r="U12" i="1"/>
  <c r="T12" i="1"/>
  <c r="S12" i="1"/>
  <c r="R12" i="1"/>
  <c r="Q12" i="1"/>
  <c r="P12" i="1"/>
  <c r="O12" i="1"/>
  <c r="N12" i="1"/>
  <c r="V11" i="1"/>
  <c r="U11" i="1"/>
  <c r="T11" i="1"/>
  <c r="S11" i="1"/>
  <c r="R11" i="1"/>
  <c r="Q11" i="1"/>
  <c r="P11" i="1"/>
  <c r="O11" i="1"/>
  <c r="N11" i="1"/>
  <c r="V10" i="1"/>
  <c r="U10" i="1"/>
  <c r="T10" i="1"/>
  <c r="S10" i="1"/>
  <c r="R10" i="1"/>
  <c r="Q10" i="1"/>
  <c r="P10" i="1"/>
  <c r="O10" i="1"/>
  <c r="N10" i="1"/>
  <c r="AH6" i="1"/>
  <c r="AG6" i="1"/>
  <c r="AF6" i="1"/>
  <c r="AE6" i="1"/>
  <c r="AD6" i="1"/>
  <c r="AC6" i="1"/>
  <c r="AB6" i="1"/>
  <c r="AA6" i="1"/>
  <c r="Z6" i="1"/>
  <c r="AH5" i="1"/>
  <c r="AG5" i="1"/>
  <c r="AF5" i="1"/>
  <c r="AE5" i="1"/>
  <c r="AD5" i="1"/>
  <c r="AC5" i="1"/>
  <c r="AB5" i="1"/>
  <c r="AA5" i="1"/>
  <c r="Z5" i="1"/>
  <c r="AH4" i="1"/>
  <c r="AG4" i="1"/>
  <c r="AF4" i="1"/>
  <c r="AE4" i="1"/>
  <c r="AD4" i="1"/>
  <c r="AC4" i="1"/>
  <c r="AB4" i="1"/>
  <c r="AA4" i="1"/>
  <c r="Z4" i="1"/>
  <c r="AH3" i="1"/>
  <c r="AG3" i="1"/>
  <c r="AF3" i="1"/>
  <c r="AE3" i="1"/>
  <c r="AD3" i="1"/>
  <c r="AC3" i="1"/>
  <c r="AB3" i="1"/>
  <c r="AA3" i="1"/>
  <c r="Z3" i="1"/>
  <c r="J6" i="1"/>
  <c r="I6" i="1"/>
  <c r="H6" i="1"/>
  <c r="G6" i="1"/>
  <c r="F6" i="1"/>
  <c r="E6" i="1"/>
  <c r="D6" i="1"/>
  <c r="C6" i="1"/>
  <c r="B6" i="1"/>
  <c r="A6" i="1"/>
  <c r="M6" i="1" s="1"/>
  <c r="J5" i="1"/>
  <c r="I5" i="1"/>
  <c r="H5" i="1"/>
  <c r="G5" i="1"/>
  <c r="F5" i="1"/>
  <c r="E5" i="1"/>
  <c r="D5" i="1"/>
  <c r="C5" i="1"/>
  <c r="B5" i="1"/>
  <c r="A5" i="1"/>
  <c r="M5" i="1" s="1"/>
  <c r="J4" i="1"/>
  <c r="I4" i="1"/>
  <c r="H4" i="1"/>
  <c r="G4" i="1"/>
  <c r="F4" i="1"/>
  <c r="E4" i="1"/>
  <c r="D4" i="1"/>
  <c r="C4" i="1"/>
  <c r="B4" i="1"/>
  <c r="A4" i="1"/>
  <c r="M4" i="1" s="1"/>
  <c r="J3" i="1"/>
  <c r="I3" i="1"/>
  <c r="H3" i="1"/>
  <c r="G3" i="1"/>
  <c r="F3" i="1"/>
  <c r="E3" i="1"/>
  <c r="D3" i="1"/>
  <c r="K3" i="1" s="1"/>
  <c r="C3" i="1"/>
  <c r="A3" i="1"/>
  <c r="M3" i="1" s="1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7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B5" i="8"/>
  <c r="AM10" i="8"/>
  <c r="BE10" i="2" s="1"/>
  <c r="AL10" i="8"/>
  <c r="BD10" i="2" s="1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AM8" i="8"/>
  <c r="BE8" i="2" s="1"/>
  <c r="AL8" i="8"/>
  <c r="BD8" i="2" s="1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M7" i="8"/>
  <c r="BE7" i="2" s="1"/>
  <c r="AL7" i="8"/>
  <c r="BD7" i="2" s="1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B7" i="8"/>
  <c r="B4" i="8"/>
  <c r="B3" i="8"/>
  <c r="I2" i="8"/>
  <c r="K4" i="1" l="1"/>
  <c r="AI5" i="1"/>
  <c r="AI12" i="1"/>
  <c r="AI10" i="1"/>
  <c r="AI13" i="1"/>
  <c r="K5" i="1"/>
  <c r="K6" i="1"/>
  <c r="AI3" i="1"/>
  <c r="W12" i="1"/>
  <c r="I6" i="8"/>
  <c r="I9" i="8"/>
  <c r="W10" i="1"/>
  <c r="K12" i="1"/>
  <c r="AI11" i="1"/>
  <c r="K13" i="1"/>
  <c r="AI6" i="1"/>
  <c r="AI4" i="1"/>
  <c r="W11" i="1"/>
  <c r="W13" i="1"/>
  <c r="L9" i="2"/>
  <c r="L6" i="2"/>
  <c r="L6" i="8"/>
  <c r="L9" i="8"/>
  <c r="AL6" i="2"/>
  <c r="AL9" i="2"/>
  <c r="AC2" i="8"/>
  <c r="W3" i="1"/>
  <c r="A10" i="1"/>
  <c r="A11" i="1"/>
  <c r="A12" i="1"/>
  <c r="A13" i="1"/>
  <c r="W4" i="1" l="1"/>
  <c r="W5" i="1"/>
  <c r="W6" i="1"/>
  <c r="Y6" i="1"/>
  <c r="M13" i="1"/>
  <c r="Y5" i="1"/>
  <c r="M12" i="1"/>
  <c r="Y4" i="1"/>
  <c r="M11" i="1"/>
  <c r="Y3" i="1"/>
  <c r="M10" i="1"/>
  <c r="Y13" i="1"/>
  <c r="Y12" i="1"/>
  <c r="Y11" i="1"/>
  <c r="Y10" i="1"/>
  <c r="AC9" i="2"/>
  <c r="AK6" i="2"/>
  <c r="AI6" i="2"/>
  <c r="AH6" i="2"/>
  <c r="AG6" i="2"/>
  <c r="AF6" i="2"/>
  <c r="AD6" i="2"/>
  <c r="AC6" i="2"/>
  <c r="BC9" i="2"/>
  <c r="BA9" i="2"/>
  <c r="AZ9" i="2"/>
  <c r="AY9" i="2"/>
  <c r="AX9" i="2"/>
  <c r="AV9" i="2"/>
  <c r="BC6" i="2"/>
  <c r="BA6" i="2"/>
  <c r="AZ6" i="2"/>
  <c r="AY6" i="2"/>
  <c r="AX6" i="2"/>
  <c r="AV6" i="2"/>
  <c r="AT9" i="2"/>
  <c r="AR9" i="2"/>
  <c r="AQ9" i="2"/>
  <c r="AP9" i="2"/>
  <c r="AO9" i="2"/>
  <c r="AM9" i="2"/>
  <c r="AT6" i="2"/>
  <c r="AR6" i="2"/>
  <c r="AQ6" i="2"/>
  <c r="AP6" i="2"/>
  <c r="AO6" i="2"/>
  <c r="AM6" i="2"/>
  <c r="AB9" i="2"/>
  <c r="Z9" i="2"/>
  <c r="Y9" i="2"/>
  <c r="X9" i="2"/>
  <c r="W9" i="2"/>
  <c r="U9" i="2"/>
  <c r="AB6" i="2"/>
  <c r="Z6" i="2"/>
  <c r="Y6" i="2"/>
  <c r="X6" i="2"/>
  <c r="W6" i="2"/>
  <c r="U6" i="2"/>
  <c r="S9" i="2"/>
  <c r="Q9" i="2"/>
  <c r="P9" i="2"/>
  <c r="O9" i="2"/>
  <c r="N9" i="2"/>
  <c r="S6" i="2"/>
  <c r="Q6" i="2"/>
  <c r="P6" i="2"/>
  <c r="O6" i="2"/>
  <c r="N6" i="2"/>
  <c r="J9" i="2"/>
  <c r="I9" i="2"/>
  <c r="H9" i="2"/>
  <c r="G9" i="2"/>
  <c r="F9" i="2"/>
  <c r="E9" i="2"/>
  <c r="D9" i="2"/>
  <c r="C9" i="2"/>
  <c r="J6" i="2"/>
  <c r="I6" i="2"/>
  <c r="H6" i="2"/>
  <c r="G6" i="2"/>
  <c r="F6" i="2"/>
  <c r="E6" i="2"/>
  <c r="D6" i="2"/>
  <c r="C6" i="2"/>
  <c r="AT2" i="2"/>
  <c r="AK2" i="2"/>
  <c r="AB2" i="2"/>
  <c r="S2" i="2"/>
  <c r="V2" i="8"/>
  <c r="V6" i="8" s="1"/>
  <c r="AK2" i="8"/>
  <c r="AB9" i="8"/>
  <c r="AB6" i="8"/>
  <c r="AB2" i="8"/>
  <c r="S2" i="8"/>
  <c r="S6" i="8"/>
  <c r="S9" i="8"/>
  <c r="AI2" i="8"/>
  <c r="AH2" i="8"/>
  <c r="AG2" i="8"/>
  <c r="AF2" i="8"/>
  <c r="AE2" i="8"/>
  <c r="AD2" i="8"/>
  <c r="Z2" i="8"/>
  <c r="Z9" i="8" s="1"/>
  <c r="Y2" i="8"/>
  <c r="Y9" i="8" s="1"/>
  <c r="X2" i="8"/>
  <c r="X9" i="8" s="1"/>
  <c r="W2" i="8"/>
  <c r="W6" i="8" s="1"/>
  <c r="U2" i="8"/>
  <c r="U6" i="8" s="1"/>
  <c r="K2" i="8"/>
  <c r="K9" i="8" s="1"/>
  <c r="AE6" i="8" l="1"/>
  <c r="AE9" i="8"/>
  <c r="AK6" i="8"/>
  <c r="AK9" i="8"/>
  <c r="AH6" i="8"/>
  <c r="AH9" i="8"/>
  <c r="AG6" i="8"/>
  <c r="AG9" i="8"/>
  <c r="AI9" i="8"/>
  <c r="AI6" i="8"/>
  <c r="AF6" i="8"/>
  <c r="AF9" i="8"/>
  <c r="AD9" i="8"/>
  <c r="AD6" i="8"/>
  <c r="AE9" i="2"/>
  <c r="AF9" i="2"/>
  <c r="AG9" i="2"/>
  <c r="AH9" i="2"/>
  <c r="AI9" i="2"/>
  <c r="AD9" i="2"/>
  <c r="AJ9" i="2"/>
  <c r="AK9" i="2"/>
  <c r="X6" i="8"/>
  <c r="Y6" i="8"/>
  <c r="Z6" i="8"/>
  <c r="W9" i="8"/>
  <c r="U9" i="8"/>
  <c r="V9" i="8"/>
  <c r="AJ2" i="8" l="1"/>
  <c r="AA2" i="8"/>
  <c r="L2" i="8"/>
  <c r="M2" i="8"/>
  <c r="M9" i="8" s="1"/>
  <c r="N2" i="8"/>
  <c r="N6" i="8" s="1"/>
  <c r="O2" i="8"/>
  <c r="O6" i="8" s="1"/>
  <c r="P2" i="8"/>
  <c r="P6" i="8" s="1"/>
  <c r="Q2" i="8"/>
  <c r="Q9" i="8" s="1"/>
  <c r="R2" i="8"/>
  <c r="R6" i="8" s="1"/>
  <c r="T2" i="8"/>
  <c r="T6" i="8" s="1"/>
  <c r="AC6" i="8"/>
  <c r="B6" i="8"/>
  <c r="K6" i="8"/>
  <c r="B9" i="8"/>
  <c r="AJ9" i="8" l="1"/>
  <c r="AJ6" i="8"/>
  <c r="AC9" i="8"/>
  <c r="T9" i="8"/>
  <c r="Q6" i="8"/>
  <c r="P9" i="8"/>
  <c r="M6" i="8"/>
  <c r="O9" i="8"/>
  <c r="AA6" i="8"/>
  <c r="AA9" i="8"/>
  <c r="N9" i="8"/>
  <c r="R9" i="8"/>
  <c r="BA2" i="2" l="1"/>
  <c r="AR2" i="2"/>
  <c r="AI2" i="2"/>
  <c r="AA2" i="2"/>
  <c r="Z2" i="2"/>
  <c r="R2" i="2"/>
  <c r="Q2" i="2"/>
  <c r="R6" i="2" l="1"/>
  <c r="R9" i="2"/>
  <c r="AA9" i="2"/>
  <c r="AA6" i="2"/>
  <c r="AJ6" i="2" s="1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9" i="2"/>
  <c r="B6" i="2"/>
  <c r="BB2" i="2"/>
  <c r="AX2" i="2"/>
  <c r="AV2" i="2"/>
  <c r="AU2" i="2"/>
  <c r="AU9" i="2" s="1"/>
  <c r="AL2" i="2"/>
  <c r="AJ2" i="2"/>
  <c r="AE2" i="2"/>
  <c r="AG2" i="2"/>
  <c r="AD2" i="2"/>
  <c r="AC2" i="2"/>
  <c r="W2" i="2"/>
  <c r="V2" i="2"/>
  <c r="X2" i="2"/>
  <c r="U2" i="2"/>
  <c r="T2" i="2"/>
  <c r="T6" i="2" s="1"/>
  <c r="N2" i="2"/>
  <c r="M2" i="2"/>
  <c r="O2" i="2"/>
  <c r="L2" i="2"/>
  <c r="K2" i="2"/>
  <c r="K6" i="2" s="1"/>
  <c r="BB9" i="2" l="1"/>
  <c r="BB6" i="2"/>
  <c r="AS6" i="2"/>
  <c r="AS9" i="2"/>
  <c r="M6" i="2"/>
  <c r="M9" i="2"/>
  <c r="V9" i="2"/>
  <c r="V6" i="2"/>
  <c r="AE6" i="2" s="1"/>
  <c r="AW9" i="2"/>
  <c r="AW6" i="2"/>
  <c r="AN9" i="2"/>
  <c r="AN6" i="2"/>
  <c r="T9" i="2"/>
  <c r="AU6" i="2"/>
  <c r="K9" i="2"/>
  <c r="BC2" i="2"/>
</calcChain>
</file>

<file path=xl/sharedStrings.xml><?xml version="1.0" encoding="utf-8"?>
<sst xmlns="http://schemas.openxmlformats.org/spreadsheetml/2006/main" count="141" uniqueCount="53">
  <si>
    <t>Predictors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</si>
  <si>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</si>
  <si>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</si>
  <si>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</si>
  <si>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</si>
  <si>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</si>
  <si>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</si>
  <si>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</si>
  <si>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</si>
  <si>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</si>
  <si>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</si>
  <si>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</si>
  <si>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</si>
  <si>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</si>
  <si>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</si>
  <si>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</si>
  <si>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</si>
  <si>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</si>
  <si>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</si>
  <si>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</si>
  <si>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</si>
  <si>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</si>
  <si>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</si>
  <si>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</si>
  <si>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</si>
  <si>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</si>
  <si>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</si>
  <si>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</si>
  <si>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</si>
  <si>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</si>
  <si>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</si>
  <si>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</si>
  <si>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</si>
  <si>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</si>
  <si>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</si>
  <si>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</si>
  <si>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</si>
  <si>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</si>
  <si>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</si>
  <si>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</si>
  <si>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</si>
  <si>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</si>
  <si>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</si>
  <si>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estimate</t>
  </si>
  <si>
    <t>t.value</t>
  </si>
  <si>
    <t>p.value</t>
  </si>
  <si>
    <t>p.adj. (bf=16)</t>
  </si>
  <si>
    <t xml:space="preserve">signif. </t>
  </si>
  <si>
    <t xml:space="preserve">     </t>
  </si>
  <si>
    <t>Mode Parameters</t>
  </si>
  <si>
    <t xml:space="preserve">   </t>
  </si>
  <si>
    <t>p.adj.</t>
  </si>
  <si>
    <t>p&lt;0.001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</si>
</sst>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1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207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2" fontId="12" fillId="0" borderId="9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" fontId="12" fillId="0" borderId="9" xfId="0" applyNumberFormat="1" applyFont="1" applyFill="1" applyBorder="1" applyAlignment="1">
      <alignment horizontal="right" vertical="center" wrapText="1"/>
    </xf>
    <xf numFmtId="1" fontId="12" fillId="0" borderId="11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165" fontId="11" fillId="0" borderId="14" xfId="0" applyNumberFormat="1" applyFont="1" applyFill="1" applyBorder="1" applyAlignment="1">
      <alignment horizontal="right" vertical="center" wrapText="1"/>
    </xf>
    <xf numFmtId="2" fontId="11" fillId="0" borderId="13" xfId="0" applyNumberFormat="1" applyFont="1" applyFill="1" applyBorder="1" applyAlignment="1">
      <alignment horizontal="right" vertical="center" wrapText="1"/>
    </xf>
    <xf numFmtId="0" fontId="11" fillId="0" borderId="13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6" xfId="0" applyNumberFormat="1" applyFont="1" applyFill="1" applyBorder="1" applyAlignment="1">
      <alignment horizontal="right" vertical="center" wrapText="1"/>
    </xf>
    <xf numFmtId="0" fontId="11" fillId="0" borderId="27" xfId="0" applyNumberFormat="1" applyFont="1" applyFill="1" applyBorder="1" applyAlignment="1">
      <alignment horizontal="right" vertical="center" wrapText="1"/>
    </xf>
    <xf numFmtId="164" fontId="12" fillId="0" borderId="28" xfId="0" applyNumberFormat="1" applyFont="1" applyFill="1" applyBorder="1" applyAlignment="1">
      <alignment horizontal="right" vertical="center" wrapText="1"/>
    </xf>
    <xf numFmtId="164" fontId="12" fillId="0" borderId="30" xfId="0" applyNumberFormat="1" applyFont="1" applyFill="1" applyBorder="1" applyAlignment="1">
      <alignment horizontal="right" vertical="center" wrapText="1"/>
    </xf>
    <xf numFmtId="164" fontId="12" fillId="0" borderId="32" xfId="0" applyNumberFormat="1" applyFont="1" applyFill="1" applyBorder="1" applyAlignment="1">
      <alignment horizontal="right" vertical="center" wrapText="1"/>
    </xf>
    <xf numFmtId="2" fontId="11" fillId="0" borderId="34" xfId="0" applyNumberFormat="1" applyFont="1" applyFill="1" applyBorder="1" applyAlignment="1">
      <alignment horizontal="right" vertical="center" wrapText="1"/>
    </xf>
    <xf numFmtId="0" fontId="11" fillId="0" borderId="35" xfId="0" applyNumberFormat="1" applyFont="1" applyFill="1" applyBorder="1" applyAlignment="1">
      <alignment horizontal="right" vertical="center" wrapText="1"/>
    </xf>
    <xf numFmtId="1" fontId="12" fillId="0" borderId="28" xfId="0" applyNumberFormat="1" applyFont="1" applyFill="1" applyBorder="1" applyAlignment="1">
      <alignment horizontal="right" vertical="center" wrapText="1"/>
    </xf>
    <xf numFmtId="1" fontId="12" fillId="0" borderId="32" xfId="0" applyNumberFormat="1" applyFont="1" applyFill="1" applyBorder="1" applyAlignment="1">
      <alignment horizontal="right" vertical="center" wrapText="1"/>
    </xf>
    <xf numFmtId="2" fontId="12" fillId="0" borderId="37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1" fillId="0" borderId="38" xfId="0" applyNumberFormat="1" applyFont="1" applyFill="1" applyBorder="1" applyAlignment="1">
      <alignment horizontal="right" vertical="center" wrapText="1"/>
    </xf>
    <xf numFmtId="0" fontId="11" fillId="0" borderId="39" xfId="0" applyNumberFormat="1" applyFont="1" applyFill="1" applyBorder="1" applyAlignment="1">
      <alignment horizontal="right" vertical="center" wrapText="1"/>
    </xf>
    <xf numFmtId="2" fontId="12" fillId="0" borderId="40" xfId="0" applyNumberFormat="1" applyFont="1" applyFill="1" applyBorder="1" applyAlignment="1">
      <alignment horizontal="right" vertical="center" wrapText="1"/>
    </xf>
    <xf numFmtId="164" fontId="12" fillId="0" borderId="42" xfId="0" applyNumberFormat="1" applyFont="1" applyFill="1" applyBorder="1" applyAlignment="1">
      <alignment horizontal="right" vertical="center" wrapText="1"/>
    </xf>
    <xf numFmtId="164" fontId="12" fillId="0" borderId="44" xfId="0" applyNumberFormat="1" applyFont="1" applyFill="1" applyBorder="1" applyAlignment="1">
      <alignment horizontal="right" vertical="center" wrapText="1"/>
    </xf>
    <xf numFmtId="2" fontId="11" fillId="0" borderId="46" xfId="0" applyNumberFormat="1" applyFont="1" applyFill="1" applyBorder="1" applyAlignment="1">
      <alignment horizontal="right" vertical="center" wrapText="1"/>
    </xf>
    <xf numFmtId="0" fontId="11" fillId="0" borderId="47" xfId="0" applyNumberFormat="1" applyFont="1" applyFill="1" applyBorder="1" applyAlignment="1">
      <alignment horizontal="right" vertical="center" wrapText="1"/>
    </xf>
    <xf numFmtId="1" fontId="12" fillId="0" borderId="40" xfId="0" applyNumberFormat="1" applyFont="1" applyFill="1" applyBorder="1" applyAlignment="1">
      <alignment horizontal="right" vertical="center" wrapText="1"/>
    </xf>
    <xf numFmtId="1" fontId="12" fillId="0" borderId="44" xfId="0" applyNumberFormat="1" applyFont="1" applyFill="1" applyBorder="1" applyAlignment="1">
      <alignment horizontal="right" vertical="center" wrapText="1"/>
    </xf>
    <xf numFmtId="2" fontId="12" fillId="0" borderId="48" xfId="0" applyNumberFormat="1" applyFont="1" applyFill="1" applyBorder="1" applyAlignment="1">
      <alignment horizontal="right" vertical="center" wrapText="1"/>
    </xf>
    <xf numFmtId="2" fontId="11" fillId="0" borderId="50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2" fontId="11" fillId="0" borderId="54" xfId="0" applyNumberFormat="1" applyFont="1" applyFill="1" applyBorder="1" applyAlignment="1">
      <alignment horizontal="right" vertical="center" wrapText="1"/>
    </xf>
    <xf numFmtId="1" fontId="12" fillId="0" borderId="51" xfId="0" applyNumberFormat="1" applyFont="1" applyFill="1" applyBorder="1" applyAlignment="1">
      <alignment horizontal="right" vertical="center" wrapText="1"/>
    </xf>
    <xf numFmtId="1" fontId="12" fillId="0" borderId="53" xfId="0" applyNumberFormat="1" applyFont="1" applyFill="1" applyBorder="1" applyAlignment="1">
      <alignment horizontal="right" vertical="center" wrapText="1"/>
    </xf>
    <xf numFmtId="2" fontId="12" fillId="0" borderId="55" xfId="0" applyNumberFormat="1" applyFont="1" applyFill="1" applyBorder="1" applyAlignment="1">
      <alignment horizontal="right" vertical="center" wrapText="1"/>
    </xf>
    <xf numFmtId="2" fontId="12" fillId="0" borderId="51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7" xfId="0" applyNumberFormat="1" applyFont="1" applyFill="1" applyBorder="1" applyAlignment="1">
      <alignment horizontal="right" vertical="center" wrapText="1"/>
    </xf>
    <xf numFmtId="164" fontId="12" fillId="0" borderId="16" xfId="0" applyNumberFormat="1" applyFont="1" applyFill="1" applyBorder="1" applyAlignment="1">
      <alignment horizontal="right" vertical="center" wrapText="1"/>
    </xf>
    <xf numFmtId="2" fontId="12" fillId="0" borderId="21" xfId="0" applyNumberFormat="1" applyFont="1" applyFill="1" applyBorder="1" applyAlignment="1">
      <alignment horizontal="right" vertical="center" wrapText="1"/>
    </xf>
    <xf numFmtId="2" fontId="12" fillId="0" borderId="16" xfId="0" applyNumberFormat="1" applyFont="1" applyFill="1" applyBorder="1" applyAlignment="1">
      <alignment horizontal="right" vertical="center" wrapText="1"/>
    </xf>
    <xf numFmtId="2" fontId="12" fillId="0" borderId="64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" fontId="12" fillId="0" borderId="16" xfId="0" applyNumberFormat="1" applyFont="1" applyFill="1" applyBorder="1" applyAlignment="1">
      <alignment horizontal="right" vertical="center" wrapText="1"/>
    </xf>
    <xf numFmtId="164" fontId="12" fillId="0" borderId="21" xfId="0" applyNumberFormat="1" applyFont="1" applyFill="1" applyBorder="1" applyAlignment="1">
      <alignment horizontal="right" vertical="center" wrapText="1"/>
    </xf>
    <xf numFmtId="164" fontId="12" fillId="0" borderId="64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8" xfId="0" applyNumberFormat="1" applyFont="1" applyFill="1" applyBorder="1" applyAlignment="1">
      <alignment horizontal="right" vertical="center" wrapText="1"/>
    </xf>
    <xf numFmtId="164" fontId="12" fillId="0" borderId="23" xfId="0" applyNumberFormat="1" applyFont="1" applyFill="1" applyBorder="1" applyAlignment="1">
      <alignment horizontal="right" vertical="center" wrapText="1"/>
    </xf>
    <xf numFmtId="164" fontId="12" fillId="0" borderId="66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1" xfId="0" applyNumberFormat="1" applyFont="1" applyFill="1" applyBorder="1" applyAlignment="1">
      <alignment horizontal="right" vertical="center" wrapText="1"/>
    </xf>
    <xf numFmtId="0" fontId="19" fillId="0" borderId="43" xfId="0" applyNumberFormat="1" applyFont="1" applyFill="1" applyBorder="1" applyAlignment="1">
      <alignment horizontal="right" vertical="center" wrapText="1"/>
    </xf>
    <xf numFmtId="0" fontId="19" fillId="0" borderId="45" xfId="0" applyNumberFormat="1" applyFont="1" applyFill="1" applyBorder="1" applyAlignment="1">
      <alignment horizontal="right" vertical="center" wrapText="1"/>
    </xf>
    <xf numFmtId="0" fontId="19" fillId="0" borderId="41" xfId="0" applyNumberFormat="1" applyFont="1" applyFill="1" applyBorder="1" applyAlignment="1">
      <alignment horizontal="right" vertical="center" wrapText="1"/>
    </xf>
    <xf numFmtId="0" fontId="19" fillId="0" borderId="49" xfId="0" applyNumberFormat="1" applyFont="1" applyFill="1" applyBorder="1" applyAlignment="1">
      <alignment horizontal="right" vertical="center" wrapText="1"/>
    </xf>
    <xf numFmtId="11" fontId="19" fillId="0" borderId="29" xfId="0" applyNumberFormat="1" applyFont="1" applyFill="1" applyBorder="1" applyAlignment="1">
      <alignment horizontal="right" vertical="center" wrapText="1"/>
    </xf>
    <xf numFmtId="0" fontId="19" fillId="0" borderId="31" xfId="0" applyNumberFormat="1" applyFont="1" applyFill="1" applyBorder="1" applyAlignment="1">
      <alignment horizontal="right" vertical="center" wrapText="1"/>
    </xf>
    <xf numFmtId="0" fontId="19" fillId="0" borderId="33" xfId="0" applyNumberFormat="1" applyFont="1" applyFill="1" applyBorder="1" applyAlignment="1">
      <alignment horizontal="right" vertical="center" wrapText="1"/>
    </xf>
    <xf numFmtId="0" fontId="19" fillId="0" borderId="29" xfId="0" applyNumberFormat="1" applyFont="1" applyFill="1" applyBorder="1" applyAlignment="1">
      <alignment horizontal="right" vertical="center" wrapText="1"/>
    </xf>
    <xf numFmtId="0" fontId="19" fillId="0" borderId="36" xfId="0" applyNumberFormat="1" applyFont="1" applyFill="1" applyBorder="1" applyAlignment="1">
      <alignment horizontal="right" vertical="center" wrapText="1"/>
    </xf>
    <xf numFmtId="2" fontId="11" fillId="0" borderId="17" xfId="0" applyNumberFormat="1" applyFont="1" applyFill="1" applyBorder="1" applyAlignment="1">
      <alignment horizontal="right" vertical="center" wrapText="1"/>
    </xf>
    <xf numFmtId="2" fontId="11" fillId="0" borderId="20" xfId="0" applyNumberFormat="1" applyFont="1" applyFill="1" applyBorder="1" applyAlignment="1">
      <alignment horizontal="right" vertical="center" wrapText="1"/>
    </xf>
    <xf numFmtId="165" fontId="11" fillId="0" borderId="17" xfId="0" applyNumberFormat="1" applyFont="1" applyFill="1" applyBorder="1" applyAlignment="1">
      <alignment horizontal="right" vertical="center" wrapText="1"/>
    </xf>
    <xf numFmtId="2" fontId="11" fillId="0" borderId="62" xfId="0" applyNumberFormat="1" applyFont="1" applyFill="1" applyBorder="1" applyAlignment="1">
      <alignment horizontal="right" vertical="center" wrapText="1"/>
    </xf>
    <xf numFmtId="0" fontId="11" fillId="0" borderId="17" xfId="0" applyNumberFormat="1" applyFont="1" applyFill="1" applyBorder="1" applyAlignment="1">
      <alignment horizontal="right" vertical="center" wrapText="1"/>
    </xf>
    <xf numFmtId="165" fontId="11" fillId="0" borderId="63" xfId="0" applyNumberFormat="1" applyFont="1" applyFill="1" applyBorder="1" applyAlignment="1">
      <alignment horizontal="right" vertical="center" wrapText="1"/>
    </xf>
    <xf numFmtId="0" fontId="11" fillId="0" borderId="63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9" xfId="0" applyNumberFormat="1" applyFont="1" applyFill="1" applyBorder="1" applyAlignment="1">
      <alignment horizontal="right" vertical="center" wrapText="1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6" fillId="0" borderId="9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8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0" fillId="0" borderId="0" xfId="0" applyNumberFormat="1" applyFont="1" applyAlignment="1">
      <alignment horizontal="right" vertical="center"/>
    </xf>
    <xf numFmtId="0" fontId="0" fillId="0" borderId="5" xfId="0" applyFont="1" applyBorder="1" applyAlignment="1">
      <alignment horizontal="left" vertical="center" wrapText="1"/>
    </xf>
    <xf numFmtId="1" fontId="0" fillId="0" borderId="2" xfId="0" applyNumberFormat="1" applyFont="1" applyFill="1" applyBorder="1" applyAlignment="1">
      <alignment horizontal="left" vertical="center" wrapText="1"/>
    </xf>
    <xf numFmtId="1" fontId="0" fillId="0" borderId="2" xfId="0" applyNumberFormat="1" applyFont="1" applyBorder="1" applyAlignment="1">
      <alignment horizontal="left" vertical="center" wrapText="1"/>
    </xf>
    <xf numFmtId="0" fontId="0" fillId="0" borderId="6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0" fillId="0" borderId="5" xfId="0" applyNumberFormat="1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left" vertical="center" wrapText="1"/>
    </xf>
    <xf numFmtId="164" fontId="0" fillId="0" borderId="2" xfId="0" applyNumberFormat="1" applyFont="1" applyBorder="1" applyAlignment="1">
      <alignment horizontal="right" vertical="center"/>
    </xf>
    <xf numFmtId="1" fontId="0" fillId="0" borderId="6" xfId="0" applyNumberFormat="1" applyFont="1" applyBorder="1" applyAlignment="1">
      <alignment horizontal="left" vertical="center" wrapText="1"/>
    </xf>
    <xf numFmtId="2" fontId="0" fillId="0" borderId="6" xfId="0" applyNumberFormat="1" applyFont="1" applyBorder="1" applyAlignment="1">
      <alignment horizontal="left" vertical="center"/>
    </xf>
    <xf numFmtId="2" fontId="8" fillId="0" borderId="4" xfId="0" applyNumberFormat="1" applyFont="1" applyBorder="1" applyAlignment="1">
      <alignment horizontal="right" vertical="center" wrapText="1"/>
    </xf>
    <xf numFmtId="1" fontId="0" fillId="0" borderId="6" xfId="0" applyNumberFormat="1" applyFont="1" applyBorder="1" applyAlignment="1">
      <alignment horizontal="left" vertical="center"/>
    </xf>
    <xf numFmtId="0" fontId="20" fillId="0" borderId="6" xfId="0" applyNumberFormat="1" applyFont="1" applyBorder="1" applyAlignment="1">
      <alignment horizontal="right" vertical="center"/>
    </xf>
    <xf numFmtId="0" fontId="20" fillId="0" borderId="4" xfId="0" applyNumberFormat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1" fontId="21" fillId="0" borderId="0" xfId="0" applyNumberFormat="1" applyFont="1" applyFill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21" fillId="0" borderId="0" xfId="0" applyNumberFormat="1" applyFont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 wrapText="1"/>
    </xf>
    <xf numFmtId="11" fontId="20" fillId="0" borderId="6" xfId="0" applyNumberFormat="1" applyFont="1" applyBorder="1" applyAlignment="1">
      <alignment horizontal="right" vertical="center"/>
    </xf>
    <xf numFmtId="2" fontId="20" fillId="0" borderId="0" xfId="0" applyNumberFormat="1" applyFont="1" applyBorder="1" applyAlignment="1">
      <alignment horizontal="right" vertical="center" wrapText="1"/>
    </xf>
    <xf numFmtId="1" fontId="21" fillId="0" borderId="0" xfId="0" applyNumberFormat="1" applyFont="1" applyBorder="1" applyAlignment="1">
      <alignment horizontal="left" vertical="center"/>
    </xf>
    <xf numFmtId="11" fontId="20" fillId="0" borderId="4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horizontal="left" vertical="center"/>
    </xf>
    <xf numFmtId="2" fontId="20" fillId="0" borderId="0" xfId="0" applyNumberFormat="1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11" fontId="20" fillId="0" borderId="2" xfId="0" applyNumberFormat="1" applyFont="1" applyBorder="1" applyAlignment="1">
      <alignment horizontal="right" vertical="center" wrapText="1"/>
    </xf>
    <xf numFmtId="11" fontId="20" fillId="0" borderId="1" xfId="0" applyNumberFormat="1" applyFont="1" applyBorder="1" applyAlignment="1">
      <alignment horizontal="right" vertical="center" wrapText="1"/>
    </xf>
    <xf numFmtId="11" fontId="20" fillId="0" borderId="3" xfId="0" applyNumberFormat="1" applyFont="1" applyBorder="1" applyAlignment="1">
      <alignment horizontal="right" vertical="center" wrapText="1"/>
    </xf>
    <xf numFmtId="11" fontId="20" fillId="0" borderId="0" xfId="0" applyNumberFormat="1" applyFont="1" applyBorder="1" applyAlignment="1">
      <alignment horizontal="right" vertical="center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4" xfId="0" applyNumberFormat="1" applyFont="1" applyFill="1" applyBorder="1" applyAlignment="1">
      <alignment horizontal="center" vertical="center" wrapText="1"/>
    </xf>
    <xf numFmtId="2" fontId="11" fillId="0" borderId="15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69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6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18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5" fillId="0" borderId="0" xfId="0" applyNumberFormat="1" applyFont="1" applyAlignment="1">
      <alignment horizontal="center"/>
    </xf>
  </cellXfs>
  <cellStyles count="1">
    <cellStyle name="Normal" xfId="0" builtinId="0"/>
  </cellStyles>
  <dxfs count="117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B5B0F3"/>
      <color rgb="FFFF82E3"/>
      <color rgb="FFF2F2F2"/>
      <color rgb="FFD95F02"/>
      <color rgb="FF1B9E77"/>
      <color rgb="FFE66101"/>
      <color rgb="FF66C2A5"/>
      <color rgb="FFFC8D62"/>
      <color rgb="FFFFD92F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(mode-only model)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Data'!$K$3:$K$6</c:f>
                <c:numCache>
                  <c:formatCode>General</c:formatCode>
                  <c:ptCount val="4"/>
                  <c:pt idx="0">
                    <c:v>11.894999999999996</c:v>
                  </c:pt>
                  <c:pt idx="1">
                    <c:v>12.429000000000002</c:v>
                  </c:pt>
                  <c:pt idx="2">
                    <c:v>12.614000000000004</c:v>
                  </c:pt>
                  <c:pt idx="3">
                    <c:v>14.798000000000002</c:v>
                  </c:pt>
                </c:numCache>
              </c:numRef>
            </c:plus>
            <c:minus>
              <c:numRef>
                <c:f>'Graph Data'!$K$3:$K$6</c:f>
                <c:numCache>
                  <c:formatCode>General</c:formatCode>
                  <c:ptCount val="4"/>
                  <c:pt idx="0">
                    <c:v>11.894999999999996</c:v>
                  </c:pt>
                  <c:pt idx="1">
                    <c:v>12.429000000000002</c:v>
                  </c:pt>
                  <c:pt idx="2">
                    <c:v>12.614000000000004</c:v>
                  </c:pt>
                  <c:pt idx="3">
                    <c:v>14.798000000000002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Data'!$B$3:$B$6</c:f>
              <c:numCache>
                <c:formatCode>0</c:formatCode>
                <c:ptCount val="4"/>
                <c:pt idx="0">
                  <c:v>98.58</c:v>
                </c:pt>
                <c:pt idx="1">
                  <c:v>98.935000000000002</c:v>
                </c:pt>
                <c:pt idx="2">
                  <c:v>95.775000000000006</c:v>
                </c:pt>
                <c:pt idx="3">
                  <c:v>76.307000000000002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Data'!$K$10:$K$13</c:f>
                <c:numCache>
                  <c:formatCode>General</c:formatCode>
                  <c:ptCount val="4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</c:numCache>
              </c:numRef>
            </c:plus>
            <c:minus>
              <c:numRef>
                <c:f>'Graph Data'!$K$10:$K$13</c:f>
                <c:numCache>
                  <c:formatCode>General</c:formatCode>
                  <c:ptCount val="4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Data'!$B$10:$B$13</c:f>
              <c:numCache>
                <c:formatCode>0</c:formatCode>
                <c:ptCount val="4"/>
                <c:pt idx="0">
                  <c:v>319.928</c:v>
                </c:pt>
                <c:pt idx="1">
                  <c:v>319.65100000000001</c:v>
                </c:pt>
                <c:pt idx="2">
                  <c:v>315.91300000000001</c:v>
                </c:pt>
                <c:pt idx="3">
                  <c:v>299.358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0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</a:t>
            </a:r>
            <a:r>
              <a:rPr lang="en-US" sz="1100" b="0" i="0" u="none" strike="noStrike" baseline="0">
                <a:effectLst/>
              </a:rPr>
              <a:t> (mode-only model)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Data'!$AI$3:$AI$6</c:f>
                <c:numCache>
                  <c:formatCode>General</c:formatCode>
                  <c:ptCount val="4"/>
                  <c:pt idx="0">
                    <c:v>1.0550000000000006</c:v>
                  </c:pt>
                  <c:pt idx="1">
                    <c:v>1.024</c:v>
                  </c:pt>
                  <c:pt idx="2">
                    <c:v>1.149</c:v>
                  </c:pt>
                  <c:pt idx="3">
                    <c:v>1.3380000000000001</c:v>
                  </c:pt>
                </c:numCache>
              </c:numRef>
            </c:plus>
            <c:minus>
              <c:numRef>
                <c:f>'Graph Data'!$AI$3:$AI$6</c:f>
                <c:numCache>
                  <c:formatCode>General</c:formatCode>
                  <c:ptCount val="4"/>
                  <c:pt idx="0">
                    <c:v>1.0550000000000006</c:v>
                  </c:pt>
                  <c:pt idx="1">
                    <c:v>1.024</c:v>
                  </c:pt>
                  <c:pt idx="2">
                    <c:v>1.149</c:v>
                  </c:pt>
                  <c:pt idx="3">
                    <c:v>1.3380000000000001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Data'!$Y$3:$Y$6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Data'!$Z$3:$Z$6</c:f>
              <c:numCache>
                <c:formatCode>0.0</c:formatCode>
                <c:ptCount val="4"/>
                <c:pt idx="0">
                  <c:v>5.6050000000000004</c:v>
                </c:pt>
                <c:pt idx="1">
                  <c:v>5.8650000000000002</c:v>
                </c:pt>
                <c:pt idx="2">
                  <c:v>5.6790000000000003</c:v>
                </c:pt>
                <c:pt idx="3">
                  <c:v>7.5810000000000004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</a:t>
            </a:r>
            <a:r>
              <a:rPr lang="en-US" sz="1100" b="0" i="0" u="none" strike="noStrike" baseline="0">
                <a:effectLst/>
              </a:rPr>
              <a:t> (mode-only model)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Data'!$M$1</c:f>
              <c:strCache>
                <c:ptCount val="1"/>
                <c:pt idx="0">
                  <c:v>L f0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Data'!$W$3:$W$6</c:f>
                <c:numCache>
                  <c:formatCode>General</c:formatCode>
                  <c:ptCount val="4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</c:numCache>
              </c:numRef>
            </c:plus>
            <c:minus>
              <c:numRef>
                <c:f>'Graph Data'!$W$3:$W$6</c:f>
                <c:numCache>
                  <c:formatCode>General</c:formatCode>
                  <c:ptCount val="4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Data'!$M$10:$M$13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Data'!$N$3:$N$6</c:f>
              <c:numCache>
                <c:formatCode>0.0</c:formatCode>
                <c:ptCount val="4"/>
                <c:pt idx="0">
                  <c:v>87.427999999999997</c:v>
                </c:pt>
                <c:pt idx="1">
                  <c:v>87.581999999999994</c:v>
                </c:pt>
                <c:pt idx="2">
                  <c:v>89.210999999999999</c:v>
                </c:pt>
                <c:pt idx="3">
                  <c:v>90.358999999999995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Data'!$M$8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Data'!$W$10:$W$13</c:f>
                <c:numCache>
                  <c:formatCode>General</c:formatCode>
                  <c:ptCount val="4"/>
                  <c:pt idx="0">
                    <c:v>2.7220000000000084</c:v>
                  </c:pt>
                  <c:pt idx="1">
                    <c:v>2.7219999999999942</c:v>
                  </c:pt>
                  <c:pt idx="2">
                    <c:v>2.722999999999999</c:v>
                  </c:pt>
                  <c:pt idx="3">
                    <c:v>2.7239999999999895</c:v>
                  </c:pt>
                </c:numCache>
              </c:numRef>
            </c:plus>
            <c:minus>
              <c:numRef>
                <c:f>'Graph Data'!$W$10:$W$13</c:f>
                <c:numCache>
                  <c:formatCode>General</c:formatCode>
                  <c:ptCount val="4"/>
                  <c:pt idx="0">
                    <c:v>2.7220000000000084</c:v>
                  </c:pt>
                  <c:pt idx="1">
                    <c:v>2.7219999999999942</c:v>
                  </c:pt>
                  <c:pt idx="2">
                    <c:v>2.722999999999999</c:v>
                  </c:pt>
                  <c:pt idx="3">
                    <c:v>2.7239999999999895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Data'!$M$10:$M$13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Data'!$N$10:$N$13</c:f>
              <c:numCache>
                <c:formatCode>0.0</c:formatCode>
                <c:ptCount val="4"/>
                <c:pt idx="0">
                  <c:v>92.376000000000005</c:v>
                </c:pt>
                <c:pt idx="1">
                  <c:v>92.771000000000001</c:v>
                </c:pt>
                <c:pt idx="2">
                  <c:v>94.215000000000003</c:v>
                </c:pt>
                <c:pt idx="3">
                  <c:v>97.447999999999993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</a:t>
            </a:r>
            <a:r>
              <a:rPr lang="en-US" sz="1100" b="0" i="0" u="none" strike="noStrike" baseline="0">
                <a:effectLst/>
              </a:rPr>
              <a:t> (mode-only model)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Data'!$Y$8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Data'!$AI$10:$AI$13</c:f>
                <c:numCache>
                  <c:formatCode>General</c:formatCode>
                  <c:ptCount val="4"/>
                  <c:pt idx="0">
                    <c:v>11.27</c:v>
                  </c:pt>
                  <c:pt idx="1">
                    <c:v>10.843999999999998</c:v>
                  </c:pt>
                  <c:pt idx="2">
                    <c:v>11.443999999999999</c:v>
                  </c:pt>
                  <c:pt idx="3">
                    <c:v>11.204000000000001</c:v>
                  </c:pt>
                </c:numCache>
              </c:numRef>
            </c:plus>
            <c:minus>
              <c:numRef>
                <c:f>'Graph Data'!$AI$10:$AI$13</c:f>
                <c:numCache>
                  <c:formatCode>General</c:formatCode>
                  <c:ptCount val="4"/>
                  <c:pt idx="0">
                    <c:v>11.27</c:v>
                  </c:pt>
                  <c:pt idx="1">
                    <c:v>10.843999999999998</c:v>
                  </c:pt>
                  <c:pt idx="2">
                    <c:v>11.443999999999999</c:v>
                  </c:pt>
                  <c:pt idx="3">
                    <c:v>11.204000000000001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Data'!$Y$10:$Y$13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Data'!$Z$10:$Z$13</c:f>
              <c:numCache>
                <c:formatCode>0.0</c:formatCode>
                <c:ptCount val="4"/>
                <c:pt idx="0">
                  <c:v>31.486000000000001</c:v>
                </c:pt>
                <c:pt idx="1">
                  <c:v>33.277999999999999</c:v>
                </c:pt>
                <c:pt idx="2">
                  <c:v>32.436</c:v>
                </c:pt>
                <c:pt idx="3">
                  <c:v>41.722999999999999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Data'!$K$3,'Graph Data'!$K$10)</c:f>
                <c:numCache>
                  <c:formatCode>General</c:formatCode>
                  <c:ptCount val="2"/>
                  <c:pt idx="0">
                    <c:v>11.894999999999996</c:v>
                  </c:pt>
                  <c:pt idx="1">
                    <c:v>50.84499999999997</c:v>
                  </c:pt>
                </c:numCache>
              </c:numRef>
            </c:plus>
            <c:minus>
              <c:numRef>
                <c:f>('Graph Data'!$K$3,'Graph Data'!$K$10)</c:f>
                <c:numCache>
                  <c:formatCode>General</c:formatCode>
                  <c:ptCount val="2"/>
                  <c:pt idx="0">
                    <c:v>11.894999999999996</c:v>
                  </c:pt>
                  <c:pt idx="1">
                    <c:v>50.84499999999997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Data'!$W$3,'Graph Data'!$W$10)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2.7220000000000084</c:v>
                  </c:pt>
                </c:numCache>
              </c:numRef>
            </c:plus>
            <c:minus>
              <c:numRef>
                <c:f>('Graph Data'!$W$3,'Graph Data'!$W$10)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2.7220000000000084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Data'!$B$10)</c:f>
              <c:numCache>
                <c:formatCode>0</c:formatCode>
                <c:ptCount val="2"/>
                <c:pt idx="0">
                  <c:v>98.58</c:v>
                </c:pt>
                <c:pt idx="1">
                  <c:v>319.928</c:v>
                </c:pt>
              </c:numCache>
            </c:numRef>
          </c:xVal>
          <c:yVal>
            <c:numRef>
              <c:f>('Graph Data'!$N$3,'Graph Data'!$N$10)</c:f>
              <c:numCache>
                <c:formatCode>0.0</c:formatCode>
                <c:ptCount val="2"/>
                <c:pt idx="0">
                  <c:v>87.427999999999997</c:v>
                </c:pt>
                <c:pt idx="1">
                  <c:v>92.376000000000005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8-4D2E-A898-D80395867FC3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Data'!$K$4,'Graph Data'!$K$11)</c:f>
                <c:numCache>
                  <c:formatCode>General</c:formatCode>
                  <c:ptCount val="2"/>
                  <c:pt idx="0">
                    <c:v>12.429000000000002</c:v>
                  </c:pt>
                  <c:pt idx="1">
                    <c:v>50.845000000000027</c:v>
                  </c:pt>
                </c:numCache>
              </c:numRef>
            </c:plus>
            <c:minus>
              <c:numRef>
                <c:f>('Graph Data'!$K$4,'Graph Data'!$K$11)</c:f>
                <c:numCache>
                  <c:formatCode>General</c:formatCode>
                  <c:ptCount val="2"/>
                  <c:pt idx="0">
                    <c:v>12.429000000000002</c:v>
                  </c:pt>
                  <c:pt idx="1">
                    <c:v>50.845000000000027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Data'!$W$4,'Graph Data'!$W$11)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2.7219999999999942</c:v>
                  </c:pt>
                </c:numCache>
              </c:numRef>
            </c:plus>
            <c:minus>
              <c:numRef>
                <c:f>('Graph Data'!$W$4,'Graph Data'!$W$11)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2.7219999999999942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Data'!$B$11)</c:f>
              <c:numCache>
                <c:formatCode>0</c:formatCode>
                <c:ptCount val="2"/>
                <c:pt idx="0">
                  <c:v>98.935000000000002</c:v>
                </c:pt>
                <c:pt idx="1">
                  <c:v>319.65100000000001</c:v>
                </c:pt>
              </c:numCache>
            </c:numRef>
          </c:xVal>
          <c:yVal>
            <c:numRef>
              <c:f>('Graph Data'!$N$4,'Graph Data'!$N$11)</c:f>
              <c:numCache>
                <c:formatCode>0.0</c:formatCode>
                <c:ptCount val="2"/>
                <c:pt idx="0">
                  <c:v>87.581999999999994</c:v>
                </c:pt>
                <c:pt idx="1">
                  <c:v>92.771000000000001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E8-4D2E-A898-D80395867FC3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Data'!$K$5,'Graph Data'!$K$12)</c:f>
                <c:numCache>
                  <c:formatCode>General</c:formatCode>
                  <c:ptCount val="2"/>
                  <c:pt idx="0">
                    <c:v>12.614000000000004</c:v>
                  </c:pt>
                  <c:pt idx="1">
                    <c:v>50.848000000000013</c:v>
                  </c:pt>
                </c:numCache>
              </c:numRef>
            </c:plus>
            <c:minus>
              <c:numRef>
                <c:f>('Graph Data'!$K$5,'Graph Data'!$K$12)</c:f>
                <c:numCache>
                  <c:formatCode>General</c:formatCode>
                  <c:ptCount val="2"/>
                  <c:pt idx="0">
                    <c:v>12.614000000000004</c:v>
                  </c:pt>
                  <c:pt idx="1">
                    <c:v>50.848000000000013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Data'!$W$5,'Graph Data'!$W$12)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2.722999999999999</c:v>
                  </c:pt>
                </c:numCache>
              </c:numRef>
            </c:plus>
            <c:minus>
              <c:numRef>
                <c:f>('Graph Data'!$W$5,'Graph Data'!$W$12)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2.722999999999999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Data'!$B$12)</c:f>
              <c:numCache>
                <c:formatCode>0</c:formatCode>
                <c:ptCount val="2"/>
                <c:pt idx="0">
                  <c:v>95.775000000000006</c:v>
                </c:pt>
                <c:pt idx="1">
                  <c:v>315.91300000000001</c:v>
                </c:pt>
              </c:numCache>
            </c:numRef>
          </c:xVal>
          <c:yVal>
            <c:numRef>
              <c:f>('Graph Data'!$N$5,'Graph Data'!$N$12)</c:f>
              <c:numCache>
                <c:formatCode>0.0</c:formatCode>
                <c:ptCount val="2"/>
                <c:pt idx="0">
                  <c:v>89.210999999999999</c:v>
                </c:pt>
                <c:pt idx="1">
                  <c:v>94.215000000000003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E8-4D2E-A898-D80395867FC3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Data'!$K$6,'Graph Data'!$K$13)</c:f>
                <c:numCache>
                  <c:formatCode>General</c:formatCode>
                  <c:ptCount val="2"/>
                  <c:pt idx="0">
                    <c:v>14.798000000000002</c:v>
                  </c:pt>
                  <c:pt idx="1">
                    <c:v>50.86099999999999</c:v>
                  </c:pt>
                </c:numCache>
              </c:numRef>
            </c:plus>
            <c:minus>
              <c:numRef>
                <c:f>('Graph Data'!$K$6,'Graph Data'!$K$13)</c:f>
                <c:numCache>
                  <c:formatCode>General</c:formatCode>
                  <c:ptCount val="2"/>
                  <c:pt idx="0">
                    <c:v>14.798000000000002</c:v>
                  </c:pt>
                  <c:pt idx="1">
                    <c:v>50.86099999999999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Data'!$W$6,'Graph Data'!$W$13)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2.7239999999999895</c:v>
                  </c:pt>
                </c:numCache>
              </c:numRef>
            </c:plus>
            <c:minus>
              <c:numRef>
                <c:f>('Graph Data'!$W$6,'Graph Data'!$W$13)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2.7239999999999895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Data'!$B$13)</c:f>
              <c:numCache>
                <c:formatCode>0</c:formatCode>
                <c:ptCount val="2"/>
                <c:pt idx="0">
                  <c:v>76.307000000000002</c:v>
                </c:pt>
                <c:pt idx="1">
                  <c:v>299.358</c:v>
                </c:pt>
              </c:numCache>
            </c:numRef>
          </c:xVal>
          <c:yVal>
            <c:numRef>
              <c:f>('Graph Data'!$N$6,'Graph Data'!$N$13)</c:f>
              <c:numCache>
                <c:formatCode>0.0</c:formatCode>
                <c:ptCount val="2"/>
                <c:pt idx="0">
                  <c:v>90.358999999999995</c:v>
                </c:pt>
                <c:pt idx="1">
                  <c:v>97.447999999999993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E8-4D2E-A898-D80395867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44446834271856"/>
          <c:y val="0.21123329267438817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MDC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('Graph Data'!$B$3,'Graph Data'!$B$10)</c:f>
              <c:numCache>
                <c:formatCode>0</c:formatCode>
                <c:ptCount val="2"/>
                <c:pt idx="0">
                  <c:v>98.58</c:v>
                </c:pt>
                <c:pt idx="1">
                  <c:v>319.928</c:v>
                </c:pt>
              </c:numCache>
            </c:numRef>
          </c:xVal>
          <c:yVal>
            <c:numRef>
              <c:f>('Graph Data'!$N$3,'Graph Data'!$N$10)</c:f>
              <c:numCache>
                <c:formatCode>0.0</c:formatCode>
                <c:ptCount val="2"/>
                <c:pt idx="0">
                  <c:v>87.427999999999997</c:v>
                </c:pt>
                <c:pt idx="1">
                  <c:v>92.376000000000005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A-46F7-8CF4-BE1852E637AF}"/>
            </c:ext>
          </c:extLst>
        </c:ser>
        <c:ser>
          <c:idx val="2"/>
          <c:order val="1"/>
          <c:tx>
            <c:v>MDC (L%)</c:v>
          </c:tx>
          <c:spPr>
            <a:ln w="38100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('Graph Data'!$B$4,'Graph Data'!$B$11)</c:f>
              <c:numCache>
                <c:formatCode>0</c:formatCode>
                <c:ptCount val="2"/>
                <c:pt idx="0">
                  <c:v>98.935000000000002</c:v>
                </c:pt>
                <c:pt idx="1">
                  <c:v>319.65100000000001</c:v>
                </c:pt>
              </c:numCache>
            </c:numRef>
          </c:xVal>
          <c:yVal>
            <c:numRef>
              <c:f>('Graph Data'!$N$4,'Graph Data'!$N$11)</c:f>
              <c:numCache>
                <c:formatCode>0.0</c:formatCode>
                <c:ptCount val="2"/>
                <c:pt idx="0">
                  <c:v>87.581999999999994</c:v>
                </c:pt>
                <c:pt idx="1">
                  <c:v>92.771000000000001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A-46F7-8CF4-BE1852E637AF}"/>
            </c:ext>
          </c:extLst>
        </c:ser>
        <c:ser>
          <c:idx val="0"/>
          <c:order val="2"/>
          <c:tx>
            <c:v>MDQ</c:v>
          </c:tx>
          <c:spPr>
            <a:ln w="38100">
              <a:solidFill>
                <a:srgbClr val="E7298A"/>
              </a:solidFill>
            </a:ln>
          </c:spPr>
          <c:marker>
            <c:symbol val="none"/>
          </c:marker>
          <c:xVal>
            <c:numRef>
              <c:f>('Graph Data'!$B$6,'Graph Data'!$B$13)</c:f>
              <c:numCache>
                <c:formatCode>0</c:formatCode>
                <c:ptCount val="2"/>
                <c:pt idx="0">
                  <c:v>76.307000000000002</c:v>
                </c:pt>
                <c:pt idx="1">
                  <c:v>299.358</c:v>
                </c:pt>
              </c:numCache>
            </c:numRef>
          </c:xVal>
          <c:yVal>
            <c:numRef>
              <c:f>('Graph Data'!$N$6,'Graph Data'!$N$13)</c:f>
              <c:numCache>
                <c:formatCode>0.0</c:formatCode>
                <c:ptCount val="2"/>
                <c:pt idx="0">
                  <c:v>90.358999999999995</c:v>
                </c:pt>
                <c:pt idx="1">
                  <c:v>97.447999999999993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CA-46F7-8CF4-BE1852E637AF}"/>
            </c:ext>
          </c:extLst>
        </c:ser>
        <c:ser>
          <c:idx val="3"/>
          <c:order val="3"/>
          <c:tx>
            <c:v>MDQ (L%)</c:v>
          </c:tx>
          <c:spPr>
            <a:ln w="38100">
              <a:solidFill>
                <a:srgbClr val="FF82E3"/>
              </a:solidFill>
            </a:ln>
          </c:spPr>
          <c:marker>
            <c:symbol val="none"/>
          </c:marker>
          <c:xVal>
            <c:numRef>
              <c:f>('Graph Data'!$B$5,'Graph Data'!$B$12)</c:f>
              <c:numCache>
                <c:formatCode>0</c:formatCode>
                <c:ptCount val="2"/>
                <c:pt idx="0">
                  <c:v>95.775000000000006</c:v>
                </c:pt>
                <c:pt idx="1">
                  <c:v>315.91300000000001</c:v>
                </c:pt>
              </c:numCache>
            </c:numRef>
          </c:xVal>
          <c:yVal>
            <c:numRef>
              <c:f>('Graph Data'!$N$5,'Graph Data'!$N$12)</c:f>
              <c:numCache>
                <c:formatCode>0.0</c:formatCode>
                <c:ptCount val="2"/>
                <c:pt idx="0">
                  <c:v>89.210999999999999</c:v>
                </c:pt>
                <c:pt idx="1">
                  <c:v>94.215000000000003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A-46F7-8CF4-BE1852E6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71406559705412"/>
          <c:y val="0.19761477655045112"/>
          <c:w val="0.32763853942813492"/>
          <c:h val="0.22695388096584987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6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55475</xdr:rowOff>
    </xdr:from>
    <xdr:to>
      <xdr:col>8</xdr:col>
      <xdr:colOff>166320</xdr:colOff>
      <xdr:row>12</xdr:row>
      <xdr:rowOff>13295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53339</xdr:rowOff>
    </xdr:from>
    <xdr:to>
      <xdr:col>8</xdr:col>
      <xdr:colOff>166320</xdr:colOff>
      <xdr:row>25</xdr:row>
      <xdr:rowOff>18779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53339</xdr:rowOff>
    </xdr:from>
    <xdr:to>
      <xdr:col>17</xdr:col>
      <xdr:colOff>569894</xdr:colOff>
      <xdr:row>12</xdr:row>
      <xdr:rowOff>11159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53339</xdr:rowOff>
    </xdr:from>
    <xdr:to>
      <xdr:col>17</xdr:col>
      <xdr:colOff>569894</xdr:colOff>
      <xdr:row>25</xdr:row>
      <xdr:rowOff>18779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258215</xdr:colOff>
      <xdr:row>15</xdr:row>
      <xdr:rowOff>145690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0DB2E7-05D4-4E59-87F7-2A5B3C914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0.56469</cdr:x>
      <cdr:y>0.19086</cdr:y>
    </cdr:from>
    <cdr:to>
      <cdr:x>0.56469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9721" y="404964"/>
          <a:ext cx="0" cy="136413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258215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0A4EC-B99B-44A4-A50E-01639A9AB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69831</xdr:colOff>
      <xdr:row>4</xdr:row>
      <xdr:rowOff>143437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1AD8B1-A1AE-2051-85C1-007347BFB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79295"/>
          <a:ext cx="679431" cy="68131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</xdr:row>
      <xdr:rowOff>0</xdr:rowOff>
    </xdr:from>
    <xdr:to>
      <xdr:col>7</xdr:col>
      <xdr:colOff>230419</xdr:colOff>
      <xdr:row>3</xdr:row>
      <xdr:rowOff>1859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8FB230-FB4D-0161-AE58-82CC977AB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82880"/>
          <a:ext cx="687619" cy="36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605589</xdr:colOff>
      <xdr:row>5</xdr:row>
      <xdr:rowOff>16042</xdr:rowOff>
    </xdr:from>
    <xdr:to>
      <xdr:col>6</xdr:col>
      <xdr:colOff>260685</xdr:colOff>
      <xdr:row>8</xdr:row>
      <xdr:rowOff>71039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2F36FE-1FA3-46C1-B440-4D320FB16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3989" y="938463"/>
          <a:ext cx="874296" cy="6084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r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1">
          <cell r="I1" t="str">
            <v>p.adj (BH)</v>
          </cell>
        </row>
        <row r="2">
          <cell r="B2">
            <v>86.563999999999993</v>
          </cell>
          <cell r="C2">
            <v>1.2490000000000001</v>
          </cell>
          <cell r="D2">
            <v>84.116</v>
          </cell>
          <cell r="E2">
            <v>89.013000000000005</v>
          </cell>
          <cell r="F2">
            <v>69.296000000000006</v>
          </cell>
          <cell r="G2">
            <v>9.1199999999999992</v>
          </cell>
          <cell r="H2">
            <v>9.9199999999999996E-14</v>
          </cell>
          <cell r="I2">
            <v>4.6700000000000003E-13</v>
          </cell>
          <cell r="J2" t="str">
            <v>p&lt;0.0001</v>
          </cell>
        </row>
        <row r="3">
          <cell r="B3">
            <v>86.677999999999997</v>
          </cell>
          <cell r="C3">
            <v>1.2490000000000001</v>
          </cell>
          <cell r="D3">
            <v>84.23</v>
          </cell>
          <cell r="E3">
            <v>89.126000000000005</v>
          </cell>
          <cell r="F3">
            <v>69.385000000000005</v>
          </cell>
          <cell r="G3">
            <v>9.1199999999999992</v>
          </cell>
          <cell r="H3">
            <v>9.7799999999999997E-14</v>
          </cell>
          <cell r="I3">
            <v>4.6700000000000003E-13</v>
          </cell>
          <cell r="J3" t="str">
            <v>p&lt;0.0001</v>
          </cell>
        </row>
        <row r="4">
          <cell r="B4">
            <v>88.313000000000002</v>
          </cell>
          <cell r="C4">
            <v>1.2490000000000001</v>
          </cell>
          <cell r="D4">
            <v>85.864000000000004</v>
          </cell>
          <cell r="E4">
            <v>90.762</v>
          </cell>
          <cell r="F4">
            <v>70.69</v>
          </cell>
          <cell r="G4">
            <v>9.1199999999999992</v>
          </cell>
          <cell r="H4">
            <v>8.2099999999999999E-14</v>
          </cell>
          <cell r="I4">
            <v>4.2500000000000001E-13</v>
          </cell>
          <cell r="J4" t="str">
            <v>p&lt;0.0001</v>
          </cell>
        </row>
        <row r="5">
          <cell r="B5">
            <v>89.346000000000004</v>
          </cell>
          <cell r="C5">
            <v>1.25</v>
          </cell>
          <cell r="D5">
            <v>86.894999999999996</v>
          </cell>
          <cell r="E5">
            <v>91.796999999999997</v>
          </cell>
          <cell r="F5">
            <v>71.457999999999998</v>
          </cell>
          <cell r="G5">
            <v>9.15</v>
          </cell>
          <cell r="H5">
            <v>6.8600000000000006E-14</v>
          </cell>
          <cell r="I5">
            <v>4.0900000000000002E-13</v>
          </cell>
          <cell r="J5" t="str">
            <v>p&lt;0.0001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r2"/>
    </sheetNames>
    <sheetDataSet>
      <sheetData sheetId="0">
        <row r="2">
          <cell r="B2">
            <v>0.83291443759248196</v>
          </cell>
        </row>
        <row r="3">
          <cell r="B3">
            <v>0.29665041820257099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b0"/>
    </sheetNames>
    <sheetDataSet>
      <sheetData sheetId="0">
        <row r="2">
          <cell r="B2">
            <v>31.486000000000001</v>
          </cell>
          <cell r="C2">
            <v>5.75</v>
          </cell>
          <cell r="D2">
            <v>20.216000000000001</v>
          </cell>
          <cell r="E2">
            <v>42.756999999999998</v>
          </cell>
          <cell r="F2">
            <v>5.476</v>
          </cell>
          <cell r="G2">
            <v>4.87</v>
          </cell>
          <cell r="H2">
            <v>3.0000000000000001E-3</v>
          </cell>
          <cell r="I2">
            <v>4.5999999999999999E-3</v>
          </cell>
          <cell r="J2" t="str">
            <v>p&lt;0.01</v>
          </cell>
        </row>
        <row r="3">
          <cell r="B3">
            <v>33.277999999999999</v>
          </cell>
          <cell r="C3">
            <v>5.5330000000000004</v>
          </cell>
          <cell r="D3">
            <v>22.434000000000001</v>
          </cell>
          <cell r="E3">
            <v>44.122</v>
          </cell>
          <cell r="F3">
            <v>6.0149999999999997</v>
          </cell>
          <cell r="G3">
            <v>4.2300000000000004</v>
          </cell>
          <cell r="H3">
            <v>3.2000000000000002E-3</v>
          </cell>
          <cell r="I3">
            <v>4.7999999999999996E-3</v>
          </cell>
          <cell r="J3" t="str">
            <v>p&lt;0.01</v>
          </cell>
        </row>
        <row r="4">
          <cell r="B4">
            <v>32.436</v>
          </cell>
          <cell r="C4">
            <v>5.8390000000000004</v>
          </cell>
          <cell r="D4">
            <v>20.992000000000001</v>
          </cell>
          <cell r="E4">
            <v>43.881</v>
          </cell>
          <cell r="F4">
            <v>5.5549999999999997</v>
          </cell>
          <cell r="G4">
            <v>5.09</v>
          </cell>
          <cell r="H4">
            <v>2.5000000000000001E-3</v>
          </cell>
          <cell r="I4">
            <v>3.8999999999999998E-3</v>
          </cell>
          <cell r="J4" t="str">
            <v>p&lt;0.01</v>
          </cell>
        </row>
        <row r="5">
          <cell r="B5">
            <v>41.722999999999999</v>
          </cell>
          <cell r="C5">
            <v>5.7160000000000002</v>
          </cell>
          <cell r="D5">
            <v>30.518999999999998</v>
          </cell>
          <cell r="E5">
            <v>52.927</v>
          </cell>
          <cell r="F5">
            <v>7.2990000000000004</v>
          </cell>
          <cell r="G5">
            <v>4.7300000000000004</v>
          </cell>
          <cell r="H5">
            <v>9.5299999999999996E-4</v>
          </cell>
          <cell r="I5">
            <v>1.8E-3</v>
          </cell>
          <cell r="J5" t="str">
            <v>p&lt;0.01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r2"/>
    </sheetNames>
    <sheetDataSet>
      <sheetData sheetId="0">
        <row r="2">
          <cell r="B2">
            <v>0.72592625124983601</v>
          </cell>
        </row>
        <row r="3">
          <cell r="B3">
            <v>9.9063171986754406E-2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0.114</v>
          </cell>
          <cell r="D2">
            <v>0.16500000000000001</v>
          </cell>
          <cell r="E2">
            <v>-0.21</v>
          </cell>
          <cell r="F2">
            <v>0.437</v>
          </cell>
          <cell r="G2">
            <v>0.68899999999999995</v>
          </cell>
          <cell r="H2">
            <v>608.01</v>
          </cell>
          <cell r="I2">
            <v>0.49120000000000003</v>
          </cell>
          <cell r="J2">
            <v>0.5363</v>
          </cell>
        </row>
        <row r="3">
          <cell r="C3">
            <v>1.7490000000000001</v>
          </cell>
          <cell r="D3">
            <v>0.16500000000000001</v>
          </cell>
          <cell r="E3">
            <v>1.425</v>
          </cell>
          <cell r="F3">
            <v>2.073</v>
          </cell>
          <cell r="G3">
            <v>10.581</v>
          </cell>
          <cell r="H3">
            <v>608</v>
          </cell>
          <cell r="I3">
            <v>3.9399999999999999E-24</v>
          </cell>
          <cell r="J3">
            <v>6.6999999999999997E-23</v>
          </cell>
          <cell r="K3" t="str">
            <v>p&lt;0.0001</v>
          </cell>
        </row>
        <row r="4">
          <cell r="C4">
            <v>2.782</v>
          </cell>
          <cell r="D4">
            <v>0.17199999999999999</v>
          </cell>
          <cell r="E4">
            <v>2.4449999999999998</v>
          </cell>
          <cell r="F4">
            <v>3.1179999999999999</v>
          </cell>
          <cell r="G4">
            <v>16.213000000000001</v>
          </cell>
          <cell r="H4">
            <v>608.07000000000005</v>
          </cell>
          <cell r="I4">
            <v>2.1500000000000001E-49</v>
          </cell>
          <cell r="J4">
            <v>1.71E-47</v>
          </cell>
          <cell r="K4" t="str">
            <v>p&lt;0.0001</v>
          </cell>
        </row>
        <row r="5">
          <cell r="C5">
            <v>1.635</v>
          </cell>
          <cell r="D5">
            <v>0.16500000000000001</v>
          </cell>
          <cell r="E5">
            <v>1.3120000000000001</v>
          </cell>
          <cell r="F5">
            <v>1.958</v>
          </cell>
          <cell r="G5">
            <v>9.9120000000000008</v>
          </cell>
          <cell r="H5">
            <v>608.01</v>
          </cell>
          <cell r="I5">
            <v>1.43E-21</v>
          </cell>
          <cell r="J5">
            <v>2.13E-20</v>
          </cell>
          <cell r="K5" t="str">
            <v>p&lt;0.0001</v>
          </cell>
        </row>
        <row r="6">
          <cell r="C6">
            <v>2.6680000000000001</v>
          </cell>
          <cell r="D6">
            <v>0.17199999999999999</v>
          </cell>
          <cell r="E6">
            <v>2.3319999999999999</v>
          </cell>
          <cell r="F6">
            <v>3.004</v>
          </cell>
          <cell r="G6">
            <v>15.553000000000001</v>
          </cell>
          <cell r="H6">
            <v>608.09</v>
          </cell>
          <cell r="I6">
            <v>3.6400000000000002E-46</v>
          </cell>
          <cell r="J6">
            <v>1.44E-44</v>
          </cell>
          <cell r="K6" t="str">
            <v>p&lt;0.0001</v>
          </cell>
        </row>
        <row r="7">
          <cell r="C7">
            <v>1.0329999999999999</v>
          </cell>
          <cell r="D7">
            <v>0.17100000000000001</v>
          </cell>
          <cell r="E7">
            <v>0.69799999999999995</v>
          </cell>
          <cell r="F7">
            <v>1.3680000000000001</v>
          </cell>
          <cell r="G7">
            <v>6.05</v>
          </cell>
          <cell r="H7">
            <v>608.04999999999995</v>
          </cell>
          <cell r="I7">
            <v>2.5399999999999999E-9</v>
          </cell>
          <cell r="J7">
            <v>8.5099999999999998E-9</v>
          </cell>
          <cell r="K7" t="str">
            <v>p&lt;0.0001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0.39500000000000002</v>
          </cell>
          <cell r="D2">
            <v>0.23100000000000001</v>
          </cell>
          <cell r="E2">
            <v>-5.8000000000000003E-2</v>
          </cell>
          <cell r="F2">
            <v>0.84899999999999998</v>
          </cell>
          <cell r="G2">
            <v>1.7090000000000001</v>
          </cell>
          <cell r="H2">
            <v>617.01</v>
          </cell>
          <cell r="I2">
            <v>8.7999999999999995E-2</v>
          </cell>
          <cell r="J2">
            <v>0.1108</v>
          </cell>
        </row>
        <row r="3">
          <cell r="C3">
            <v>1.839</v>
          </cell>
          <cell r="D3">
            <v>0.23200000000000001</v>
          </cell>
          <cell r="E3">
            <v>1.385</v>
          </cell>
          <cell r="F3">
            <v>2.2930000000000001</v>
          </cell>
          <cell r="G3">
            <v>7.9359999999999999</v>
          </cell>
          <cell r="H3">
            <v>617</v>
          </cell>
          <cell r="I3">
            <v>9.8799999999999996E-15</v>
          </cell>
          <cell r="J3">
            <v>8.1100000000000003E-14</v>
          </cell>
          <cell r="K3" t="str">
            <v>p&lt;0.0001</v>
          </cell>
        </row>
        <row r="4">
          <cell r="C4">
            <v>5.0720000000000001</v>
          </cell>
          <cell r="D4">
            <v>0.23599999999999999</v>
          </cell>
          <cell r="E4">
            <v>4.609</v>
          </cell>
          <cell r="F4">
            <v>5.5339999999999998</v>
          </cell>
          <cell r="G4">
            <v>21.483000000000001</v>
          </cell>
          <cell r="H4">
            <v>617.04999999999995</v>
          </cell>
          <cell r="I4">
            <v>7.2899999999999998E-77</v>
          </cell>
          <cell r="J4">
            <v>1.7399999999999999E-74</v>
          </cell>
          <cell r="K4" t="str">
            <v>p&lt;0.0001</v>
          </cell>
        </row>
        <row r="5">
          <cell r="C5">
            <v>1.444</v>
          </cell>
          <cell r="D5">
            <v>0.23100000000000001</v>
          </cell>
          <cell r="E5">
            <v>0.99</v>
          </cell>
          <cell r="F5">
            <v>1.897</v>
          </cell>
          <cell r="G5">
            <v>6.242</v>
          </cell>
          <cell r="H5">
            <v>617.02</v>
          </cell>
          <cell r="I5">
            <v>8.0500000000000001E-10</v>
          </cell>
          <cell r="J5">
            <v>2.7400000000000001E-9</v>
          </cell>
          <cell r="K5" t="str">
            <v>p&lt;0.0001</v>
          </cell>
        </row>
        <row r="6">
          <cell r="C6">
            <v>4.6760000000000002</v>
          </cell>
          <cell r="D6">
            <v>0.23599999999999999</v>
          </cell>
          <cell r="E6">
            <v>4.2140000000000004</v>
          </cell>
          <cell r="F6">
            <v>5.1390000000000002</v>
          </cell>
          <cell r="G6">
            <v>19.815000000000001</v>
          </cell>
          <cell r="H6">
            <v>617.08000000000004</v>
          </cell>
          <cell r="I6">
            <v>5.3199999999999999E-68</v>
          </cell>
          <cell r="J6">
            <v>6.3300000000000003E-66</v>
          </cell>
          <cell r="K6" t="str">
            <v>p&lt;0.0001</v>
          </cell>
        </row>
        <row r="7">
          <cell r="C7">
            <v>3.2330000000000001</v>
          </cell>
          <cell r="D7">
            <v>0.23499999999999999</v>
          </cell>
          <cell r="E7">
            <v>2.7719999999999998</v>
          </cell>
          <cell r="F7">
            <v>3.694</v>
          </cell>
          <cell r="G7">
            <v>13.747</v>
          </cell>
          <cell r="H7">
            <v>617.04</v>
          </cell>
          <cell r="I7">
            <v>1.04E-37</v>
          </cell>
          <cell r="J7">
            <v>2.7499999999999999E-36</v>
          </cell>
          <cell r="K7" t="str">
            <v>p&lt;0.0001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b1"/>
    </sheetNames>
    <sheetDataSet>
      <sheetData sheetId="0">
        <row r="2">
          <cell r="C2">
            <v>0.26</v>
          </cell>
          <cell r="D2">
            <v>0.30499999999999999</v>
          </cell>
          <cell r="E2">
            <v>-0.33900000000000002</v>
          </cell>
          <cell r="F2">
            <v>0.85799999999999998</v>
          </cell>
          <cell r="G2">
            <v>0.85</v>
          </cell>
          <cell r="H2">
            <v>10.050000000000001</v>
          </cell>
          <cell r="I2">
            <v>0.41499999999999998</v>
          </cell>
          <cell r="J2">
            <v>0.46589999999999998</v>
          </cell>
        </row>
        <row r="3">
          <cell r="C3">
            <v>7.2999999999999995E-2</v>
          </cell>
          <cell r="D3">
            <v>0.32100000000000001</v>
          </cell>
          <cell r="E3">
            <v>-0.55500000000000005</v>
          </cell>
          <cell r="F3">
            <v>0.70199999999999996</v>
          </cell>
          <cell r="G3">
            <v>0.22900000000000001</v>
          </cell>
          <cell r="H3">
            <v>9.81</v>
          </cell>
          <cell r="I3">
            <v>0.82389999999999997</v>
          </cell>
          <cell r="J3">
            <v>0.85260000000000002</v>
          </cell>
        </row>
        <row r="4">
          <cell r="C4">
            <v>1.976</v>
          </cell>
          <cell r="D4">
            <v>0.47899999999999998</v>
          </cell>
          <cell r="E4">
            <v>1.038</v>
          </cell>
          <cell r="F4">
            <v>2.9129999999999998</v>
          </cell>
          <cell r="G4">
            <v>4.1289999999999996</v>
          </cell>
          <cell r="H4">
            <v>9.35</v>
          </cell>
          <cell r="I4">
            <v>2.3999999999999998E-3</v>
          </cell>
          <cell r="J4">
            <v>3.8E-3</v>
          </cell>
          <cell r="K4" t="str">
            <v>p&lt;0.01</v>
          </cell>
        </row>
        <row r="5">
          <cell r="C5">
            <v>-0.186</v>
          </cell>
          <cell r="D5">
            <v>0.45800000000000002</v>
          </cell>
          <cell r="E5">
            <v>-1.085</v>
          </cell>
          <cell r="F5">
            <v>0.71199999999999997</v>
          </cell>
          <cell r="G5">
            <v>-0.40699999999999997</v>
          </cell>
          <cell r="H5">
            <v>9.9600000000000009</v>
          </cell>
          <cell r="I5">
            <v>0.69279999999999997</v>
          </cell>
          <cell r="J5">
            <v>0.73280000000000001</v>
          </cell>
        </row>
        <row r="6">
          <cell r="C6">
            <v>1.716</v>
          </cell>
          <cell r="D6">
            <v>0.55800000000000005</v>
          </cell>
          <cell r="E6">
            <v>0.623</v>
          </cell>
          <cell r="F6">
            <v>2.8090000000000002</v>
          </cell>
          <cell r="G6">
            <v>3.0779999999999998</v>
          </cell>
          <cell r="H6">
            <v>9.6999999999999993</v>
          </cell>
          <cell r="I6">
            <v>1.21E-2</v>
          </cell>
          <cell r="J6">
            <v>1.6299999999999999E-2</v>
          </cell>
          <cell r="K6" t="str">
            <v>p&lt;0.05</v>
          </cell>
        </row>
        <row r="7">
          <cell r="C7">
            <v>1.9019999999999999</v>
          </cell>
          <cell r="D7">
            <v>0.32600000000000001</v>
          </cell>
          <cell r="E7">
            <v>1.2629999999999999</v>
          </cell>
          <cell r="F7">
            <v>2.5409999999999999</v>
          </cell>
          <cell r="G7">
            <v>5.8360000000000003</v>
          </cell>
          <cell r="H7">
            <v>9.48</v>
          </cell>
          <cell r="I7">
            <v>2.03E-4</v>
          </cell>
          <cell r="J7">
            <v>4.2000000000000002E-4</v>
          </cell>
          <cell r="K7" t="str">
            <v>p&lt;0.001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0.35599999999999998</v>
          </cell>
          <cell r="D2">
            <v>2.621</v>
          </cell>
          <cell r="E2">
            <v>-4.782</v>
          </cell>
          <cell r="F2">
            <v>5.4930000000000003</v>
          </cell>
          <cell r="G2">
            <v>0.13600000000000001</v>
          </cell>
          <cell r="H2">
            <v>9.93</v>
          </cell>
          <cell r="I2">
            <v>0.89480000000000004</v>
          </cell>
          <cell r="J2">
            <v>0.91010000000000002</v>
          </cell>
        </row>
        <row r="3">
          <cell r="C3">
            <v>-2.8050000000000002</v>
          </cell>
          <cell r="D3">
            <v>4.9480000000000004</v>
          </cell>
          <cell r="E3">
            <v>-12.502000000000001</v>
          </cell>
          <cell r="F3">
            <v>6.8929999999999998</v>
          </cell>
          <cell r="G3">
            <v>-0.56699999999999995</v>
          </cell>
          <cell r="H3">
            <v>10.02</v>
          </cell>
          <cell r="I3">
            <v>0.58330000000000004</v>
          </cell>
          <cell r="J3">
            <v>0.61980000000000002</v>
          </cell>
        </row>
        <row r="4">
          <cell r="C4">
            <v>-22.273</v>
          </cell>
          <cell r="D4">
            <v>5.149</v>
          </cell>
          <cell r="E4">
            <v>-32.363999999999997</v>
          </cell>
          <cell r="F4">
            <v>-12.180999999999999</v>
          </cell>
          <cell r="G4">
            <v>-4.3259999999999996</v>
          </cell>
          <cell r="H4">
            <v>9.93</v>
          </cell>
          <cell r="I4">
            <v>1.5E-3</v>
          </cell>
          <cell r="J4">
            <v>2.5000000000000001E-3</v>
          </cell>
          <cell r="K4" t="str">
            <v>p&lt;0.01</v>
          </cell>
        </row>
        <row r="5">
          <cell r="C5">
            <v>-3.16</v>
          </cell>
          <cell r="D5">
            <v>4.0599999999999996</v>
          </cell>
          <cell r="E5">
            <v>-11.117000000000001</v>
          </cell>
          <cell r="F5">
            <v>4.7969999999999997</v>
          </cell>
          <cell r="G5">
            <v>-0.77800000000000002</v>
          </cell>
          <cell r="H5">
            <v>10</v>
          </cell>
          <cell r="I5">
            <v>0.45429999999999998</v>
          </cell>
          <cell r="J5">
            <v>0.50519999999999998</v>
          </cell>
        </row>
        <row r="6">
          <cell r="C6">
            <v>-22.628</v>
          </cell>
          <cell r="D6">
            <v>4.3070000000000004</v>
          </cell>
          <cell r="E6">
            <v>-31.068999999999999</v>
          </cell>
          <cell r="F6">
            <v>-14.188000000000001</v>
          </cell>
          <cell r="G6">
            <v>-5.2539999999999996</v>
          </cell>
          <cell r="H6">
            <v>9.61</v>
          </cell>
          <cell r="I6">
            <v>4.2299999999999998E-4</v>
          </cell>
          <cell r="J6">
            <v>8.4599999999999996E-4</v>
          </cell>
          <cell r="K6" t="str">
            <v>p&lt;0.001</v>
          </cell>
        </row>
        <row r="7">
          <cell r="C7">
            <v>-19.468</v>
          </cell>
          <cell r="D7">
            <v>5.3209999999999997</v>
          </cell>
          <cell r="E7">
            <v>-29.896999999999998</v>
          </cell>
          <cell r="F7">
            <v>-9.0389999999999997</v>
          </cell>
          <cell r="G7">
            <v>-3.6589999999999998</v>
          </cell>
          <cell r="H7">
            <v>9.98</v>
          </cell>
          <cell r="I7">
            <v>4.4000000000000003E-3</v>
          </cell>
          <cell r="J7">
            <v>6.4000000000000003E-3</v>
          </cell>
          <cell r="K7" t="str">
            <v>p&lt;0.01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-0.27700000000000002</v>
          </cell>
          <cell r="D2">
            <v>3.0350000000000001</v>
          </cell>
          <cell r="E2">
            <v>-6.2240000000000002</v>
          </cell>
          <cell r="F2">
            <v>5.6710000000000003</v>
          </cell>
          <cell r="G2">
            <v>-9.0999999999999998E-2</v>
          </cell>
          <cell r="H2">
            <v>615.03</v>
          </cell>
          <cell r="I2">
            <v>0.9274</v>
          </cell>
          <cell r="J2">
            <v>0.93130000000000002</v>
          </cell>
        </row>
        <row r="3">
          <cell r="C3">
            <v>-4.0140000000000002</v>
          </cell>
          <cell r="D3">
            <v>3.0390000000000001</v>
          </cell>
          <cell r="E3">
            <v>-9.9719999999999995</v>
          </cell>
          <cell r="F3">
            <v>1.9430000000000001</v>
          </cell>
          <cell r="G3">
            <v>-1.321</v>
          </cell>
          <cell r="H3">
            <v>615.02</v>
          </cell>
          <cell r="I3">
            <v>0.18709999999999999</v>
          </cell>
          <cell r="J3">
            <v>0.22600000000000001</v>
          </cell>
        </row>
        <row r="4">
          <cell r="C4">
            <v>-20.57</v>
          </cell>
          <cell r="D4">
            <v>3.0960000000000001</v>
          </cell>
          <cell r="E4">
            <v>-26.638000000000002</v>
          </cell>
          <cell r="F4">
            <v>-14.500999999999999</v>
          </cell>
          <cell r="G4">
            <v>-6.6429999999999998</v>
          </cell>
          <cell r="H4">
            <v>615.16</v>
          </cell>
          <cell r="I4">
            <v>6.75E-11</v>
          </cell>
          <cell r="J4">
            <v>2.4699999999999997E-10</v>
          </cell>
          <cell r="K4" t="str">
            <v>p&lt;0.0001</v>
          </cell>
        </row>
        <row r="5">
          <cell r="C5">
            <v>-3.738</v>
          </cell>
          <cell r="D5">
            <v>3.0329999999999999</v>
          </cell>
          <cell r="E5">
            <v>-9.6829999999999998</v>
          </cell>
          <cell r="F5">
            <v>2.2080000000000002</v>
          </cell>
          <cell r="G5">
            <v>-1.232</v>
          </cell>
          <cell r="H5">
            <v>615.07000000000005</v>
          </cell>
          <cell r="I5">
            <v>0.21840000000000001</v>
          </cell>
          <cell r="J5">
            <v>0.2586</v>
          </cell>
        </row>
        <row r="6">
          <cell r="C6">
            <v>-20.292999999999999</v>
          </cell>
          <cell r="D6">
            <v>3.0950000000000002</v>
          </cell>
          <cell r="E6">
            <v>-26.359000000000002</v>
          </cell>
          <cell r="F6">
            <v>-14.227</v>
          </cell>
          <cell r="G6">
            <v>-6.556</v>
          </cell>
          <cell r="H6">
            <v>615.25</v>
          </cell>
          <cell r="I6">
            <v>1.1700000000000001E-10</v>
          </cell>
          <cell r="J6">
            <v>4.19E-10</v>
          </cell>
          <cell r="K6" t="str">
            <v>p&lt;0.0001</v>
          </cell>
        </row>
        <row r="7">
          <cell r="C7">
            <v>-16.555</v>
          </cell>
          <cell r="D7">
            <v>3.0830000000000002</v>
          </cell>
          <cell r="E7">
            <v>-22.597999999999999</v>
          </cell>
          <cell r="F7">
            <v>-10.512</v>
          </cell>
          <cell r="G7">
            <v>-5.3689999999999998</v>
          </cell>
          <cell r="H7">
            <v>615.11</v>
          </cell>
          <cell r="I7">
            <v>1.12E-7</v>
          </cell>
          <cell r="J7">
            <v>3.2500000000000001E-7</v>
          </cell>
          <cell r="K7" t="str">
            <v>p&lt;0.0001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b1"/>
    </sheetNames>
    <sheetDataSet>
      <sheetData sheetId="0">
        <row r="2">
          <cell r="C2">
            <v>1.792</v>
          </cell>
          <cell r="D2">
            <v>1.944</v>
          </cell>
          <cell r="E2">
            <v>-2.0190000000000001</v>
          </cell>
          <cell r="F2">
            <v>5.6029999999999998</v>
          </cell>
          <cell r="G2">
            <v>0.92200000000000004</v>
          </cell>
          <cell r="H2">
            <v>9.9700000000000006</v>
          </cell>
          <cell r="I2">
            <v>0.3785</v>
          </cell>
          <cell r="J2">
            <v>0.43099999999999999</v>
          </cell>
        </row>
        <row r="3">
          <cell r="C3">
            <v>0.95</v>
          </cell>
          <cell r="D3">
            <v>1.66</v>
          </cell>
          <cell r="E3">
            <v>-2.3029999999999999</v>
          </cell>
          <cell r="F3">
            <v>4.2030000000000003</v>
          </cell>
          <cell r="G3">
            <v>0.57299999999999995</v>
          </cell>
          <cell r="H3">
            <v>9.7799999999999994</v>
          </cell>
          <cell r="I3">
            <v>0.57989999999999997</v>
          </cell>
          <cell r="J3">
            <v>0.61909999999999998</v>
          </cell>
        </row>
        <row r="4">
          <cell r="C4">
            <v>10.237</v>
          </cell>
          <cell r="D4">
            <v>2.3849999999999998</v>
          </cell>
          <cell r="E4">
            <v>5.5629999999999997</v>
          </cell>
          <cell r="F4">
            <v>14.911</v>
          </cell>
          <cell r="G4">
            <v>4.2930000000000001</v>
          </cell>
          <cell r="H4">
            <v>9.0399999999999991</v>
          </cell>
          <cell r="I4">
            <v>2E-3</v>
          </cell>
          <cell r="J4">
            <v>3.2000000000000002E-3</v>
          </cell>
          <cell r="K4" t="str">
            <v>p&lt;0.01</v>
          </cell>
        </row>
        <row r="5">
          <cell r="C5">
            <v>-0.84199999999999997</v>
          </cell>
          <cell r="D5">
            <v>2.7759999999999998</v>
          </cell>
          <cell r="E5">
            <v>-6.2830000000000004</v>
          </cell>
          <cell r="F5">
            <v>4.5999999999999996</v>
          </cell>
          <cell r="G5">
            <v>-0.30299999999999999</v>
          </cell>
          <cell r="H5">
            <v>9.9600000000000009</v>
          </cell>
          <cell r="I5">
            <v>0.76800000000000002</v>
          </cell>
          <cell r="J5">
            <v>0.80169999999999997</v>
          </cell>
        </row>
        <row r="6">
          <cell r="C6">
            <v>8.4450000000000003</v>
          </cell>
          <cell r="D6">
            <v>2.6909999999999998</v>
          </cell>
          <cell r="E6">
            <v>3.17</v>
          </cell>
          <cell r="F6">
            <v>13.72</v>
          </cell>
          <cell r="G6">
            <v>3.1379999999999999</v>
          </cell>
          <cell r="H6">
            <v>9.41</v>
          </cell>
          <cell r="I6">
            <v>1.1299999999999999E-2</v>
          </cell>
          <cell r="J6">
            <v>1.54E-2</v>
          </cell>
          <cell r="K6" t="str">
            <v>p&lt;0.05</v>
          </cell>
        </row>
        <row r="7">
          <cell r="C7">
            <v>9.2870000000000008</v>
          </cell>
          <cell r="D7">
            <v>1.9219999999999999</v>
          </cell>
          <cell r="E7">
            <v>5.52</v>
          </cell>
          <cell r="F7">
            <v>13.053000000000001</v>
          </cell>
          <cell r="G7">
            <v>4.8319999999999999</v>
          </cell>
          <cell r="H7">
            <v>9.5</v>
          </cell>
          <cell r="I7">
            <v>7.9699999999999997E-4</v>
          </cell>
          <cell r="J7">
            <v>1.5E-3</v>
          </cell>
          <cell r="K7" t="str">
            <v>p&lt;0.01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r2"/>
    </sheetNames>
    <sheetDataSet>
      <sheetData sheetId="0">
        <row r="2">
          <cell r="B2">
            <v>0.91712773804105396</v>
          </cell>
        </row>
        <row r="3">
          <cell r="B3">
            <v>0.56441446071744505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92.376000000000005</v>
          </cell>
          <cell r="C2">
            <v>1.389</v>
          </cell>
          <cell r="D2">
            <v>89.653999999999996</v>
          </cell>
          <cell r="E2">
            <v>95.097999999999999</v>
          </cell>
          <cell r="F2">
            <v>66.507000000000005</v>
          </cell>
          <cell r="G2">
            <v>9.19</v>
          </cell>
          <cell r="H2">
            <v>1.19E-13</v>
          </cell>
          <cell r="I2">
            <v>4.8800000000000004E-13</v>
          </cell>
          <cell r="J2" t="str">
            <v>p&lt;0.0001</v>
          </cell>
        </row>
        <row r="3">
          <cell r="B3">
            <v>92.771000000000001</v>
          </cell>
          <cell r="C3">
            <v>1.389</v>
          </cell>
          <cell r="D3">
            <v>90.049000000000007</v>
          </cell>
          <cell r="E3">
            <v>95.494</v>
          </cell>
          <cell r="F3">
            <v>66.789000000000001</v>
          </cell>
          <cell r="G3">
            <v>9.19</v>
          </cell>
          <cell r="H3">
            <v>1.1399999999999999E-13</v>
          </cell>
          <cell r="I3">
            <v>4.8800000000000004E-13</v>
          </cell>
          <cell r="J3" t="str">
            <v>p&lt;0.0001</v>
          </cell>
        </row>
        <row r="4">
          <cell r="B4">
            <v>94.215000000000003</v>
          </cell>
          <cell r="C4">
            <v>1.389</v>
          </cell>
          <cell r="D4">
            <v>91.492000000000004</v>
          </cell>
          <cell r="E4">
            <v>96.938000000000002</v>
          </cell>
          <cell r="F4">
            <v>67.822999999999993</v>
          </cell>
          <cell r="G4">
            <v>9.1999999999999993</v>
          </cell>
          <cell r="H4">
            <v>9.8499999999999997E-14</v>
          </cell>
          <cell r="I4">
            <v>4.6700000000000003E-13</v>
          </cell>
          <cell r="J4" t="str">
            <v>p&lt;0.0001</v>
          </cell>
        </row>
        <row r="5">
          <cell r="B5">
            <v>97.447999999999993</v>
          </cell>
          <cell r="C5">
            <v>1.39</v>
          </cell>
          <cell r="D5">
            <v>94.724000000000004</v>
          </cell>
          <cell r="E5">
            <v>100.172</v>
          </cell>
          <cell r="F5">
            <v>70.111999999999995</v>
          </cell>
          <cell r="G5">
            <v>9.2200000000000006</v>
          </cell>
          <cell r="H5">
            <v>6.8799999999999995E-14</v>
          </cell>
          <cell r="I5">
            <v>4.0900000000000002E-13</v>
          </cell>
          <cell r="J5" t="str">
            <v>p&lt;0.0001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r2"/>
    </sheetNames>
    <sheetDataSet>
      <sheetData sheetId="0">
        <row r="2">
          <cell r="B2">
            <v>0.86145312740156899</v>
          </cell>
        </row>
        <row r="3">
          <cell r="B3">
            <v>0.49305014081189802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b0"/>
    </sheetNames>
    <sheetDataSet>
      <sheetData sheetId="0">
        <row r="2">
          <cell r="B2">
            <v>5.6050000000000004</v>
          </cell>
          <cell r="C2">
            <v>0.53800000000000003</v>
          </cell>
          <cell r="D2">
            <v>4.55</v>
          </cell>
          <cell r="E2">
            <v>6.6609999999999996</v>
          </cell>
          <cell r="F2">
            <v>10.412000000000001</v>
          </cell>
          <cell r="G2">
            <v>10.199999999999999</v>
          </cell>
          <cell r="H2">
            <v>9.33E-7</v>
          </cell>
          <cell r="I2">
            <v>2.3999999999999999E-6</v>
          </cell>
          <cell r="J2" t="str">
            <v>p&lt;0.0001</v>
          </cell>
        </row>
        <row r="3">
          <cell r="B3">
            <v>5.8650000000000002</v>
          </cell>
          <cell r="C3">
            <v>0.52300000000000002</v>
          </cell>
          <cell r="D3">
            <v>4.8410000000000002</v>
          </cell>
          <cell r="E3">
            <v>6.8890000000000002</v>
          </cell>
          <cell r="F3">
            <v>11.224</v>
          </cell>
          <cell r="G3">
            <v>9.4</v>
          </cell>
          <cell r="H3">
            <v>9.3799999999999996E-7</v>
          </cell>
          <cell r="I3">
            <v>2.3999999999999999E-6</v>
          </cell>
          <cell r="J3" t="str">
            <v>p&lt;0.0001</v>
          </cell>
        </row>
        <row r="4">
          <cell r="B4">
            <v>5.6790000000000003</v>
          </cell>
          <cell r="C4">
            <v>0.58599999999999997</v>
          </cell>
          <cell r="D4">
            <v>4.53</v>
          </cell>
          <cell r="E4">
            <v>6.827</v>
          </cell>
          <cell r="F4">
            <v>9.69</v>
          </cell>
          <cell r="G4">
            <v>9.8000000000000007</v>
          </cell>
          <cell r="H4">
            <v>2.48E-6</v>
          </cell>
          <cell r="I4">
            <v>6.02E-6</v>
          </cell>
          <cell r="J4" t="str">
            <v>p&lt;0.0001</v>
          </cell>
        </row>
        <row r="5">
          <cell r="B5">
            <v>7.5810000000000004</v>
          </cell>
          <cell r="C5">
            <v>0.68300000000000005</v>
          </cell>
          <cell r="D5">
            <v>6.2430000000000003</v>
          </cell>
          <cell r="E5">
            <v>8.9190000000000005</v>
          </cell>
          <cell r="F5">
            <v>11.105</v>
          </cell>
          <cell r="G5">
            <v>10.95</v>
          </cell>
          <cell r="H5">
            <v>2.6899999999999999E-7</v>
          </cell>
          <cell r="I5">
            <v>7.5899999999999995E-7</v>
          </cell>
          <cell r="J5" t="str">
            <v>p&lt;0.0001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r2"/>
    </sheetNames>
    <sheetDataSet>
      <sheetData sheetId="0">
        <row r="2">
          <cell r="B2">
            <v>0.66661221500780699</v>
          </cell>
        </row>
        <row r="3">
          <cell r="B3">
            <v>0.22071046110269399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A2" t="str">
            <v>modeMDC</v>
          </cell>
          <cell r="B2">
            <v>98.58</v>
          </cell>
          <cell r="C2">
            <v>6.069</v>
          </cell>
          <cell r="D2">
            <v>86.685000000000002</v>
          </cell>
          <cell r="E2">
            <v>110.474</v>
          </cell>
          <cell r="F2">
            <v>16.244</v>
          </cell>
          <cell r="G2">
            <v>9.7899999999999991</v>
          </cell>
          <cell r="H2">
            <v>2.0999999999999999E-8</v>
          </cell>
          <cell r="I2">
            <v>6.2499999999999997E-8</v>
          </cell>
          <cell r="J2" t="str">
            <v>p&lt;0.0001</v>
          </cell>
        </row>
        <row r="3">
          <cell r="A3" t="str">
            <v>modeMWH</v>
          </cell>
          <cell r="B3">
            <v>98.935000000000002</v>
          </cell>
          <cell r="C3">
            <v>6.3419999999999996</v>
          </cell>
          <cell r="D3">
            <v>86.506</v>
          </cell>
          <cell r="E3">
            <v>111.36499999999999</v>
          </cell>
          <cell r="F3">
            <v>15.601000000000001</v>
          </cell>
          <cell r="G3">
            <v>9.83</v>
          </cell>
          <cell r="H3">
            <v>2.9300000000000001E-8</v>
          </cell>
          <cell r="I3">
            <v>8.6099999999999997E-8</v>
          </cell>
          <cell r="J3" t="str">
            <v>p&lt;0.0001</v>
          </cell>
        </row>
        <row r="4">
          <cell r="A4" t="str">
            <v>modeMYN</v>
          </cell>
          <cell r="B4">
            <v>95.775000000000006</v>
          </cell>
          <cell r="C4">
            <v>6.4359999999999999</v>
          </cell>
          <cell r="D4">
            <v>83.161000000000001</v>
          </cell>
          <cell r="E4">
            <v>108.389</v>
          </cell>
          <cell r="F4">
            <v>14.881</v>
          </cell>
          <cell r="G4">
            <v>11.03</v>
          </cell>
          <cell r="H4">
            <v>1.2E-8</v>
          </cell>
          <cell r="I4">
            <v>3.8099999999999997E-8</v>
          </cell>
          <cell r="J4" t="str">
            <v>p&lt;0.0001</v>
          </cell>
        </row>
        <row r="5">
          <cell r="A5" t="str">
            <v>modeMDQ</v>
          </cell>
          <cell r="B5">
            <v>76.307000000000002</v>
          </cell>
          <cell r="C5">
            <v>7.55</v>
          </cell>
          <cell r="D5">
            <v>61.509</v>
          </cell>
          <cell r="E5">
            <v>91.105000000000004</v>
          </cell>
          <cell r="F5">
            <v>10.106999999999999</v>
          </cell>
          <cell r="G5">
            <v>10.62</v>
          </cell>
          <cell r="H5">
            <v>8.8599999999999997E-7</v>
          </cell>
          <cell r="I5">
            <v>2.3199999999999998E-6</v>
          </cell>
          <cell r="J5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r2"/>
    </sheetNames>
    <sheetDataSet>
      <sheetData sheetId="0">
        <row r="2">
          <cell r="B2">
            <v>0.75232963731133695</v>
          </cell>
        </row>
        <row r="3">
          <cell r="B3">
            <v>0.58550169155423004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319.928</v>
          </cell>
          <cell r="C2">
            <v>25.942</v>
          </cell>
          <cell r="D2">
            <v>269.08300000000003</v>
          </cell>
          <cell r="E2">
            <v>370.77199999999999</v>
          </cell>
          <cell r="F2">
            <v>12.333</v>
          </cell>
          <cell r="G2">
            <v>2.98</v>
          </cell>
          <cell r="H2">
            <v>1.1999999999999999E-3</v>
          </cell>
          <cell r="I2">
            <v>2.0999999999999999E-3</v>
          </cell>
          <cell r="J2" t="str">
            <v>p&lt;0.01</v>
          </cell>
        </row>
        <row r="3">
          <cell r="B3">
            <v>319.65100000000001</v>
          </cell>
          <cell r="C3">
            <v>25.942</v>
          </cell>
          <cell r="D3">
            <v>268.80599999999998</v>
          </cell>
          <cell r="E3">
            <v>370.49599999999998</v>
          </cell>
          <cell r="F3">
            <v>12.321999999999999</v>
          </cell>
          <cell r="G3">
            <v>2.98</v>
          </cell>
          <cell r="H3">
            <v>1.1999999999999999E-3</v>
          </cell>
          <cell r="I3">
            <v>2.0999999999999999E-3</v>
          </cell>
          <cell r="J3" t="str">
            <v>p&lt;0.01</v>
          </cell>
        </row>
        <row r="4">
          <cell r="B4">
            <v>315.91300000000001</v>
          </cell>
          <cell r="C4">
            <v>25.943000000000001</v>
          </cell>
          <cell r="D4">
            <v>265.065</v>
          </cell>
          <cell r="E4">
            <v>366.76100000000002</v>
          </cell>
          <cell r="F4">
            <v>12.177</v>
          </cell>
          <cell r="G4">
            <v>2.98</v>
          </cell>
          <cell r="H4">
            <v>1.1999999999999999E-3</v>
          </cell>
          <cell r="I4">
            <v>2.0999999999999999E-3</v>
          </cell>
          <cell r="J4" t="str">
            <v>p&lt;0.01</v>
          </cell>
        </row>
        <row r="5">
          <cell r="B5">
            <v>299.358</v>
          </cell>
          <cell r="C5">
            <v>25.95</v>
          </cell>
          <cell r="D5">
            <v>248.49700000000001</v>
          </cell>
          <cell r="E5">
            <v>350.22</v>
          </cell>
          <cell r="F5">
            <v>11.536</v>
          </cell>
          <cell r="G5">
            <v>2.98</v>
          </cell>
          <cell r="H5">
            <v>1.4E-3</v>
          </cell>
          <cell r="I5">
            <v>2.3999999999999998E-3</v>
          </cell>
          <cell r="J5" t="str">
            <v>p&lt;0.01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M2:W6" totalsRowShown="0" headerRowDxfId="95" dataDxfId="93" headerRowBorderDxfId="94" tableBorderDxfId="92" totalsRowBorderDxfId="91">
  <autoFilter ref="M2:W6" xr:uid="{D3980010-2201-43EF-9941-5D34E4A5CF0F}"/>
  <tableColumns count="11">
    <tableColumn id="1" xr3:uid="{48EA7560-AFDA-4976-872C-A62413C27C30}" name="Predictors" dataDxfId="90">
      <calculatedColumnFormula>Table5[[#This Row],[Predictors]]</calculatedColumnFormula>
    </tableColumn>
    <tableColumn id="2" xr3:uid="{B74BAF5A-A8B1-41AC-AA5C-9C7F4D3C00F5}" name="estimate" dataDxfId="89"/>
    <tableColumn id="3" xr3:uid="{692BDF21-5E37-4774-A232-65FEAC4EF62A}" name="std.error" dataDxfId="88"/>
    <tableColumn id="6" xr3:uid="{25F0D2CD-4553-4F0F-A005-7B069A4DF146}" name="2.5% CI" dataDxfId="87"/>
    <tableColumn id="5" xr3:uid="{5C65DEBD-594B-4030-A893-0F5416AC8463}" name="97.5% CI" dataDxfId="86"/>
    <tableColumn id="9" xr3:uid="{FB617D51-EF00-47A5-9763-9BB9A4CEB416}" name="t.value" dataDxfId="85"/>
    <tableColumn id="12" xr3:uid="{BCFF8561-1231-4432-9628-4F22307BB92D}" name="df" dataDxfId="84"/>
    <tableColumn id="7" xr3:uid="{1C749EC2-7DA5-4835-AAB4-29FE5E444F42}" name="p.value" dataDxfId="83"/>
    <tableColumn id="4" xr3:uid="{0603EEF6-D289-414E-9A6C-56120260E64A}" name="p.adj." dataDxfId="82"/>
    <tableColumn id="10" xr3:uid="{B6EB825D-CAC4-470B-89BB-4D3BB4C21701}" name="signif. " dataDxfId="81"/>
    <tableColumn id="8" xr3:uid="{C1996589-8716-4257-9BC3-42E65902C402}" name="|CI-delta|" dataDxfId="80">
      <calculatedColumnFormula>N3-P3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M9:W13" totalsRowShown="0" headerRowDxfId="79" dataDxfId="77" headerRowBorderDxfId="78" tableBorderDxfId="76" totalsRowBorderDxfId="75">
  <autoFilter ref="M9:W13" xr:uid="{DE40A492-BBA9-4876-8724-BC64B3994271}"/>
  <tableColumns count="11">
    <tableColumn id="1" xr3:uid="{E34199D2-D5CB-45DC-96B2-AAECCF32344B}" name="Predictors" dataDxfId="74">
      <calculatedColumnFormula>A3</calculatedColumnFormula>
    </tableColumn>
    <tableColumn id="2" xr3:uid="{BF536D58-8825-421A-A286-3483AB4A0DBA}" name="estimate" dataDxfId="73"/>
    <tableColumn id="3" xr3:uid="{2B81C313-1E48-4C7B-A992-DEE392DF89F2}" name="std.error" dataDxfId="72"/>
    <tableColumn id="6" xr3:uid="{51E253F3-5545-4607-87E2-3713F0C79ED0}" name="2.5% CI" dataDxfId="71"/>
    <tableColumn id="5" xr3:uid="{39D9684C-88E4-42B1-822E-8BF560658BA3}" name="97.5% CI" dataDxfId="70"/>
    <tableColumn id="9" xr3:uid="{8C5A2141-4E8D-4B51-91E2-E311E1CE8B0F}" name="t.value" dataDxfId="69"/>
    <tableColumn id="12" xr3:uid="{B4DE621E-08D1-4FCC-B6B4-06AD6DA726A0}" name="df" dataDxfId="68"/>
    <tableColumn id="7" xr3:uid="{5CF7E86F-7A72-45EB-8BFA-3C614A5C05E4}" name="p.value" dataDxfId="67"/>
    <tableColumn id="4" xr3:uid="{2C1E6FA3-F11F-4631-B0BB-23F7331F52BE}" name="p.adj." dataDxfId="66"/>
    <tableColumn id="10" xr3:uid="{0BFD4196-49FF-4FB8-BB68-47C4305BC767}" name="signif. " dataDxfId="65"/>
    <tableColumn id="8" xr3:uid="{91174BE1-7871-4821-9200-FC6E6061BBAE}" name="|CI-delta|" dataDxfId="64">
      <calculatedColumnFormula>N10-P10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Y2:AI6" totalsRowShown="0" headerRowDxfId="63" dataDxfId="61" headerRowBorderDxfId="62" tableBorderDxfId="60" totalsRowBorderDxfId="59">
  <autoFilter ref="Y2:AI6" xr:uid="{6BDDC793-1E7A-4B5C-BD08-84F047AC5B6B}"/>
  <tableColumns count="11">
    <tableColumn id="1" xr3:uid="{82A813F0-7850-4939-B6AE-4F49D1DC217D}" name="Predictors" dataDxfId="58">
      <calculatedColumnFormula>Table5[[#This Row],[Predictors]]</calculatedColumnFormula>
    </tableColumn>
    <tableColumn id="2" xr3:uid="{352EAC9D-A02A-4CE8-AF89-3ED3FCB5A979}" name="estimate" dataDxfId="57"/>
    <tableColumn id="3" xr3:uid="{75C28E4F-C80D-4ABC-8F6A-8DBD2F364D4A}" name="std.error" dataDxfId="56"/>
    <tableColumn id="6" xr3:uid="{5E6CA2DC-274F-42F5-A8A5-390EFB24C110}" name="2.5% CI" dataDxfId="55"/>
    <tableColumn id="5" xr3:uid="{EAC0DAFE-B91D-4C42-BDC9-4EF8ECE68B5F}" name="97.5% CI" dataDxfId="54"/>
    <tableColumn id="9" xr3:uid="{2CD4C7C7-1CEF-4839-A128-5D2042ACC066}" name="t.value" dataDxfId="53"/>
    <tableColumn id="12" xr3:uid="{4ABD6275-AB55-4007-876B-76D8DB4DFF1F}" name="df" dataDxfId="52"/>
    <tableColumn id="7" xr3:uid="{CE2FF777-20E0-4791-8E86-42CF06A807DA}" name="p.value" dataDxfId="51"/>
    <tableColumn id="4" xr3:uid="{2A298E49-C813-4E10-81DD-DFDD19936088}" name="p.adj." dataDxfId="50"/>
    <tableColumn id="10" xr3:uid="{A6DF8A39-D635-4599-8DD3-BF2C148ED020}" name="signif. " dataDxfId="49"/>
    <tableColumn id="8" xr3:uid="{43307C70-1753-4EDD-A9F4-88C5315A288A}" name="|CI-delta|" dataDxfId="48">
      <calculatedColumnFormula>Z3-AB3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K6" totalsRowShown="0" headerRowDxfId="47" dataDxfId="45" headerRowBorderDxfId="46" tableBorderDxfId="44" totalsRowBorderDxfId="43">
  <autoFilter ref="A2:K6" xr:uid="{31E79EDA-219D-4CFA-8AA6-6A991A81B772}"/>
  <tableColumns count="11">
    <tableColumn id="1" xr3:uid="{25702B6E-B402-46EF-BB07-89FAEF761F4F}" name="Predictors" dataDxfId="42"/>
    <tableColumn id="2" xr3:uid="{55B41C0A-72EC-4198-AA0E-BDC398F9A9B6}" name="estimate" dataDxfId="41"/>
    <tableColumn id="3" xr3:uid="{855FA9D6-FEA4-4049-9614-3F82ACEBC173}" name="std.error" dataDxfId="40"/>
    <tableColumn id="6" xr3:uid="{6F9FB966-53EF-492A-8818-43E47D6A804A}" name="2.5% CI" dataDxfId="39"/>
    <tableColumn id="5" xr3:uid="{79B4821D-DF78-4C65-827E-002BD888F3B1}" name="97.5% CI" dataDxfId="38"/>
    <tableColumn id="12" xr3:uid="{3558356F-93E9-4BAB-AF09-AF959C11E101}" name="t.value" dataDxfId="37"/>
    <tableColumn id="9" xr3:uid="{063D2F13-371A-4CFF-9E28-B860ACC5270B}" name="df" dataDxfId="36"/>
    <tableColumn id="7" xr3:uid="{DF172C73-86B3-4FBF-A011-9108431BAED4}" name="p.value" dataDxfId="35"/>
    <tableColumn id="4" xr3:uid="{F9DC3D7D-5D08-472E-90A6-84DEB2535DEF}" name="p.adj." dataDxfId="34"/>
    <tableColumn id="10" xr3:uid="{1FC57EAC-5C7F-4361-B8A1-3963D9B7E878}" name="signif. " dataDxfId="33"/>
    <tableColumn id="8" xr3:uid="{E2CC2F45-52B6-411C-8857-874E710E7E9B}" name="|CI-delta|" dataDxfId="32">
      <calculatedColumnFormula>Table5[[#This Row],[estimate]]-Table5[[#This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9:K13" totalsRowShown="0" headerRowDxfId="31" dataDxfId="29" headerRowBorderDxfId="30" tableBorderDxfId="28" totalsRowBorderDxfId="27">
  <autoFilter ref="A9:K13" xr:uid="{873E651E-364D-4C9A-AC67-F669F1DC98F7}"/>
  <tableColumns count="11">
    <tableColumn id="1" xr3:uid="{13F39383-83C5-45EF-A3DC-AB048CB47D6B}" name="Predictors" dataDxfId="26">
      <calculatedColumnFormula>A3</calculatedColumnFormula>
    </tableColumn>
    <tableColumn id="2" xr3:uid="{FC01EC59-6FE5-4984-BD8C-56885D9A31B8}" name="estimate" dataDxfId="25"/>
    <tableColumn id="3" xr3:uid="{497C06E4-D3C0-44F8-972B-B4ED07164CFB}" name="std.error" dataDxfId="24"/>
    <tableColumn id="6" xr3:uid="{123C5CEC-9EE4-42F1-8816-CAF425B9D6D8}" name="2.5% CI" dataDxfId="23"/>
    <tableColumn id="5" xr3:uid="{92067161-C954-46A0-8425-5016FA39924E}" name="97.5% CI" dataDxfId="22"/>
    <tableColumn id="12" xr3:uid="{F9FA392F-0044-4EE9-B9C4-1C335A84554F}" name="t.value" dataDxfId="21"/>
    <tableColumn id="9" xr3:uid="{2AAB11EB-ED4D-4FE0-AB85-1A33DC205E1E}" name="df" dataDxfId="20"/>
    <tableColumn id="7" xr3:uid="{D21CE710-DBC3-426C-B448-4B137AF6E93C}" name="p.value" dataDxfId="19"/>
    <tableColumn id="4" xr3:uid="{BAA21037-258C-486A-8624-D86C33B3EAD6}" name="p.adj." dataDxfId="18"/>
    <tableColumn id="10" xr3:uid="{7FD764BF-0FF0-4854-B2D1-69CB096FB29D}" name="signif. " dataDxfId="17"/>
    <tableColumn id="8" xr3:uid="{017AD943-F50D-4872-8482-F88D6E168424}" name="|CI-delta|" dataDxfId="16">
      <calculatedColumnFormula>B10-D10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Y9:AI13" totalsRowShown="0" headerRowDxfId="15" dataDxfId="13" headerRowBorderDxfId="14" tableBorderDxfId="12" totalsRowBorderDxfId="11">
  <autoFilter ref="Y9:AI13" xr:uid="{16906F7D-6662-46E4-84F3-9AAF62C61242}"/>
  <tableColumns count="11">
    <tableColumn id="1" xr3:uid="{89F96BA7-E1A0-43BA-9990-4183F8DC6997}" name="Predictors" dataDxfId="10">
      <calculatedColumnFormula>A3</calculatedColumnFormula>
    </tableColumn>
    <tableColumn id="2" xr3:uid="{7CE57966-36A6-4A00-A33D-285D0817534A}" name="estimate" dataDxfId="9">
      <calculatedColumnFormula>[11]Mode_lh_slope_b0!B2</calculatedColumnFormula>
    </tableColumn>
    <tableColumn id="3" xr3:uid="{712F2884-D80C-48C5-9B09-F04127F4ADDE}" name="std.error" dataDxfId="8"/>
    <tableColumn id="6" xr3:uid="{FF4061DC-ECCB-4575-BFAB-736ED74106BB}" name="2.5% CI" dataDxfId="7">
      <calculatedColumnFormula>[11]Mode_lh_slope_b0!D2</calculatedColumnFormula>
    </tableColumn>
    <tableColumn id="5" xr3:uid="{86574847-CC7E-41F3-9B86-76D99ED48F82}" name="97.5% CI" dataDxfId="6">
      <calculatedColumnFormula>[11]Mode_lh_slope_b0!E2</calculatedColumnFormula>
    </tableColumn>
    <tableColumn id="9" xr3:uid="{0D144D85-5573-4622-8DFD-B9F2D6631EE6}" name="t.value" dataDxfId="5"/>
    <tableColumn id="12" xr3:uid="{658C128D-5EF6-4BEA-A291-024002C9B00F}" name="df" dataDxfId="4"/>
    <tableColumn id="7" xr3:uid="{04158CC7-A1BD-4789-8783-0A5E5594F3DE}" name="p.value" dataDxfId="3"/>
    <tableColumn id="4" xr3:uid="{FBA3233F-C3C7-4DA7-A8C9-62499D701BA6}" name="p.adj." dataDxfId="2"/>
    <tableColumn id="10" xr3:uid="{D3824B44-DAFE-4A06-9DCC-51E9B5D08EB3}" name="signif. " dataDxfId="1"/>
    <tableColumn id="8" xr3:uid="{BDAF6820-92C5-4CC2-BE97-6CFF45D70993}" name="|CI-delta|" dataDxfId="0">
      <calculatedColumnFormula>Z10-AB10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N15"/>
  <sheetViews>
    <sheetView showGridLines="0" topLeftCell="K1" zoomScale="66" zoomScaleNormal="66" zoomScaleSheetLayoutView="47" workbookViewId="0">
      <selection activeCell="AL15" sqref="AL15:AN15"/>
    </sheetView>
  </sheetViews>
  <sheetFormatPr defaultColWidth="13.88671875" defaultRowHeight="13.8" x14ac:dyDescent="0.3"/>
  <cols>
    <col min="1" max="1" width="10.6640625" style="117" bestFit="1" customWidth="1"/>
    <col min="2" max="3" width="7.6640625" style="23" customWidth="1"/>
    <col min="4" max="5" width="11.44140625" style="23" customWidth="1"/>
    <col min="6" max="7" width="8.6640625" style="23" customWidth="1"/>
    <col min="8" max="8" width="11.44140625" style="23" customWidth="1"/>
    <col min="9" max="9" width="13.88671875" style="24" customWidth="1"/>
    <col min="10" max="10" width="11.44140625" style="24" customWidth="1"/>
    <col min="11" max="12" width="7.6640625" style="23" customWidth="1"/>
    <col min="13" max="14" width="11.44140625" style="23" customWidth="1"/>
    <col min="15" max="16" width="8.6640625" style="23" customWidth="1"/>
    <col min="17" max="17" width="11.44140625" style="23" customWidth="1"/>
    <col min="18" max="18" width="11.109375" style="25" customWidth="1"/>
    <col min="19" max="19" width="11.44140625" style="25" customWidth="1"/>
    <col min="20" max="21" width="7.6640625" style="23" customWidth="1"/>
    <col min="22" max="23" width="11.44140625" style="23" customWidth="1"/>
    <col min="24" max="25" width="8.6640625" style="23" customWidth="1"/>
    <col min="26" max="26" width="11.44140625" style="23" customWidth="1"/>
    <col min="27" max="27" width="11.109375" style="25" customWidth="1"/>
    <col min="28" max="28" width="11.44140625" style="25" customWidth="1"/>
    <col min="29" max="30" width="7.6640625" style="23" customWidth="1"/>
    <col min="31" max="32" width="11.44140625" style="23" customWidth="1"/>
    <col min="33" max="33" width="8.6640625" style="23" customWidth="1"/>
    <col min="34" max="35" width="11.44140625" style="23" customWidth="1"/>
    <col min="36" max="36" width="11.109375" style="25" customWidth="1"/>
    <col min="37" max="37" width="11.44140625" style="25" customWidth="1"/>
    <col min="38" max="39" width="11.44140625" style="23" customWidth="1"/>
    <col min="40" max="16384" width="13.88671875" style="3"/>
  </cols>
  <sheetData>
    <row r="1" spans="1:40" s="119" customFormat="1" ht="27" customHeight="1" thickBot="1" x14ac:dyDescent="0.35">
      <c r="A1" s="118" t="s">
        <v>49</v>
      </c>
      <c r="B1" s="193" t="s">
        <v>19</v>
      </c>
      <c r="C1" s="194"/>
      <c r="D1" s="194"/>
      <c r="E1" s="194"/>
      <c r="F1" s="194"/>
      <c r="G1" s="194"/>
      <c r="H1" s="194"/>
      <c r="I1" s="194"/>
      <c r="J1" s="195"/>
      <c r="K1" s="196" t="s">
        <v>20</v>
      </c>
      <c r="L1" s="194"/>
      <c r="M1" s="194"/>
      <c r="N1" s="194"/>
      <c r="O1" s="194"/>
      <c r="P1" s="194"/>
      <c r="Q1" s="194"/>
      <c r="R1" s="194"/>
      <c r="S1" s="197"/>
      <c r="T1" s="198" t="s">
        <v>21</v>
      </c>
      <c r="U1" s="199"/>
      <c r="V1" s="199"/>
      <c r="W1" s="199"/>
      <c r="X1" s="199"/>
      <c r="Y1" s="199"/>
      <c r="Z1" s="199"/>
      <c r="AA1" s="199"/>
      <c r="AB1" s="199"/>
      <c r="AC1" s="200" t="s">
        <v>22</v>
      </c>
      <c r="AD1" s="201"/>
      <c r="AE1" s="201"/>
      <c r="AF1" s="201"/>
      <c r="AG1" s="201"/>
      <c r="AH1" s="201"/>
      <c r="AI1" s="201"/>
      <c r="AJ1" s="201"/>
      <c r="AK1" s="201"/>
      <c r="AL1" s="191" t="s">
        <v>39</v>
      </c>
      <c r="AM1" s="192"/>
    </row>
    <row r="2" spans="1:40" s="4" customFormat="1" ht="33.6" customHeight="1" thickTop="1" thickBot="1" x14ac:dyDescent="0.35">
      <c r="A2" s="26" t="s">
        <v>36</v>
      </c>
      <c r="B2" s="36" t="s">
        <v>17</v>
      </c>
      <c r="C2" s="26" t="s">
        <v>1</v>
      </c>
      <c r="D2" s="26" t="s">
        <v>35</v>
      </c>
      <c r="E2" s="26" t="s">
        <v>10</v>
      </c>
      <c r="F2" s="26" t="s">
        <v>7</v>
      </c>
      <c r="G2" s="26" t="s">
        <v>11</v>
      </c>
      <c r="H2" s="27" t="s">
        <v>23</v>
      </c>
      <c r="I2" s="27" t="str">
        <f>[1]Mode_l_f0_b0!I1</f>
        <v>p.adj (BH)</v>
      </c>
      <c r="J2" s="37" t="s">
        <v>34</v>
      </c>
      <c r="K2" s="48" t="str">
        <f t="shared" ref="K2:S2" si="0">B2</f>
        <v>β0</v>
      </c>
      <c r="L2" s="26" t="str">
        <f t="shared" si="0"/>
        <v xml:space="preserve">SE </v>
      </c>
      <c r="M2" s="26" t="str">
        <f t="shared" si="0"/>
        <v>2.5%  CI</v>
      </c>
      <c r="N2" s="26" t="str">
        <f t="shared" si="0"/>
        <v>97.5% CI</v>
      </c>
      <c r="O2" s="26" t="str">
        <f t="shared" si="0"/>
        <v>t</v>
      </c>
      <c r="P2" s="28" t="str">
        <f t="shared" si="0"/>
        <v>df</v>
      </c>
      <c r="Q2" s="27" t="str">
        <f t="shared" si="0"/>
        <v>p. val.</v>
      </c>
      <c r="R2" s="27" t="str">
        <f t="shared" si="0"/>
        <v>p.adj (BH)</v>
      </c>
      <c r="S2" s="49" t="str">
        <f t="shared" si="0"/>
        <v>sig.</v>
      </c>
      <c r="T2" s="58" t="str">
        <f>B2</f>
        <v>β0</v>
      </c>
      <c r="U2" s="26" t="str">
        <f t="shared" ref="U2" si="1">C2</f>
        <v xml:space="preserve">SE </v>
      </c>
      <c r="V2" s="26" t="str">
        <f>D2</f>
        <v>2.5%  CI</v>
      </c>
      <c r="W2" s="26" t="str">
        <f t="shared" ref="W2" si="2">E2</f>
        <v>97.5% CI</v>
      </c>
      <c r="X2" s="26" t="str">
        <f t="shared" ref="X2" si="3">F2</f>
        <v>t</v>
      </c>
      <c r="Y2" s="26" t="str">
        <f t="shared" ref="Y2" si="4">G2</f>
        <v>df</v>
      </c>
      <c r="Z2" s="27" t="str">
        <f t="shared" ref="Z2" si="5">H2</f>
        <v>p. val.</v>
      </c>
      <c r="AA2" s="27" t="str">
        <f t="shared" ref="AA2" si="6">I2</f>
        <v>p.adj (BH)</v>
      </c>
      <c r="AB2" s="49" t="str">
        <f>J2</f>
        <v>sig.</v>
      </c>
      <c r="AC2" s="58" t="str">
        <f>B2</f>
        <v>β0</v>
      </c>
      <c r="AD2" s="26" t="str">
        <f t="shared" ref="AD2" si="7">C2</f>
        <v xml:space="preserve">SE </v>
      </c>
      <c r="AE2" s="26" t="str">
        <f t="shared" ref="AE2" si="8">D2</f>
        <v>2.5%  CI</v>
      </c>
      <c r="AF2" s="26" t="str">
        <f t="shared" ref="AF2" si="9">E2</f>
        <v>97.5% CI</v>
      </c>
      <c r="AG2" s="26" t="str">
        <f t="shared" ref="AG2" si="10">F2</f>
        <v>t</v>
      </c>
      <c r="AH2" s="26" t="str">
        <f t="shared" ref="AH2" si="11">G2</f>
        <v>df</v>
      </c>
      <c r="AI2" s="27" t="str">
        <f t="shared" ref="AI2" si="12">H2</f>
        <v>p. val.</v>
      </c>
      <c r="AJ2" s="27" t="str">
        <f t="shared" ref="AJ2" si="13">I2</f>
        <v>p.adj (BH)</v>
      </c>
      <c r="AK2" s="49" t="str">
        <f>J2</f>
        <v>sig.</v>
      </c>
      <c r="AL2" s="58" t="s">
        <v>37</v>
      </c>
      <c r="AM2" s="26" t="s">
        <v>38</v>
      </c>
    </row>
    <row r="3" spans="1:40" s="1" customFormat="1" ht="33.6" customHeight="1" thickTop="1" thickBot="1" x14ac:dyDescent="0.35">
      <c r="A3" s="14" t="s">
        <v>24</v>
      </c>
      <c r="B3" s="38">
        <f>[1]Mode_l_f0_b0!B2</f>
        <v>86.563999999999993</v>
      </c>
      <c r="C3" s="13">
        <f>[1]Mode_l_f0_b0!C2</f>
        <v>1.2490000000000001</v>
      </c>
      <c r="D3" s="13">
        <f>[1]Mode_l_f0_b0!D2</f>
        <v>84.116</v>
      </c>
      <c r="E3" s="13">
        <f>[1]Mode_l_f0_b0!E2</f>
        <v>89.013000000000005</v>
      </c>
      <c r="F3" s="13">
        <f>[1]Mode_l_f0_b0!F2</f>
        <v>69.296000000000006</v>
      </c>
      <c r="G3" s="13">
        <f>[1]Mode_l_f0_b0!G2</f>
        <v>9.1199999999999992</v>
      </c>
      <c r="H3" s="108">
        <f>[1]Mode_l_f0_b0!H2</f>
        <v>9.9199999999999996E-14</v>
      </c>
      <c r="I3" s="108">
        <f>[1]Mode_l_f0_b0!I2</f>
        <v>4.6700000000000003E-13</v>
      </c>
      <c r="J3" s="94" t="str">
        <f>[1]Mode_l_f0_b0!J2</f>
        <v>p&lt;0.0001</v>
      </c>
      <c r="K3" s="50">
        <f>[1]Mode_l_f0_b0!B3</f>
        <v>86.677999999999997</v>
      </c>
      <c r="L3" s="13">
        <f>[1]Mode_l_f0_b0!C3</f>
        <v>1.2490000000000001</v>
      </c>
      <c r="M3" s="13">
        <f>[1]Mode_l_f0_b0!D3</f>
        <v>84.23</v>
      </c>
      <c r="N3" s="13">
        <f>[1]Mode_l_f0_b0!E3</f>
        <v>89.126000000000005</v>
      </c>
      <c r="O3" s="13">
        <f>[1]Mode_l_f0_b0!F3</f>
        <v>69.385000000000005</v>
      </c>
      <c r="P3" s="13">
        <f>[1]Mode_l_f0_b0!G3</f>
        <v>9.1199999999999992</v>
      </c>
      <c r="Q3" s="108">
        <f>[1]Mode_l_f0_b0!H3</f>
        <v>9.7799999999999997E-14</v>
      </c>
      <c r="R3" s="108">
        <f>[1]Mode_l_f0_b0!I3</f>
        <v>4.6700000000000003E-13</v>
      </c>
      <c r="S3" s="89" t="str">
        <f>[1]Mode_l_f0_b0!J3</f>
        <v>p&lt;0.0001</v>
      </c>
      <c r="T3" s="50">
        <f>[1]Mode_l_f0_b0!B4</f>
        <v>88.313000000000002</v>
      </c>
      <c r="U3" s="13">
        <f>[1]Mode_l_f0_b0!C4</f>
        <v>1.2490000000000001</v>
      </c>
      <c r="V3" s="13">
        <f>[1]Mode_l_f0_b0!D4</f>
        <v>85.864000000000004</v>
      </c>
      <c r="W3" s="13">
        <f>[1]Mode_l_f0_b0!E4</f>
        <v>90.762</v>
      </c>
      <c r="X3" s="13">
        <f>[1]Mode_l_f0_b0!F4</f>
        <v>70.69</v>
      </c>
      <c r="Y3" s="13">
        <f>[1]Mode_l_f0_b0!G4</f>
        <v>9.1199999999999992</v>
      </c>
      <c r="Z3" s="112">
        <f>[1]Mode_l_f0_b0!H4</f>
        <v>8.2099999999999999E-14</v>
      </c>
      <c r="AA3" s="112">
        <f>[1]Mode_l_f0_b0!I4</f>
        <v>4.2500000000000001E-13</v>
      </c>
      <c r="AB3" s="89" t="str">
        <f>[1]Mode_l_f0_b0!J4</f>
        <v>p&lt;0.0001</v>
      </c>
      <c r="AC3" s="64">
        <f>[1]Mode_l_f0_b0!B5</f>
        <v>89.346000000000004</v>
      </c>
      <c r="AD3" s="13">
        <f>[1]Mode_l_f0_b0!C5</f>
        <v>1.25</v>
      </c>
      <c r="AE3" s="13">
        <f>[1]Mode_l_f0_b0!D5</f>
        <v>86.894999999999996</v>
      </c>
      <c r="AF3" s="13">
        <f>[1]Mode_l_f0_b0!E5</f>
        <v>91.796999999999997</v>
      </c>
      <c r="AG3" s="13">
        <f>[1]Mode_l_f0_b0!F5</f>
        <v>71.457999999999998</v>
      </c>
      <c r="AH3" s="13">
        <f>[1]Mode_l_f0_b0!G5</f>
        <v>9.15</v>
      </c>
      <c r="AI3" s="112">
        <f>[1]Mode_l_f0_b0!H5</f>
        <v>6.8600000000000006E-14</v>
      </c>
      <c r="AJ3" s="112">
        <f>[1]Mode_l_f0_b0!I5</f>
        <v>4.0900000000000002E-13</v>
      </c>
      <c r="AK3" s="89" t="str">
        <f>[1]Mode_l_f0_b0!J5</f>
        <v>p&lt;0.0001</v>
      </c>
      <c r="AL3" s="64">
        <f>[2]Mode_l_f0_r2!B3</f>
        <v>0.56441446071744505</v>
      </c>
      <c r="AM3" s="13">
        <f>[2]Mode_l_f0_r2!B2</f>
        <v>0.91712773804105396</v>
      </c>
    </row>
    <row r="4" spans="1:40" s="1" customFormat="1" ht="33.6" customHeight="1" thickBot="1" x14ac:dyDescent="0.35">
      <c r="A4" s="16" t="s">
        <v>25</v>
      </c>
      <c r="B4" s="39">
        <f>[3]Mode_h_f0_b0!B2</f>
        <v>92.376000000000005</v>
      </c>
      <c r="C4" s="15">
        <f>[3]Mode_h_f0_b0!C2</f>
        <v>1.389</v>
      </c>
      <c r="D4" s="15">
        <f>[3]Mode_h_f0_b0!D2</f>
        <v>89.653999999999996</v>
      </c>
      <c r="E4" s="15">
        <f>[3]Mode_h_f0_b0!E2</f>
        <v>95.097999999999999</v>
      </c>
      <c r="F4" s="15">
        <f>[3]Mode_h_f0_b0!F2</f>
        <v>66.507000000000005</v>
      </c>
      <c r="G4" s="15">
        <f>[3]Mode_h_f0_b0!G2</f>
        <v>9.19</v>
      </c>
      <c r="H4" s="109">
        <f>[3]Mode_h_f0_b0!H2</f>
        <v>1.19E-13</v>
      </c>
      <c r="I4" s="109">
        <f>[3]Mode_h_f0_b0!I2</f>
        <v>4.8800000000000004E-13</v>
      </c>
      <c r="J4" s="95" t="str">
        <f>[3]Mode_h_f0_b0!J2</f>
        <v>p&lt;0.0001</v>
      </c>
      <c r="K4" s="51">
        <f>[3]Mode_h_f0_b0!B3</f>
        <v>92.771000000000001</v>
      </c>
      <c r="L4" s="15">
        <f>[3]Mode_h_f0_b0!C3</f>
        <v>1.389</v>
      </c>
      <c r="M4" s="15">
        <f>[3]Mode_h_f0_b0!D3</f>
        <v>90.049000000000007</v>
      </c>
      <c r="N4" s="15">
        <f>[3]Mode_h_f0_b0!E3</f>
        <v>95.494</v>
      </c>
      <c r="O4" s="15">
        <f>[3]Mode_h_f0_b0!F3</f>
        <v>66.789000000000001</v>
      </c>
      <c r="P4" s="15">
        <f>[3]Mode_h_f0_b0!G3</f>
        <v>9.19</v>
      </c>
      <c r="Q4" s="109">
        <f>[3]Mode_h_f0_b0!H3</f>
        <v>1.1399999999999999E-13</v>
      </c>
      <c r="R4" s="109">
        <f>[3]Mode_h_f0_b0!I3</f>
        <v>4.8800000000000004E-13</v>
      </c>
      <c r="S4" s="90" t="str">
        <f>[3]Mode_h_f0_b0!J3</f>
        <v>p&lt;0.0001</v>
      </c>
      <c r="T4" s="51">
        <f>[3]Mode_h_f0_b0!B4</f>
        <v>94.215000000000003</v>
      </c>
      <c r="U4" s="15">
        <f>[3]Mode_h_f0_b0!C4</f>
        <v>1.389</v>
      </c>
      <c r="V4" s="15">
        <f>[3]Mode_h_f0_b0!D4</f>
        <v>91.492000000000004</v>
      </c>
      <c r="W4" s="15">
        <f>[3]Mode_h_f0_b0!E4</f>
        <v>96.938000000000002</v>
      </c>
      <c r="X4" s="15">
        <f>[3]Mode_h_f0_b0!F4</f>
        <v>67.822999999999993</v>
      </c>
      <c r="Y4" s="15">
        <f>[3]Mode_h_f0_b0!G4</f>
        <v>9.1999999999999993</v>
      </c>
      <c r="Z4" s="113">
        <f>[3]Mode_h_f0_b0!H4</f>
        <v>9.8499999999999997E-14</v>
      </c>
      <c r="AA4" s="113">
        <f>[3]Mode_h_f0_b0!I4</f>
        <v>4.6700000000000003E-13</v>
      </c>
      <c r="AB4" s="90" t="str">
        <f>[3]Mode_h_f0_b0!J4</f>
        <v>p&lt;0.0001</v>
      </c>
      <c r="AC4" s="65">
        <f>[3]Mode_h_f0_b0!B5</f>
        <v>97.447999999999993</v>
      </c>
      <c r="AD4" s="15">
        <f>[3]Mode_h_f0_b0!C5</f>
        <v>1.39</v>
      </c>
      <c r="AE4" s="15">
        <f>[3]Mode_h_f0_b0!D5</f>
        <v>94.724000000000004</v>
      </c>
      <c r="AF4" s="15">
        <f>[3]Mode_h_f0_b0!E5</f>
        <v>100.172</v>
      </c>
      <c r="AG4" s="15">
        <f>[3]Mode_h_f0_b0!F5</f>
        <v>70.111999999999995</v>
      </c>
      <c r="AH4" s="15">
        <f>[3]Mode_h_f0_b0!G5</f>
        <v>9.2200000000000006</v>
      </c>
      <c r="AI4" s="113">
        <f>[3]Mode_h_f0_b0!H5</f>
        <v>6.8799999999999995E-14</v>
      </c>
      <c r="AJ4" s="113">
        <f>[3]Mode_h_f0_b0!I5</f>
        <v>4.0900000000000002E-13</v>
      </c>
      <c r="AK4" s="90" t="str">
        <f>[3]Mode_h_f0_b0!J5</f>
        <v>p&lt;0.0001</v>
      </c>
      <c r="AL4" s="65">
        <f>[4]Mode_h_f0_r2!B3</f>
        <v>0.49305014081189802</v>
      </c>
      <c r="AM4" s="15">
        <f>[4]Mode_h_f0_r2!B2</f>
        <v>0.86145312740156899</v>
      </c>
    </row>
    <row r="5" spans="1:40" s="1" customFormat="1" ht="33.6" customHeight="1" thickBot="1" x14ac:dyDescent="0.35">
      <c r="A5" s="17" t="s">
        <v>4</v>
      </c>
      <c r="B5" s="40">
        <f>[5]Mode_f0_exc_b0!B2</f>
        <v>5.6050000000000004</v>
      </c>
      <c r="C5" s="17">
        <f>[5]Mode_f0_exc_b0!C2</f>
        <v>0.53800000000000003</v>
      </c>
      <c r="D5" s="18">
        <f>[5]Mode_f0_exc_b0!D2</f>
        <v>4.55</v>
      </c>
      <c r="E5" s="18">
        <f>[5]Mode_f0_exc_b0!E2</f>
        <v>6.6609999999999996</v>
      </c>
      <c r="F5" s="18">
        <f>[5]Mode_f0_exc_b0!F2</f>
        <v>10.412000000000001</v>
      </c>
      <c r="G5" s="18">
        <f>[5]Mode_f0_exc_b0!G2</f>
        <v>10.199999999999999</v>
      </c>
      <c r="H5" s="110">
        <f>[5]Mode_f0_exc_b0!H2</f>
        <v>9.33E-7</v>
      </c>
      <c r="I5" s="110">
        <f>[5]Mode_f0_exc_b0!I2</f>
        <v>2.3999999999999999E-6</v>
      </c>
      <c r="J5" s="96" t="str">
        <f>[5]Mode_f0_exc_b0!J2</f>
        <v>p&lt;0.0001</v>
      </c>
      <c r="K5" s="52">
        <f>[5]Mode_f0_exc_b0!B3</f>
        <v>5.8650000000000002</v>
      </c>
      <c r="L5" s="18">
        <f>[5]Mode_f0_exc_b0!C3</f>
        <v>0.52300000000000002</v>
      </c>
      <c r="M5" s="18">
        <f>[5]Mode_f0_exc_b0!D3</f>
        <v>4.8410000000000002</v>
      </c>
      <c r="N5" s="18">
        <f>[5]Mode_f0_exc_b0!E3</f>
        <v>6.8890000000000002</v>
      </c>
      <c r="O5" s="18">
        <f>[5]Mode_f0_exc_b0!F3</f>
        <v>11.224</v>
      </c>
      <c r="P5" s="18">
        <f>[5]Mode_f0_exc_b0!G3</f>
        <v>9.4</v>
      </c>
      <c r="Q5" s="110">
        <f>[5]Mode_f0_exc_b0!H3</f>
        <v>9.3799999999999996E-7</v>
      </c>
      <c r="R5" s="110">
        <f>[5]Mode_f0_exc_b0!I3</f>
        <v>2.3999999999999999E-6</v>
      </c>
      <c r="S5" s="91" t="str">
        <f>[5]Mode_f0_exc_b0!J3</f>
        <v>p&lt;0.0001</v>
      </c>
      <c r="T5" s="59">
        <f>[5]Mode_f0_exc_b0!B4</f>
        <v>5.6790000000000003</v>
      </c>
      <c r="U5" s="18">
        <f>[5]Mode_f0_exc_b0!C4</f>
        <v>0.58599999999999997</v>
      </c>
      <c r="V5" s="18">
        <f>[5]Mode_f0_exc_b0!D4</f>
        <v>4.53</v>
      </c>
      <c r="W5" s="18">
        <f>[5]Mode_f0_exc_b0!E4</f>
        <v>6.827</v>
      </c>
      <c r="X5" s="18">
        <f>[5]Mode_f0_exc_b0!F4</f>
        <v>9.69</v>
      </c>
      <c r="Y5" s="18">
        <f>[5]Mode_f0_exc_b0!G4</f>
        <v>9.8000000000000007</v>
      </c>
      <c r="Z5" s="114">
        <f>[5]Mode_f0_exc_b0!H4</f>
        <v>2.48E-6</v>
      </c>
      <c r="AA5" s="114">
        <f>[5]Mode_f0_exc_b0!I4</f>
        <v>6.02E-6</v>
      </c>
      <c r="AB5" s="91" t="str">
        <f>[5]Mode_f0_exc_b0!J4</f>
        <v>p&lt;0.0001</v>
      </c>
      <c r="AC5" s="66">
        <f>[5]Mode_f0_exc_b0!B5</f>
        <v>7.5810000000000004</v>
      </c>
      <c r="AD5" s="18">
        <f>[5]Mode_f0_exc_b0!C5</f>
        <v>0.68300000000000005</v>
      </c>
      <c r="AE5" s="18">
        <f>[5]Mode_f0_exc_b0!D5</f>
        <v>6.2430000000000003</v>
      </c>
      <c r="AF5" s="18">
        <f>[5]Mode_f0_exc_b0!E5</f>
        <v>8.9190000000000005</v>
      </c>
      <c r="AG5" s="18">
        <f>[5]Mode_f0_exc_b0!F5</f>
        <v>11.105</v>
      </c>
      <c r="AH5" s="18">
        <f>[5]Mode_f0_exc_b0!G5</f>
        <v>10.95</v>
      </c>
      <c r="AI5" s="114">
        <f>[5]Mode_f0_exc_b0!H5</f>
        <v>2.6899999999999999E-7</v>
      </c>
      <c r="AJ5" s="114">
        <f>[5]Mode_f0_exc_b0!I5</f>
        <v>7.5899999999999995E-7</v>
      </c>
      <c r="AK5" s="91" t="str">
        <f>[5]Mode_f0_exc_b0!J5</f>
        <v>p&lt;0.0001</v>
      </c>
      <c r="AL5" s="66">
        <f>[6]Mode_f0_exc_r2!B3</f>
        <v>0.22071046110269399</v>
      </c>
      <c r="AM5" s="18">
        <f>[6]Mode_f0_exc_r2!B2</f>
        <v>0.66661221500780699</v>
      </c>
    </row>
    <row r="6" spans="1:40" s="4" customFormat="1" ht="33.6" customHeight="1" thickTop="1" thickBot="1" x14ac:dyDescent="0.35">
      <c r="A6" s="29" t="s">
        <v>5</v>
      </c>
      <c r="B6" s="41" t="str">
        <f t="shared" ref="B6:AC6" si="14">B2</f>
        <v>β0</v>
      </c>
      <c r="C6" s="29" t="str">
        <f t="shared" ref="C6:J6" si="15">C2</f>
        <v xml:space="preserve">SE </v>
      </c>
      <c r="D6" s="29" t="str">
        <f t="shared" si="15"/>
        <v>2.5%  CI</v>
      </c>
      <c r="E6" s="29" t="str">
        <f t="shared" si="15"/>
        <v>97.5% CI</v>
      </c>
      <c r="F6" s="29" t="str">
        <f t="shared" si="15"/>
        <v>t</v>
      </c>
      <c r="G6" s="29" t="str">
        <f t="shared" si="15"/>
        <v>df</v>
      </c>
      <c r="H6" s="30" t="str">
        <f t="shared" si="15"/>
        <v>p. val.</v>
      </c>
      <c r="I6" s="30" t="str">
        <f t="shared" si="15"/>
        <v>p.adj (BH)</v>
      </c>
      <c r="J6" s="42" t="str">
        <f t="shared" si="15"/>
        <v>sig.</v>
      </c>
      <c r="K6" s="53" t="str">
        <f t="shared" si="14"/>
        <v>β0</v>
      </c>
      <c r="L6" s="29">
        <f>C3</f>
        <v>1.2490000000000001</v>
      </c>
      <c r="M6" s="29" t="str">
        <f t="shared" si="14"/>
        <v>2.5%  CI</v>
      </c>
      <c r="N6" s="29" t="str">
        <f t="shared" si="14"/>
        <v>97.5% CI</v>
      </c>
      <c r="O6" s="29" t="str">
        <f t="shared" si="14"/>
        <v>t</v>
      </c>
      <c r="P6" s="29" t="str">
        <f t="shared" si="14"/>
        <v>df</v>
      </c>
      <c r="Q6" s="30" t="str">
        <f t="shared" si="14"/>
        <v>p. val.</v>
      </c>
      <c r="R6" s="30" t="str">
        <f t="shared" si="14"/>
        <v>p.adj (BH)</v>
      </c>
      <c r="S6" s="54" t="str">
        <f>J2</f>
        <v>sig.</v>
      </c>
      <c r="T6" s="60" t="str">
        <f t="shared" si="14"/>
        <v>β0</v>
      </c>
      <c r="U6" s="29" t="str">
        <f t="shared" ref="U6:AA6" si="16">U2</f>
        <v xml:space="preserve">SE </v>
      </c>
      <c r="V6" s="29" t="str">
        <f t="shared" si="16"/>
        <v>2.5%  CI</v>
      </c>
      <c r="W6" s="29" t="str">
        <f t="shared" si="16"/>
        <v>97.5% CI</v>
      </c>
      <c r="X6" s="29" t="str">
        <f t="shared" si="16"/>
        <v>t</v>
      </c>
      <c r="Y6" s="29" t="str">
        <f t="shared" si="16"/>
        <v>df</v>
      </c>
      <c r="Z6" s="30" t="str">
        <f t="shared" si="16"/>
        <v>p. val.</v>
      </c>
      <c r="AA6" s="30" t="str">
        <f t="shared" si="16"/>
        <v>p.adj (BH)</v>
      </c>
      <c r="AB6" s="54" t="str">
        <f>J2</f>
        <v>sig.</v>
      </c>
      <c r="AC6" s="60" t="str">
        <f t="shared" si="14"/>
        <v>β0</v>
      </c>
      <c r="AD6" s="29" t="str">
        <f t="shared" ref="AD6:AK6" si="17">AD2</f>
        <v xml:space="preserve">SE </v>
      </c>
      <c r="AE6" s="29" t="str">
        <f t="shared" si="17"/>
        <v>2.5%  CI</v>
      </c>
      <c r="AF6" s="29" t="str">
        <f t="shared" si="17"/>
        <v>97.5% CI</v>
      </c>
      <c r="AG6" s="29" t="str">
        <f t="shared" si="17"/>
        <v>t</v>
      </c>
      <c r="AH6" s="29" t="str">
        <f t="shared" si="17"/>
        <v>df</v>
      </c>
      <c r="AI6" s="30" t="str">
        <f t="shared" si="17"/>
        <v>p. val.</v>
      </c>
      <c r="AJ6" s="30" t="str">
        <f t="shared" si="17"/>
        <v>p.adj (BH)</v>
      </c>
      <c r="AK6" s="54" t="str">
        <f t="shared" si="17"/>
        <v>sig.</v>
      </c>
      <c r="AL6" s="60" t="s">
        <v>37</v>
      </c>
      <c r="AM6" s="29" t="s">
        <v>38</v>
      </c>
    </row>
    <row r="7" spans="1:40" s="2" customFormat="1" ht="33.6" customHeight="1" thickTop="1" thickBot="1" x14ac:dyDescent="0.35">
      <c r="A7" s="19" t="s">
        <v>3</v>
      </c>
      <c r="B7" s="43">
        <f>[7]Mode_l_t_b0!B2</f>
        <v>98.58</v>
      </c>
      <c r="C7" s="14">
        <f>[7]Mode_l_t_b0!C2</f>
        <v>6.069</v>
      </c>
      <c r="D7" s="14">
        <f>[7]Mode_l_t_b0!D2</f>
        <v>86.685000000000002</v>
      </c>
      <c r="E7" s="14">
        <f>[7]Mode_l_t_b0!E2</f>
        <v>110.474</v>
      </c>
      <c r="F7" s="13">
        <f>[7]Mode_l_t_b0!F2</f>
        <v>16.244</v>
      </c>
      <c r="G7" s="13">
        <f>[7]Mode_l_t_b0!G2</f>
        <v>9.7899999999999991</v>
      </c>
      <c r="H7" s="108">
        <f>[7]Mode_l_t_b0!H2</f>
        <v>2.0999999999999999E-8</v>
      </c>
      <c r="I7" s="108">
        <f>[7]Mode_l_t_b0!I2</f>
        <v>6.2499999999999997E-8</v>
      </c>
      <c r="J7" s="97" t="str">
        <f>[7]Mode_l_t_b0!J2</f>
        <v>p&lt;0.0001</v>
      </c>
      <c r="K7" s="55">
        <f>[7]Mode_l_t_b0!B3</f>
        <v>98.935000000000002</v>
      </c>
      <c r="L7" s="13">
        <f>[7]Mode_l_t_b0!C3</f>
        <v>6.3419999999999996</v>
      </c>
      <c r="M7" s="13">
        <f>[7]Mode_l_t_b0!D3</f>
        <v>86.506</v>
      </c>
      <c r="N7" s="13">
        <f>[7]Mode_l_t_b0!E3</f>
        <v>111.36499999999999</v>
      </c>
      <c r="O7" s="13">
        <f>[7]Mode_l_t_b0!F3</f>
        <v>15.601000000000001</v>
      </c>
      <c r="P7" s="13">
        <f>[7]Mode_l_t_b0!G3</f>
        <v>9.83</v>
      </c>
      <c r="Q7" s="108">
        <f>[7]Mode_l_t_b0!H3</f>
        <v>2.9300000000000001E-8</v>
      </c>
      <c r="R7" s="108">
        <f>[7]Mode_l_t_b0!I3</f>
        <v>8.6099999999999997E-8</v>
      </c>
      <c r="S7" s="92" t="str">
        <f>[7]Mode_l_t_b0!J3</f>
        <v>p&lt;0.0001</v>
      </c>
      <c r="T7" s="61">
        <f>[7]Mode_l_t_b0!B4</f>
        <v>95.775000000000006</v>
      </c>
      <c r="U7" s="13">
        <f>[7]Mode_l_t_b0!C4</f>
        <v>6.4359999999999999</v>
      </c>
      <c r="V7" s="13">
        <f>[7]Mode_l_t_b0!D4</f>
        <v>83.161000000000001</v>
      </c>
      <c r="W7" s="13">
        <f>[7]Mode_l_t_b0!E4</f>
        <v>108.389</v>
      </c>
      <c r="X7" s="13">
        <f>[7]Mode_l_t_b0!F4</f>
        <v>14.881</v>
      </c>
      <c r="Y7" s="13">
        <f>[7]Mode_l_t_b0!G4</f>
        <v>11.03</v>
      </c>
      <c r="Z7" s="112">
        <f>[7]Mode_l_t_b0!H4</f>
        <v>1.2E-8</v>
      </c>
      <c r="AA7" s="112">
        <f>[7]Mode_l_t_b0!I4</f>
        <v>3.8099999999999997E-8</v>
      </c>
      <c r="AB7" s="92" t="str">
        <f>[7]Mode_l_t_b0!J4</f>
        <v>p&lt;0.0001</v>
      </c>
      <c r="AC7" s="64">
        <f>[7]Mode_l_t_b0!B5</f>
        <v>76.307000000000002</v>
      </c>
      <c r="AD7" s="13">
        <f>[7]Mode_l_t_b0!C5</f>
        <v>7.55</v>
      </c>
      <c r="AE7" s="13">
        <f>[7]Mode_l_t_b0!D5</f>
        <v>61.509</v>
      </c>
      <c r="AF7" s="13">
        <f>[7]Mode_l_t_b0!E5</f>
        <v>91.105000000000004</v>
      </c>
      <c r="AG7" s="13">
        <f>[7]Mode_l_t_b0!F5</f>
        <v>10.106999999999999</v>
      </c>
      <c r="AH7" s="13">
        <f>[7]Mode_l_t_b0!G5</f>
        <v>10.62</v>
      </c>
      <c r="AI7" s="112">
        <f>[7]Mode_l_t_b0!H5</f>
        <v>8.8599999999999997E-7</v>
      </c>
      <c r="AJ7" s="112">
        <f>[7]Mode_l_t_b0!I5</f>
        <v>2.3199999999999998E-6</v>
      </c>
      <c r="AK7" s="92" t="str">
        <f>[7]Mode_l_t_b0!J5</f>
        <v>p&lt;0.0001</v>
      </c>
      <c r="AL7" s="64">
        <f>[8]Mode_l_t_r2!B3</f>
        <v>0.58550169155423004</v>
      </c>
      <c r="AM7" s="13">
        <f>[8]Mode_l_t_r2!B2</f>
        <v>0.75232963731133695</v>
      </c>
    </row>
    <row r="8" spans="1:40" s="2" customFormat="1" ht="33.6" customHeight="1" thickBot="1" x14ac:dyDescent="0.35">
      <c r="A8" s="20" t="s">
        <v>2</v>
      </c>
      <c r="B8" s="44">
        <f>[9]Mode_h_t_b0!B2</f>
        <v>319.928</v>
      </c>
      <c r="C8" s="17">
        <f>[9]Mode_h_t_b0!C2</f>
        <v>25.942</v>
      </c>
      <c r="D8" s="17">
        <f>[9]Mode_h_t_b0!D2</f>
        <v>269.08300000000003</v>
      </c>
      <c r="E8" s="17">
        <f>[9]Mode_h_t_b0!E2</f>
        <v>370.77199999999999</v>
      </c>
      <c r="F8" s="18">
        <f>[9]Mode_h_t_b0!F2</f>
        <v>12.333</v>
      </c>
      <c r="G8" s="18">
        <f>[9]Mode_h_t_b0!G2</f>
        <v>2.98</v>
      </c>
      <c r="H8" s="110">
        <f>[9]Mode_h_t_b0!H2</f>
        <v>1.1999999999999999E-3</v>
      </c>
      <c r="I8" s="110">
        <f>[9]Mode_h_t_b0!I2</f>
        <v>2.0999999999999999E-3</v>
      </c>
      <c r="J8" s="96" t="str">
        <f>[9]Mode_h_t_b0!J2</f>
        <v>p&lt;0.01</v>
      </c>
      <c r="K8" s="56">
        <f>[9]Mode_h_t_b0!B3</f>
        <v>319.65100000000001</v>
      </c>
      <c r="L8" s="18">
        <f>[9]Mode_h_t_b0!C3</f>
        <v>25.942</v>
      </c>
      <c r="M8" s="18">
        <f>[9]Mode_h_t_b0!D3</f>
        <v>268.80599999999998</v>
      </c>
      <c r="N8" s="18">
        <f>[9]Mode_h_t_b0!E3</f>
        <v>370.49599999999998</v>
      </c>
      <c r="O8" s="18">
        <f>[9]Mode_h_t_b0!F3</f>
        <v>12.321999999999999</v>
      </c>
      <c r="P8" s="18">
        <f>[9]Mode_h_t_b0!G3</f>
        <v>2.98</v>
      </c>
      <c r="Q8" s="110">
        <f>[9]Mode_h_t_b0!H3</f>
        <v>1.1999999999999999E-3</v>
      </c>
      <c r="R8" s="110">
        <f>[9]Mode_h_t_b0!I3</f>
        <v>2.0999999999999999E-3</v>
      </c>
      <c r="S8" s="91" t="str">
        <f>[9]Mode_h_t_b0!J3</f>
        <v>p&lt;0.01</v>
      </c>
      <c r="T8" s="62">
        <f>[9]Mode_h_t_b0!B4</f>
        <v>315.91300000000001</v>
      </c>
      <c r="U8" s="18">
        <f>[9]Mode_h_t_b0!C4</f>
        <v>25.943000000000001</v>
      </c>
      <c r="V8" s="18">
        <f>[9]Mode_h_t_b0!D4</f>
        <v>265.065</v>
      </c>
      <c r="W8" s="18">
        <f>[9]Mode_h_t_b0!E4</f>
        <v>366.76100000000002</v>
      </c>
      <c r="X8" s="18">
        <f>[9]Mode_h_t_b0!F4</f>
        <v>12.177</v>
      </c>
      <c r="Y8" s="18">
        <f>[9]Mode_h_t_b0!G4</f>
        <v>2.98</v>
      </c>
      <c r="Z8" s="114">
        <f>[9]Mode_h_t_b0!H4</f>
        <v>1.1999999999999999E-3</v>
      </c>
      <c r="AA8" s="114">
        <f>[9]Mode_h_t_b0!I4</f>
        <v>2.0999999999999999E-3</v>
      </c>
      <c r="AB8" s="91" t="str">
        <f>[9]Mode_h_t_b0!J4</f>
        <v>p&lt;0.01</v>
      </c>
      <c r="AC8" s="66">
        <f>[9]Mode_h_t_b0!B5</f>
        <v>299.358</v>
      </c>
      <c r="AD8" s="18">
        <f>[9]Mode_h_t_b0!C5</f>
        <v>25.95</v>
      </c>
      <c r="AE8" s="18">
        <f>[9]Mode_h_t_b0!D5</f>
        <v>248.49700000000001</v>
      </c>
      <c r="AF8" s="18">
        <f>[9]Mode_h_t_b0!E5</f>
        <v>350.22</v>
      </c>
      <c r="AG8" s="18">
        <f>[9]Mode_h_t_b0!F5</f>
        <v>11.536</v>
      </c>
      <c r="AH8" s="18">
        <f>[9]Mode_h_t_b0!G5</f>
        <v>2.98</v>
      </c>
      <c r="AI8" s="114">
        <f>[9]Mode_h_t_b0!H5</f>
        <v>1.4E-3</v>
      </c>
      <c r="AJ8" s="114">
        <f>[9]Mode_h_t_b0!I5</f>
        <v>2.3999999999999998E-3</v>
      </c>
      <c r="AK8" s="91" t="str">
        <f>[9]Mode_h_t_b0!J5</f>
        <v>p&lt;0.01</v>
      </c>
      <c r="AL8" s="66">
        <f>[10]Mode_h_t_r2!B3</f>
        <v>0.29665041820257099</v>
      </c>
      <c r="AM8" s="18">
        <f>[10]Mode_h_t_r2!B2</f>
        <v>0.83291443759248196</v>
      </c>
    </row>
    <row r="9" spans="1:40" s="4" customFormat="1" ht="33.6" customHeight="1" thickTop="1" thickBot="1" x14ac:dyDescent="0.35">
      <c r="A9" s="29" t="s">
        <v>16</v>
      </c>
      <c r="B9" s="41" t="str">
        <f t="shared" ref="B9:AC9" si="18">B2</f>
        <v>β0</v>
      </c>
      <c r="C9" s="29" t="str">
        <f t="shared" ref="C9:J9" si="19">C2</f>
        <v xml:space="preserve">SE </v>
      </c>
      <c r="D9" s="29" t="str">
        <f t="shared" si="19"/>
        <v>2.5%  CI</v>
      </c>
      <c r="E9" s="29" t="str">
        <f t="shared" si="19"/>
        <v>97.5% CI</v>
      </c>
      <c r="F9" s="29" t="str">
        <f t="shared" si="19"/>
        <v>t</v>
      </c>
      <c r="G9" s="29" t="str">
        <f t="shared" si="19"/>
        <v>df</v>
      </c>
      <c r="H9" s="30" t="str">
        <f t="shared" si="19"/>
        <v>p. val.</v>
      </c>
      <c r="I9" s="30" t="str">
        <f t="shared" si="19"/>
        <v>p.adj (BH)</v>
      </c>
      <c r="J9" s="42" t="str">
        <f t="shared" si="19"/>
        <v>sig.</v>
      </c>
      <c r="K9" s="53" t="str">
        <f>K2</f>
        <v>β0</v>
      </c>
      <c r="L9" s="29">
        <f>C3</f>
        <v>1.2490000000000001</v>
      </c>
      <c r="M9" s="29" t="str">
        <f t="shared" si="18"/>
        <v>2.5%  CI</v>
      </c>
      <c r="N9" s="29" t="str">
        <f t="shared" si="18"/>
        <v>97.5% CI</v>
      </c>
      <c r="O9" s="29" t="str">
        <f t="shared" si="18"/>
        <v>t</v>
      </c>
      <c r="P9" s="29" t="str">
        <f t="shared" si="18"/>
        <v>df</v>
      </c>
      <c r="Q9" s="30" t="str">
        <f t="shared" si="18"/>
        <v>p. val.</v>
      </c>
      <c r="R9" s="30" t="str">
        <f t="shared" si="18"/>
        <v>p.adj (BH)</v>
      </c>
      <c r="S9" s="54" t="str">
        <f>J2</f>
        <v>sig.</v>
      </c>
      <c r="T9" s="60" t="str">
        <f t="shared" si="18"/>
        <v>β0</v>
      </c>
      <c r="U9" s="29" t="str">
        <f t="shared" ref="U9:AA9" si="20">U2</f>
        <v xml:space="preserve">SE </v>
      </c>
      <c r="V9" s="29" t="str">
        <f t="shared" si="20"/>
        <v>2.5%  CI</v>
      </c>
      <c r="W9" s="29" t="str">
        <f t="shared" si="20"/>
        <v>97.5% CI</v>
      </c>
      <c r="X9" s="29" t="str">
        <f t="shared" si="20"/>
        <v>t</v>
      </c>
      <c r="Y9" s="29" t="str">
        <f t="shared" si="20"/>
        <v>df</v>
      </c>
      <c r="Z9" s="30" t="str">
        <f t="shared" si="20"/>
        <v>p. val.</v>
      </c>
      <c r="AA9" s="30" t="str">
        <f t="shared" si="20"/>
        <v>p.adj (BH)</v>
      </c>
      <c r="AB9" s="54" t="str">
        <f>J2</f>
        <v>sig.</v>
      </c>
      <c r="AC9" s="60" t="str">
        <f t="shared" si="18"/>
        <v>β0</v>
      </c>
      <c r="AD9" s="29" t="str">
        <f t="shared" ref="AD9:AK9" si="21">AD2</f>
        <v xml:space="preserve">SE </v>
      </c>
      <c r="AE9" s="29" t="str">
        <f t="shared" si="21"/>
        <v>2.5%  CI</v>
      </c>
      <c r="AF9" s="29" t="str">
        <f t="shared" si="21"/>
        <v>97.5% CI</v>
      </c>
      <c r="AG9" s="29" t="str">
        <f t="shared" si="21"/>
        <v>t</v>
      </c>
      <c r="AH9" s="29" t="str">
        <f t="shared" si="21"/>
        <v>df</v>
      </c>
      <c r="AI9" s="30" t="str">
        <f t="shared" si="21"/>
        <v>p. val.</v>
      </c>
      <c r="AJ9" s="30" t="str">
        <f t="shared" si="21"/>
        <v>p.adj (BH)</v>
      </c>
      <c r="AK9" s="54" t="str">
        <f t="shared" si="21"/>
        <v>sig.</v>
      </c>
      <c r="AL9" s="60" t="s">
        <v>37</v>
      </c>
      <c r="AM9" s="29" t="s">
        <v>38</v>
      </c>
    </row>
    <row r="10" spans="1:40" s="1" customFormat="1" ht="33.6" customHeight="1" thickTop="1" x14ac:dyDescent="0.3">
      <c r="A10" s="47" t="s">
        <v>33</v>
      </c>
      <c r="B10" s="45">
        <f>[11]Mode_lh_slope_b0!B2</f>
        <v>31.486000000000001</v>
      </c>
      <c r="C10" s="46">
        <f>[11]Mode_lh_slope_b0!C2</f>
        <v>5.75</v>
      </c>
      <c r="D10" s="47">
        <f>[11]Mode_lh_slope_b0!D2</f>
        <v>20.216000000000001</v>
      </c>
      <c r="E10" s="47">
        <f>[11]Mode_lh_slope_b0!E2</f>
        <v>42.756999999999998</v>
      </c>
      <c r="F10" s="46">
        <f>[11]Mode_lh_slope_b0!F2</f>
        <v>5.476</v>
      </c>
      <c r="G10" s="46">
        <f>[11]Mode_lh_slope_b0!G2</f>
        <v>4.87</v>
      </c>
      <c r="H10" s="111">
        <f>[11]Mode_lh_slope_b0!H2</f>
        <v>3.0000000000000001E-3</v>
      </c>
      <c r="I10" s="111">
        <f>[11]Mode_lh_slope_b0!I2</f>
        <v>4.5999999999999999E-3</v>
      </c>
      <c r="J10" s="98" t="str">
        <f>[11]Mode_lh_slope_b0!J2</f>
        <v>p&lt;0.01</v>
      </c>
      <c r="K10" s="57">
        <f>[11]Mode_lh_slope_b0!B3</f>
        <v>33.277999999999999</v>
      </c>
      <c r="L10" s="21">
        <f>[11]Mode_lh_slope_b0!C3</f>
        <v>5.5330000000000004</v>
      </c>
      <c r="M10" s="21">
        <f>[11]Mode_lh_slope_b0!D3</f>
        <v>22.434000000000001</v>
      </c>
      <c r="N10" s="21">
        <f>[11]Mode_lh_slope_b0!E3</f>
        <v>44.122</v>
      </c>
      <c r="O10" s="21">
        <f>[11]Mode_lh_slope_b0!F3</f>
        <v>6.0149999999999997</v>
      </c>
      <c r="P10" s="21">
        <f>[11]Mode_lh_slope_b0!G3</f>
        <v>4.2300000000000004</v>
      </c>
      <c r="Q10" s="88">
        <f>[11]Mode_lh_slope_b0!H3</f>
        <v>3.2000000000000002E-3</v>
      </c>
      <c r="R10" s="88">
        <f>[11]Mode_lh_slope_b0!I3</f>
        <v>4.7999999999999996E-3</v>
      </c>
      <c r="S10" s="93" t="str">
        <f>[11]Mode_lh_slope_b0!J3</f>
        <v>p&lt;0.01</v>
      </c>
      <c r="T10" s="63">
        <f>[11]Mode_lh_slope_b0!B4</f>
        <v>32.436</v>
      </c>
      <c r="U10" s="21">
        <f>[11]Mode_lh_slope_b0!C4</f>
        <v>5.8390000000000004</v>
      </c>
      <c r="V10" s="21">
        <f>[11]Mode_lh_slope_b0!D4</f>
        <v>20.992000000000001</v>
      </c>
      <c r="W10" s="21">
        <f>[11]Mode_lh_slope_b0!E4</f>
        <v>43.881</v>
      </c>
      <c r="X10" s="21">
        <f>[11]Mode_lh_slope_b0!F4</f>
        <v>5.5549999999999997</v>
      </c>
      <c r="Y10" s="21">
        <f>[11]Mode_lh_slope_b0!G4</f>
        <v>5.09</v>
      </c>
      <c r="Z10" s="115">
        <f>[11]Mode_lh_slope_b0!H4</f>
        <v>2.5000000000000001E-3</v>
      </c>
      <c r="AA10" s="115">
        <f>[11]Mode_lh_slope_b0!I4</f>
        <v>3.8999999999999998E-3</v>
      </c>
      <c r="AB10" s="93" t="str">
        <f>[11]Mode_lh_slope_b0!J4</f>
        <v>p&lt;0.01</v>
      </c>
      <c r="AC10" s="63">
        <f>[11]Mode_lh_slope_b0!B5</f>
        <v>41.722999999999999</v>
      </c>
      <c r="AD10" s="21">
        <f>[11]Mode_lh_slope_b0!C5</f>
        <v>5.7160000000000002</v>
      </c>
      <c r="AE10" s="21">
        <f>[11]Mode_lh_slope_b0!D5</f>
        <v>30.518999999999998</v>
      </c>
      <c r="AF10" s="21">
        <f>[11]Mode_lh_slope_b0!E5</f>
        <v>52.927</v>
      </c>
      <c r="AG10" s="21">
        <f>[11]Mode_lh_slope_b0!F5</f>
        <v>7.2990000000000004</v>
      </c>
      <c r="AH10" s="21">
        <f>[11]Mode_lh_slope_b0!G5</f>
        <v>4.7300000000000004</v>
      </c>
      <c r="AI10" s="115">
        <f>[11]Mode_lh_slope_b0!H5</f>
        <v>9.5299999999999996E-4</v>
      </c>
      <c r="AJ10" s="115">
        <f>[11]Mode_lh_slope_b0!I5</f>
        <v>1.8E-3</v>
      </c>
      <c r="AK10" s="93" t="str">
        <f>[11]Mode_lh_slope_b0!J5</f>
        <v>p&lt;0.01</v>
      </c>
      <c r="AL10" s="63">
        <f>[12]Mode_lh_slope_r2!B3</f>
        <v>9.9063171986754406E-2</v>
      </c>
      <c r="AM10" s="21">
        <f>[12]Mode_lh_slope_r2!B2</f>
        <v>0.72592625124983601</v>
      </c>
    </row>
    <row r="15" spans="1:40" x14ac:dyDescent="0.3">
      <c r="AL15" s="206"/>
      <c r="AM15" s="206"/>
      <c r="AN15" s="206"/>
    </row>
  </sheetData>
  <mergeCells count="5">
    <mergeCell ref="AL1:AM1"/>
    <mergeCell ref="B1:J1"/>
    <mergeCell ref="K1:S1"/>
    <mergeCell ref="T1:AB1"/>
    <mergeCell ref="AC1:AK1"/>
  </mergeCells>
  <conditionalFormatting sqref="H3:I5 H7:I8 H10:I10 Q3:R5 Q7:R7 Q10:R10 Z3:AA5 Z7:AA8 Z10:AA10 AI3:AJ5 AI7:AJ8 AI10:AJ10">
    <cfRule type="cellIs" dxfId="116" priority="6" stopIfTrue="1" operator="lessThan">
      <formula>0.0001</formula>
    </cfRule>
    <cfRule type="cellIs" dxfId="115" priority="7" stopIfTrue="1" operator="lessThan">
      <formula>0.001</formula>
    </cfRule>
    <cfRule type="cellIs" dxfId="114" priority="8" stopIfTrue="1" operator="lessThan">
      <formula>0.05</formula>
    </cfRule>
    <cfRule type="cellIs" dxfId="113" priority="9" stopIfTrue="1" operator="lessThan">
      <formula>0.1</formula>
    </cfRule>
  </conditionalFormatting>
  <conditionalFormatting sqref="J3:J5 J7:J8 J10 S3:S5 S7:S8 S10 AB3:AB5 AB7:AB8 AB10 AK3:AK5 AK7:AK8 AK10">
    <cfRule type="containsText" dxfId="112" priority="1" stopIfTrue="1" operator="containsText" text="p&lt;0.0001">
      <formula>NOT(ISERROR(SEARCH("p&lt;0.0001",J3)))</formula>
    </cfRule>
    <cfRule type="containsText" dxfId="111" priority="2" stopIfTrue="1" operator="containsText" text="p&lt;0.001">
      <formula>NOT(ISERROR(SEARCH("p&lt;0.001",J3)))</formula>
    </cfRule>
    <cfRule type="containsText" dxfId="110" priority="3" stopIfTrue="1" operator="containsText" text="p&lt;0.01">
      <formula>NOT(ISERROR(SEARCH("p&lt;0.01",J3)))</formula>
    </cfRule>
    <cfRule type="containsText" dxfId="109" priority="4" stopIfTrue="1" operator="containsText" text="p&lt;0.05">
      <formula>NOT(ISERROR(SEARCH("p&lt;0.05",J3)))</formula>
    </cfRule>
    <cfRule type="containsText" dxfId="108" priority="5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0"/>
  <sheetViews>
    <sheetView showGridLines="0" zoomScale="70" zoomScaleNormal="70" zoomScaleSheetLayoutView="55" workbookViewId="0">
      <selection activeCell="V11" sqref="V11"/>
    </sheetView>
  </sheetViews>
  <sheetFormatPr defaultColWidth="13.88671875" defaultRowHeight="13.2" x14ac:dyDescent="0.25"/>
  <cols>
    <col min="1" max="1" width="12.33203125" style="33" customWidth="1"/>
    <col min="2" max="3" width="7.6640625" style="32" customWidth="1"/>
    <col min="4" max="5" width="11.44140625" style="32" customWidth="1"/>
    <col min="6" max="7" width="8.6640625" style="32" customWidth="1"/>
    <col min="8" max="8" width="11.44140625" style="32" customWidth="1"/>
    <col min="9" max="9" width="9.6640625" style="34" customWidth="1"/>
    <col min="10" max="10" width="11.44140625" style="34" customWidth="1"/>
    <col min="11" max="12" width="7.6640625" style="32" customWidth="1"/>
    <col min="13" max="14" width="11.44140625" style="32" customWidth="1"/>
    <col min="15" max="16" width="8.6640625" style="32" customWidth="1"/>
    <col min="17" max="17" width="11.44140625" style="35" customWidth="1"/>
    <col min="18" max="18" width="9.6640625" style="35" customWidth="1"/>
    <col min="19" max="19" width="11.44140625" style="35" customWidth="1"/>
    <col min="20" max="21" width="7.6640625" style="32" customWidth="1"/>
    <col min="22" max="23" width="11.44140625" style="32" customWidth="1"/>
    <col min="24" max="25" width="8.6640625" style="32" customWidth="1"/>
    <col min="26" max="26" width="11.44140625" style="35" customWidth="1"/>
    <col min="27" max="27" width="9.6640625" style="35" customWidth="1"/>
    <col min="28" max="28" width="11.44140625" style="35" customWidth="1"/>
    <col min="29" max="30" width="7.6640625" style="32" customWidth="1"/>
    <col min="31" max="32" width="11.44140625" style="32" customWidth="1"/>
    <col min="33" max="34" width="8.6640625" style="32" customWidth="1"/>
    <col min="35" max="35" width="11.44140625" style="35" customWidth="1"/>
    <col min="36" max="36" width="9.6640625" style="35" customWidth="1"/>
    <col min="37" max="37" width="11.44140625" style="35" customWidth="1"/>
    <col min="38" max="39" width="7.6640625" style="32" customWidth="1"/>
    <col min="40" max="41" width="11.44140625" style="32" customWidth="1"/>
    <col min="42" max="43" width="8.6640625" style="32" customWidth="1"/>
    <col min="44" max="44" width="11.44140625" style="35" customWidth="1"/>
    <col min="45" max="45" width="9.6640625" style="35" customWidth="1"/>
    <col min="46" max="46" width="11.44140625" style="35" customWidth="1"/>
    <col min="47" max="48" width="7.6640625" style="32" customWidth="1"/>
    <col min="49" max="50" width="11.44140625" style="32" customWidth="1"/>
    <col min="51" max="52" width="8.6640625" style="32" customWidth="1"/>
    <col min="53" max="53" width="11.44140625" style="35" customWidth="1"/>
    <col min="54" max="54" width="9.6640625" style="35" customWidth="1"/>
    <col min="55" max="55" width="11.44140625" style="35" customWidth="1"/>
    <col min="56" max="57" width="11.44140625" style="32" customWidth="1"/>
    <col min="58" max="16384" width="13.88671875" style="32"/>
  </cols>
  <sheetData>
    <row r="1" spans="1:57" s="31" customFormat="1" ht="33.6" customHeight="1" thickBot="1" x14ac:dyDescent="0.35">
      <c r="A1" s="118" t="s">
        <v>49</v>
      </c>
      <c r="B1" s="205" t="s">
        <v>26</v>
      </c>
      <c r="C1" s="203"/>
      <c r="D1" s="203"/>
      <c r="E1" s="203"/>
      <c r="F1" s="203"/>
      <c r="G1" s="203"/>
      <c r="H1" s="203"/>
      <c r="I1" s="203"/>
      <c r="J1" s="203"/>
      <c r="K1" s="202" t="s">
        <v>27</v>
      </c>
      <c r="L1" s="203"/>
      <c r="M1" s="203"/>
      <c r="N1" s="203"/>
      <c r="O1" s="203"/>
      <c r="P1" s="203"/>
      <c r="Q1" s="203"/>
      <c r="R1" s="203"/>
      <c r="S1" s="204"/>
      <c r="T1" s="202" t="s">
        <v>28</v>
      </c>
      <c r="U1" s="203"/>
      <c r="V1" s="203"/>
      <c r="W1" s="203"/>
      <c r="X1" s="203"/>
      <c r="Y1" s="203"/>
      <c r="Z1" s="203"/>
      <c r="AA1" s="203"/>
      <c r="AB1" s="204"/>
      <c r="AC1" s="203" t="s">
        <v>29</v>
      </c>
      <c r="AD1" s="203"/>
      <c r="AE1" s="203"/>
      <c r="AF1" s="203"/>
      <c r="AG1" s="203"/>
      <c r="AH1" s="203"/>
      <c r="AI1" s="203"/>
      <c r="AJ1" s="203"/>
      <c r="AK1" s="204"/>
      <c r="AL1" s="202" t="s">
        <v>30</v>
      </c>
      <c r="AM1" s="203"/>
      <c r="AN1" s="203"/>
      <c r="AO1" s="203"/>
      <c r="AP1" s="203"/>
      <c r="AQ1" s="203"/>
      <c r="AR1" s="203"/>
      <c r="AS1" s="203"/>
      <c r="AT1" s="204"/>
      <c r="AU1" s="202" t="s">
        <v>31</v>
      </c>
      <c r="AV1" s="203"/>
      <c r="AW1" s="203"/>
      <c r="AX1" s="203"/>
      <c r="AY1" s="203"/>
      <c r="AZ1" s="203"/>
      <c r="BA1" s="203"/>
      <c r="BB1" s="203"/>
      <c r="BC1" s="204"/>
      <c r="BD1" s="191" t="s">
        <v>39</v>
      </c>
      <c r="BE1" s="191"/>
    </row>
    <row r="2" spans="1:57" s="106" customFormat="1" ht="33.6" customHeight="1" thickTop="1" thickBot="1" x14ac:dyDescent="0.3">
      <c r="A2" s="99" t="s">
        <v>36</v>
      </c>
      <c r="B2" s="100" t="s">
        <v>41</v>
      </c>
      <c r="C2" s="99" t="s">
        <v>1</v>
      </c>
      <c r="D2" s="99" t="s">
        <v>9</v>
      </c>
      <c r="E2" s="99" t="s">
        <v>10</v>
      </c>
      <c r="F2" s="99" t="s">
        <v>7</v>
      </c>
      <c r="G2" s="99" t="s">
        <v>11</v>
      </c>
      <c r="H2" s="99" t="s">
        <v>23</v>
      </c>
      <c r="I2" s="101" t="s">
        <v>46</v>
      </c>
      <c r="J2" s="101" t="s">
        <v>34</v>
      </c>
      <c r="K2" s="102" t="str">
        <f t="shared" ref="K2:S2" si="0">B2</f>
        <v>β1</v>
      </c>
      <c r="L2" s="99" t="str">
        <f t="shared" si="0"/>
        <v xml:space="preserve">SE </v>
      </c>
      <c r="M2" s="99" t="str">
        <f t="shared" si="0"/>
        <v>2.5% CI</v>
      </c>
      <c r="N2" s="99" t="str">
        <f t="shared" si="0"/>
        <v>97.5% CI</v>
      </c>
      <c r="O2" s="99" t="str">
        <f t="shared" si="0"/>
        <v>t</v>
      </c>
      <c r="P2" s="99" t="str">
        <f t="shared" si="0"/>
        <v>df</v>
      </c>
      <c r="Q2" s="103" t="str">
        <f t="shared" si="0"/>
        <v>p. val.</v>
      </c>
      <c r="R2" s="103" t="str">
        <f t="shared" si="0"/>
        <v>p.adj. (bf=16)</v>
      </c>
      <c r="S2" s="104" t="str">
        <f t="shared" si="0"/>
        <v>sig.</v>
      </c>
      <c r="T2" s="102" t="str">
        <f t="shared" ref="T2:AB2" si="1">B2</f>
        <v>β1</v>
      </c>
      <c r="U2" s="99" t="str">
        <f t="shared" si="1"/>
        <v xml:space="preserve">SE </v>
      </c>
      <c r="V2" s="99" t="str">
        <f t="shared" si="1"/>
        <v>2.5% CI</v>
      </c>
      <c r="W2" s="99" t="str">
        <f t="shared" si="1"/>
        <v>97.5% CI</v>
      </c>
      <c r="X2" s="99" t="str">
        <f t="shared" si="1"/>
        <v>t</v>
      </c>
      <c r="Y2" s="99" t="str">
        <f t="shared" si="1"/>
        <v>df</v>
      </c>
      <c r="Z2" s="103" t="str">
        <f t="shared" si="1"/>
        <v>p. val.</v>
      </c>
      <c r="AA2" s="103" t="str">
        <f t="shared" si="1"/>
        <v>p.adj. (bf=16)</v>
      </c>
      <c r="AB2" s="104" t="str">
        <f t="shared" si="1"/>
        <v>sig.</v>
      </c>
      <c r="AC2" s="99" t="str">
        <f t="shared" ref="AC2:AI2" si="2">B2</f>
        <v>β1</v>
      </c>
      <c r="AD2" s="99" t="str">
        <f t="shared" si="2"/>
        <v xml:space="preserve">SE </v>
      </c>
      <c r="AE2" s="99" t="str">
        <f t="shared" si="2"/>
        <v>2.5% CI</v>
      </c>
      <c r="AF2" s="99" t="str">
        <f t="shared" si="2"/>
        <v>97.5% CI</v>
      </c>
      <c r="AG2" s="99" t="str">
        <f t="shared" si="2"/>
        <v>t</v>
      </c>
      <c r="AH2" s="99" t="str">
        <f t="shared" si="2"/>
        <v>df</v>
      </c>
      <c r="AI2" s="103" t="str">
        <f t="shared" si="2"/>
        <v>p. val.</v>
      </c>
      <c r="AJ2" s="103" t="str">
        <f t="shared" ref="AJ2" si="3">I2</f>
        <v>p.adj. (bf=16)</v>
      </c>
      <c r="AK2" s="104" t="str">
        <f>J2</f>
        <v>sig.</v>
      </c>
      <c r="AL2" s="102" t="str">
        <f t="shared" ref="AL2:AR2" si="4">B2</f>
        <v>β1</v>
      </c>
      <c r="AM2" s="99" t="str">
        <f t="shared" si="4"/>
        <v xml:space="preserve">SE </v>
      </c>
      <c r="AN2" s="99" t="str">
        <f t="shared" si="4"/>
        <v>2.5% CI</v>
      </c>
      <c r="AO2" s="99" t="str">
        <f t="shared" si="4"/>
        <v>97.5% CI</v>
      </c>
      <c r="AP2" s="99" t="str">
        <f t="shared" si="4"/>
        <v>t</v>
      </c>
      <c r="AQ2" s="99" t="str">
        <f t="shared" si="4"/>
        <v>df</v>
      </c>
      <c r="AR2" s="103" t="str">
        <f t="shared" si="4"/>
        <v>p. val.</v>
      </c>
      <c r="AS2" s="103" t="str">
        <f t="shared" ref="AS2" si="5">I2</f>
        <v>p.adj. (bf=16)</v>
      </c>
      <c r="AT2" s="104" t="str">
        <f>J2</f>
        <v>sig.</v>
      </c>
      <c r="AU2" s="102" t="str">
        <f t="shared" ref="AU2:BA2" si="6">B2</f>
        <v>β1</v>
      </c>
      <c r="AV2" s="99" t="str">
        <f t="shared" si="6"/>
        <v xml:space="preserve">SE </v>
      </c>
      <c r="AW2" s="99" t="str">
        <f t="shared" si="6"/>
        <v>2.5% CI</v>
      </c>
      <c r="AX2" s="99" t="str">
        <f t="shared" si="6"/>
        <v>97.5% CI</v>
      </c>
      <c r="AY2" s="99" t="str">
        <f t="shared" si="6"/>
        <v>t</v>
      </c>
      <c r="AZ2" s="99" t="str">
        <f t="shared" si="6"/>
        <v>df</v>
      </c>
      <c r="BA2" s="103" t="str">
        <f t="shared" si="6"/>
        <v>p. val.</v>
      </c>
      <c r="BB2" s="103" t="str">
        <f t="shared" ref="BB2" si="7">I2</f>
        <v>p.adj. (bf=16)</v>
      </c>
      <c r="BC2" s="105" t="str">
        <f>S2</f>
        <v>sig.</v>
      </c>
      <c r="BD2" s="99" t="s">
        <v>37</v>
      </c>
      <c r="BE2" s="99" t="s">
        <v>38</v>
      </c>
    </row>
    <row r="3" spans="1:57" s="72" customFormat="1" ht="33.6" customHeight="1" thickTop="1" thickBot="1" x14ac:dyDescent="0.3">
      <c r="A3" s="68" t="s">
        <v>24</v>
      </c>
      <c r="B3" s="69">
        <f>[13]Mode_l_f0_b1!C2</f>
        <v>0.114</v>
      </c>
      <c r="C3" s="70">
        <f>[13]Mode_l_f0_b1!D2</f>
        <v>0.16500000000000001</v>
      </c>
      <c r="D3" s="70">
        <f>[13]Mode_l_f0_b1!E2</f>
        <v>-0.21</v>
      </c>
      <c r="E3" s="70">
        <f>[13]Mode_l_f0_b1!F2</f>
        <v>0.437</v>
      </c>
      <c r="F3" s="70">
        <f>[13]Mode_l_f0_b1!G2</f>
        <v>0.68899999999999995</v>
      </c>
      <c r="G3" s="70">
        <f>[13]Mode_l_f0_b1!H2</f>
        <v>608.01</v>
      </c>
      <c r="H3" s="108">
        <f>[13]Mode_l_f0_b1!I2</f>
        <v>0.49120000000000003</v>
      </c>
      <c r="I3" s="108">
        <f>[13]Mode_l_f0_b1!J2</f>
        <v>0.5363</v>
      </c>
      <c r="J3" s="94">
        <f>[13]Mode_l_f0_b1!K2</f>
        <v>0</v>
      </c>
      <c r="K3" s="71">
        <f>[13]Mode_l_f0_b1!C3</f>
        <v>1.7490000000000001</v>
      </c>
      <c r="L3" s="70">
        <f>[13]Mode_l_f0_b1!D3</f>
        <v>0.16500000000000001</v>
      </c>
      <c r="M3" s="70">
        <f>[13]Mode_l_f0_b1!E3</f>
        <v>1.425</v>
      </c>
      <c r="N3" s="70">
        <f>[13]Mode_l_f0_b1!F3</f>
        <v>2.073</v>
      </c>
      <c r="O3" s="70">
        <f>[13]Mode_l_f0_b1!G3</f>
        <v>10.581</v>
      </c>
      <c r="P3" s="70">
        <f>[13]Mode_l_f0_b1!H3</f>
        <v>608</v>
      </c>
      <c r="Q3" s="108">
        <f>[13]Mode_l_f0_b1!I3</f>
        <v>3.9399999999999999E-24</v>
      </c>
      <c r="R3" s="108">
        <f>[13]Mode_l_f0_b1!J3</f>
        <v>6.6999999999999997E-23</v>
      </c>
      <c r="S3" s="94" t="str">
        <f>[13]Mode_l_f0_b1!K3</f>
        <v>p&lt;0.0001</v>
      </c>
      <c r="T3" s="71">
        <f>[13]Mode_l_f0_b1!C4</f>
        <v>2.782</v>
      </c>
      <c r="U3" s="70">
        <f>[13]Mode_l_f0_b1!D4</f>
        <v>0.17199999999999999</v>
      </c>
      <c r="V3" s="70">
        <f>[13]Mode_l_f0_b1!E4</f>
        <v>2.4449999999999998</v>
      </c>
      <c r="W3" s="70">
        <f>[13]Mode_l_f0_b1!F4</f>
        <v>3.1179999999999999</v>
      </c>
      <c r="X3" s="70">
        <f>[13]Mode_l_f0_b1!G4</f>
        <v>16.213000000000001</v>
      </c>
      <c r="Y3" s="70">
        <f>[13]Mode_l_f0_b1!H4</f>
        <v>608.07000000000005</v>
      </c>
      <c r="Z3" s="108">
        <f>[13]Mode_l_f0_b1!I4</f>
        <v>2.1500000000000001E-49</v>
      </c>
      <c r="AA3" s="108">
        <f>[13]Mode_l_f0_b1!J4</f>
        <v>1.71E-47</v>
      </c>
      <c r="AB3" s="94" t="str">
        <f>[13]Mode_l_f0_b1!K4</f>
        <v>p&lt;0.0001</v>
      </c>
      <c r="AC3" s="70">
        <f>[13]Mode_l_f0_b1!C5</f>
        <v>1.635</v>
      </c>
      <c r="AD3" s="70">
        <f>[13]Mode_l_f0_b1!D5</f>
        <v>0.16500000000000001</v>
      </c>
      <c r="AE3" s="70">
        <f>[13]Mode_l_f0_b1!E5</f>
        <v>1.3120000000000001</v>
      </c>
      <c r="AF3" s="70">
        <f>[13]Mode_l_f0_b1!F5</f>
        <v>1.958</v>
      </c>
      <c r="AG3" s="70">
        <f>[13]Mode_l_f0_b1!G5</f>
        <v>9.9120000000000008</v>
      </c>
      <c r="AH3" s="70">
        <f>[13]Mode_l_f0_b1!H5</f>
        <v>608.01</v>
      </c>
      <c r="AI3" s="108">
        <f>[13]Mode_l_f0_b1!I5</f>
        <v>1.43E-21</v>
      </c>
      <c r="AJ3" s="108">
        <f>[13]Mode_l_f0_b1!J5</f>
        <v>2.13E-20</v>
      </c>
      <c r="AK3" s="94" t="str">
        <f>[13]Mode_l_f0_b1!K5</f>
        <v>p&lt;0.0001</v>
      </c>
      <c r="AL3" s="71">
        <f>[13]Mode_l_f0_b1!C6</f>
        <v>2.6680000000000001</v>
      </c>
      <c r="AM3" s="70">
        <f>[13]Mode_l_f0_b1!D6</f>
        <v>0.17199999999999999</v>
      </c>
      <c r="AN3" s="70">
        <f>[13]Mode_l_f0_b1!E6</f>
        <v>2.3319999999999999</v>
      </c>
      <c r="AO3" s="70">
        <f>[13]Mode_l_f0_b1!F6</f>
        <v>3.004</v>
      </c>
      <c r="AP3" s="70">
        <f>[13]Mode_l_f0_b1!G6</f>
        <v>15.553000000000001</v>
      </c>
      <c r="AQ3" s="70">
        <f>[13]Mode_l_f0_b1!H6</f>
        <v>608.09</v>
      </c>
      <c r="AR3" s="108">
        <f>[13]Mode_l_f0_b1!I6</f>
        <v>3.6400000000000002E-46</v>
      </c>
      <c r="AS3" s="108">
        <f>[13]Mode_l_f0_b1!J6</f>
        <v>1.44E-44</v>
      </c>
      <c r="AT3" s="94" t="str">
        <f>[13]Mode_l_f0_b1!K6</f>
        <v>p&lt;0.0001</v>
      </c>
      <c r="AU3" s="71">
        <f>[13]Mode_l_f0_b1!C7</f>
        <v>1.0329999999999999</v>
      </c>
      <c r="AV3" s="70">
        <f>[13]Mode_l_f0_b1!D7</f>
        <v>0.17100000000000001</v>
      </c>
      <c r="AW3" s="70">
        <f>[13]Mode_l_f0_b1!E7</f>
        <v>0.69799999999999995</v>
      </c>
      <c r="AX3" s="70">
        <f>[13]Mode_l_f0_b1!F7</f>
        <v>1.3680000000000001</v>
      </c>
      <c r="AY3" s="70">
        <f>[13]Mode_l_f0_b1!G7</f>
        <v>6.05</v>
      </c>
      <c r="AZ3" s="70">
        <f>[13]Mode_l_f0_b1!H7</f>
        <v>608.04999999999995</v>
      </c>
      <c r="BA3" s="108">
        <f>[13]Mode_l_f0_b1!I7</f>
        <v>2.5399999999999999E-9</v>
      </c>
      <c r="BB3" s="108">
        <f>[13]Mode_l_f0_b1!J7</f>
        <v>8.5099999999999998E-9</v>
      </c>
      <c r="BC3" s="94" t="str">
        <f>[13]Mode_l_f0_b1!K7</f>
        <v>p&lt;0.0001</v>
      </c>
      <c r="BD3" s="70">
        <f>'B0 Mode'!AL3</f>
        <v>0.56441446071744505</v>
      </c>
      <c r="BE3" s="70">
        <f>'B0 Mode'!AM3</f>
        <v>0.91712773804105396</v>
      </c>
    </row>
    <row r="4" spans="1:57" s="72" customFormat="1" ht="33.6" customHeight="1" thickBot="1" x14ac:dyDescent="0.3">
      <c r="A4" s="73" t="s">
        <v>25</v>
      </c>
      <c r="B4" s="74">
        <f>[14]Mode_h_f0_b1!C2</f>
        <v>0.39500000000000002</v>
      </c>
      <c r="C4" s="67">
        <f>[14]Mode_h_f0_b1!D2</f>
        <v>0.23100000000000001</v>
      </c>
      <c r="D4" s="67">
        <f>[14]Mode_h_f0_b1!E2</f>
        <v>-5.8000000000000003E-2</v>
      </c>
      <c r="E4" s="67">
        <f>[14]Mode_h_f0_b1!F2</f>
        <v>0.84899999999999998</v>
      </c>
      <c r="F4" s="67">
        <f>[14]Mode_h_f0_b1!G2</f>
        <v>1.7090000000000001</v>
      </c>
      <c r="G4" s="67">
        <f>[14]Mode_h_f0_b1!H2</f>
        <v>617.01</v>
      </c>
      <c r="H4" s="108">
        <f>[14]Mode_h_f0_b1!I2</f>
        <v>8.7999999999999995E-2</v>
      </c>
      <c r="I4" s="108">
        <f>[14]Mode_h_f0_b1!J2</f>
        <v>0.1108</v>
      </c>
      <c r="J4" s="94">
        <f>[14]Mode_h_f0_b1!K2</f>
        <v>0</v>
      </c>
      <c r="K4" s="75">
        <f>[14]Mode_h_f0_b1!C3</f>
        <v>1.839</v>
      </c>
      <c r="L4" s="67">
        <f>[14]Mode_h_f0_b1!D3</f>
        <v>0.23200000000000001</v>
      </c>
      <c r="M4" s="67">
        <f>[14]Mode_h_f0_b1!E3</f>
        <v>1.385</v>
      </c>
      <c r="N4" s="67">
        <f>[14]Mode_h_f0_b1!F3</f>
        <v>2.2930000000000001</v>
      </c>
      <c r="O4" s="67">
        <f>[14]Mode_h_f0_b1!G3</f>
        <v>7.9359999999999999</v>
      </c>
      <c r="P4" s="67">
        <f>[14]Mode_h_f0_b1!H3</f>
        <v>617</v>
      </c>
      <c r="Q4" s="108">
        <f>[14]Mode_h_f0_b1!I3</f>
        <v>9.8799999999999996E-15</v>
      </c>
      <c r="R4" s="108">
        <f>[14]Mode_h_f0_b1!J3</f>
        <v>8.1100000000000003E-14</v>
      </c>
      <c r="S4" s="94" t="str">
        <f>[14]Mode_h_f0_b1!K3</f>
        <v>p&lt;0.0001</v>
      </c>
      <c r="T4" s="75">
        <f>[14]Mode_h_f0_b1!C4</f>
        <v>5.0720000000000001</v>
      </c>
      <c r="U4" s="67">
        <f>[14]Mode_h_f0_b1!D4</f>
        <v>0.23599999999999999</v>
      </c>
      <c r="V4" s="67">
        <f>[14]Mode_h_f0_b1!E4</f>
        <v>4.609</v>
      </c>
      <c r="W4" s="67">
        <f>[14]Mode_h_f0_b1!F4</f>
        <v>5.5339999999999998</v>
      </c>
      <c r="X4" s="67">
        <f>[14]Mode_h_f0_b1!G4</f>
        <v>21.483000000000001</v>
      </c>
      <c r="Y4" s="67">
        <f>[14]Mode_h_f0_b1!H4</f>
        <v>617.04999999999995</v>
      </c>
      <c r="Z4" s="108">
        <f>[14]Mode_h_f0_b1!I4</f>
        <v>7.2899999999999998E-77</v>
      </c>
      <c r="AA4" s="108">
        <f>[14]Mode_h_f0_b1!J4</f>
        <v>1.7399999999999999E-74</v>
      </c>
      <c r="AB4" s="94" t="str">
        <f>[14]Mode_h_f0_b1!K4</f>
        <v>p&lt;0.0001</v>
      </c>
      <c r="AC4" s="67">
        <f>[14]Mode_h_f0_b1!C5</f>
        <v>1.444</v>
      </c>
      <c r="AD4" s="67">
        <f>[14]Mode_h_f0_b1!D5</f>
        <v>0.23100000000000001</v>
      </c>
      <c r="AE4" s="67">
        <f>[14]Mode_h_f0_b1!E5</f>
        <v>0.99</v>
      </c>
      <c r="AF4" s="67">
        <f>[14]Mode_h_f0_b1!F5</f>
        <v>1.897</v>
      </c>
      <c r="AG4" s="67">
        <f>[14]Mode_h_f0_b1!G5</f>
        <v>6.242</v>
      </c>
      <c r="AH4" s="67">
        <f>[14]Mode_h_f0_b1!H5</f>
        <v>617.02</v>
      </c>
      <c r="AI4" s="108">
        <f>[14]Mode_h_f0_b1!I5</f>
        <v>8.0500000000000001E-10</v>
      </c>
      <c r="AJ4" s="108">
        <f>[14]Mode_h_f0_b1!J5</f>
        <v>2.7400000000000001E-9</v>
      </c>
      <c r="AK4" s="94" t="str">
        <f>[14]Mode_h_f0_b1!K5</f>
        <v>p&lt;0.0001</v>
      </c>
      <c r="AL4" s="75">
        <f>[14]Mode_h_f0_b1!C6</f>
        <v>4.6760000000000002</v>
      </c>
      <c r="AM4" s="67">
        <f>[14]Mode_h_f0_b1!D6</f>
        <v>0.23599999999999999</v>
      </c>
      <c r="AN4" s="67">
        <f>[14]Mode_h_f0_b1!E6</f>
        <v>4.2140000000000004</v>
      </c>
      <c r="AO4" s="67">
        <f>[14]Mode_h_f0_b1!F6</f>
        <v>5.1390000000000002</v>
      </c>
      <c r="AP4" s="67">
        <f>[14]Mode_h_f0_b1!G6</f>
        <v>19.815000000000001</v>
      </c>
      <c r="AQ4" s="67">
        <f>[14]Mode_h_f0_b1!H6</f>
        <v>617.08000000000004</v>
      </c>
      <c r="AR4" s="108">
        <f>[14]Mode_h_f0_b1!I6</f>
        <v>5.3199999999999999E-68</v>
      </c>
      <c r="AS4" s="108">
        <f>[14]Mode_h_f0_b1!J6</f>
        <v>6.3300000000000003E-66</v>
      </c>
      <c r="AT4" s="94" t="str">
        <f>[14]Mode_h_f0_b1!K6</f>
        <v>p&lt;0.0001</v>
      </c>
      <c r="AU4" s="75">
        <f>[14]Mode_h_f0_b1!C7</f>
        <v>3.2330000000000001</v>
      </c>
      <c r="AV4" s="67">
        <f>[14]Mode_h_f0_b1!D7</f>
        <v>0.23499999999999999</v>
      </c>
      <c r="AW4" s="67">
        <f>[14]Mode_h_f0_b1!E7</f>
        <v>2.7719999999999998</v>
      </c>
      <c r="AX4" s="67">
        <f>[14]Mode_h_f0_b1!F7</f>
        <v>3.694</v>
      </c>
      <c r="AY4" s="67">
        <f>[14]Mode_h_f0_b1!G7</f>
        <v>13.747</v>
      </c>
      <c r="AZ4" s="67">
        <f>[14]Mode_h_f0_b1!H7</f>
        <v>617.04</v>
      </c>
      <c r="BA4" s="108">
        <f>[14]Mode_h_f0_b1!I7</f>
        <v>1.04E-37</v>
      </c>
      <c r="BB4" s="108">
        <f>[14]Mode_h_f0_b1!J7</f>
        <v>2.7499999999999999E-36</v>
      </c>
      <c r="BC4" s="94" t="str">
        <f>[14]Mode_h_f0_b1!K7</f>
        <v>p&lt;0.0001</v>
      </c>
      <c r="BD4" s="67">
        <f>'B0 Mode'!AL4</f>
        <v>0.49305014081189802</v>
      </c>
      <c r="BE4" s="67">
        <f>'B0 Mode'!AM4</f>
        <v>0.86145312740156899</v>
      </c>
    </row>
    <row r="5" spans="1:57" s="72" customFormat="1" ht="33.6" customHeight="1" thickBot="1" x14ac:dyDescent="0.3">
      <c r="A5" s="76" t="s">
        <v>4</v>
      </c>
      <c r="B5" s="77">
        <f>[15]Mode_f0_exc_b1!C2</f>
        <v>0.26</v>
      </c>
      <c r="C5" s="78">
        <f>[15]Mode_f0_exc_b1!D2</f>
        <v>0.30499999999999999</v>
      </c>
      <c r="D5" s="78">
        <f>[15]Mode_f0_exc_b1!E2</f>
        <v>-0.33900000000000002</v>
      </c>
      <c r="E5" s="78">
        <f>[15]Mode_f0_exc_b1!F2</f>
        <v>0.85799999999999998</v>
      </c>
      <c r="F5" s="78">
        <f>[15]Mode_f0_exc_b1!G2</f>
        <v>0.85</v>
      </c>
      <c r="G5" s="78">
        <f>[15]Mode_f0_exc_b1!H2</f>
        <v>10.050000000000001</v>
      </c>
      <c r="H5" s="108">
        <f>[15]Mode_f0_exc_b1!I2</f>
        <v>0.41499999999999998</v>
      </c>
      <c r="I5" s="108">
        <f>[15]Mode_f0_exc_b1!J2</f>
        <v>0.46589999999999998</v>
      </c>
      <c r="J5" s="94">
        <f>[15]Mode_f0_exc_b1!K2</f>
        <v>0</v>
      </c>
      <c r="K5" s="79">
        <f>[15]Mode_f0_exc_b1!C3</f>
        <v>7.2999999999999995E-2</v>
      </c>
      <c r="L5" s="78">
        <f>[15]Mode_f0_exc_b1!D3</f>
        <v>0.32100000000000001</v>
      </c>
      <c r="M5" s="78">
        <f>[15]Mode_f0_exc_b1!E3</f>
        <v>-0.55500000000000005</v>
      </c>
      <c r="N5" s="78">
        <f>[15]Mode_f0_exc_b1!F3</f>
        <v>0.70199999999999996</v>
      </c>
      <c r="O5" s="78">
        <f>[15]Mode_f0_exc_b1!G3</f>
        <v>0.22900000000000001</v>
      </c>
      <c r="P5" s="78">
        <f>[15]Mode_f0_exc_b1!H3</f>
        <v>9.81</v>
      </c>
      <c r="Q5" s="108">
        <f>[15]Mode_f0_exc_b1!I3</f>
        <v>0.82389999999999997</v>
      </c>
      <c r="R5" s="108">
        <f>[15]Mode_f0_exc_b1!J3</f>
        <v>0.85260000000000002</v>
      </c>
      <c r="S5" s="94">
        <f>[15]Mode_f0_exc_b1!K3</f>
        <v>0</v>
      </c>
      <c r="T5" s="79">
        <f>[15]Mode_f0_exc_b1!C4</f>
        <v>1.976</v>
      </c>
      <c r="U5" s="78">
        <f>[15]Mode_f0_exc_b1!D4</f>
        <v>0.47899999999999998</v>
      </c>
      <c r="V5" s="78">
        <f>[15]Mode_f0_exc_b1!E4</f>
        <v>1.038</v>
      </c>
      <c r="W5" s="78">
        <f>[15]Mode_f0_exc_b1!F4</f>
        <v>2.9129999999999998</v>
      </c>
      <c r="X5" s="78">
        <f>[15]Mode_f0_exc_b1!G4</f>
        <v>4.1289999999999996</v>
      </c>
      <c r="Y5" s="78">
        <f>[15]Mode_f0_exc_b1!H4</f>
        <v>9.35</v>
      </c>
      <c r="Z5" s="108">
        <f>[15]Mode_f0_exc_b1!I4</f>
        <v>2.3999999999999998E-3</v>
      </c>
      <c r="AA5" s="108">
        <f>[15]Mode_f0_exc_b1!J4</f>
        <v>3.8E-3</v>
      </c>
      <c r="AB5" s="94" t="str">
        <f>[15]Mode_f0_exc_b1!K4</f>
        <v>p&lt;0.01</v>
      </c>
      <c r="AC5" s="78">
        <f>[15]Mode_f0_exc_b1!C5</f>
        <v>-0.186</v>
      </c>
      <c r="AD5" s="78">
        <f>[15]Mode_f0_exc_b1!D5</f>
        <v>0.45800000000000002</v>
      </c>
      <c r="AE5" s="78">
        <f>[15]Mode_f0_exc_b1!E5</f>
        <v>-1.085</v>
      </c>
      <c r="AF5" s="78">
        <f>[15]Mode_f0_exc_b1!F5</f>
        <v>0.71199999999999997</v>
      </c>
      <c r="AG5" s="78">
        <f>[15]Mode_f0_exc_b1!G5</f>
        <v>-0.40699999999999997</v>
      </c>
      <c r="AH5" s="78">
        <f>[15]Mode_f0_exc_b1!H5</f>
        <v>9.9600000000000009</v>
      </c>
      <c r="AI5" s="108">
        <f>[15]Mode_f0_exc_b1!I5</f>
        <v>0.69279999999999997</v>
      </c>
      <c r="AJ5" s="108">
        <f>[15]Mode_f0_exc_b1!J5</f>
        <v>0.73280000000000001</v>
      </c>
      <c r="AK5" s="94">
        <f>[15]Mode_f0_exc_b1!K5</f>
        <v>0</v>
      </c>
      <c r="AL5" s="79">
        <f>[15]Mode_f0_exc_b1!C6</f>
        <v>1.716</v>
      </c>
      <c r="AM5" s="78">
        <f>[15]Mode_f0_exc_b1!D6</f>
        <v>0.55800000000000005</v>
      </c>
      <c r="AN5" s="78">
        <f>[15]Mode_f0_exc_b1!E6</f>
        <v>0.623</v>
      </c>
      <c r="AO5" s="78">
        <f>[15]Mode_f0_exc_b1!F6</f>
        <v>2.8090000000000002</v>
      </c>
      <c r="AP5" s="78">
        <f>[15]Mode_f0_exc_b1!G6</f>
        <v>3.0779999999999998</v>
      </c>
      <c r="AQ5" s="78">
        <f>[15]Mode_f0_exc_b1!H6</f>
        <v>9.6999999999999993</v>
      </c>
      <c r="AR5" s="108">
        <f>[15]Mode_f0_exc_b1!I6</f>
        <v>1.21E-2</v>
      </c>
      <c r="AS5" s="108">
        <f>[15]Mode_f0_exc_b1!J6</f>
        <v>1.6299999999999999E-2</v>
      </c>
      <c r="AT5" s="94" t="str">
        <f>[15]Mode_f0_exc_b1!K6</f>
        <v>p&lt;0.05</v>
      </c>
      <c r="AU5" s="79">
        <f>[15]Mode_f0_exc_b1!C7</f>
        <v>1.9019999999999999</v>
      </c>
      <c r="AV5" s="78">
        <f>[15]Mode_f0_exc_b1!D7</f>
        <v>0.32600000000000001</v>
      </c>
      <c r="AW5" s="78">
        <f>[15]Mode_f0_exc_b1!E7</f>
        <v>1.2629999999999999</v>
      </c>
      <c r="AX5" s="78">
        <f>[15]Mode_f0_exc_b1!F7</f>
        <v>2.5409999999999999</v>
      </c>
      <c r="AY5" s="78">
        <f>[15]Mode_f0_exc_b1!G7</f>
        <v>5.8360000000000003</v>
      </c>
      <c r="AZ5" s="78">
        <f>[15]Mode_f0_exc_b1!H7</f>
        <v>9.48</v>
      </c>
      <c r="BA5" s="108">
        <f>[15]Mode_f0_exc_b1!I7</f>
        <v>2.03E-4</v>
      </c>
      <c r="BB5" s="108">
        <f>[15]Mode_f0_exc_b1!J7</f>
        <v>4.2000000000000002E-4</v>
      </c>
      <c r="BC5" s="94" t="str">
        <f>[15]Mode_f0_exc_b1!K7</f>
        <v>p&lt;0.001</v>
      </c>
      <c r="BD5" s="78">
        <f>'B0 Mode'!AL5</f>
        <v>0.22071046110269399</v>
      </c>
      <c r="BE5" s="78">
        <f>'B0 Mode'!AM5</f>
        <v>0.66661221500780699</v>
      </c>
    </row>
    <row r="6" spans="1:57" s="106" customFormat="1" ht="33.6" customHeight="1" thickTop="1" thickBot="1" x14ac:dyDescent="0.3">
      <c r="A6" s="99" t="s">
        <v>5</v>
      </c>
      <c r="B6" s="100" t="str">
        <f>B2</f>
        <v>β1</v>
      </c>
      <c r="C6" s="99" t="str">
        <f t="shared" ref="C6:J6" si="8">C2</f>
        <v xml:space="preserve">SE </v>
      </c>
      <c r="D6" s="99" t="str">
        <f t="shared" si="8"/>
        <v>2.5% CI</v>
      </c>
      <c r="E6" s="99" t="str">
        <f t="shared" si="8"/>
        <v>97.5% CI</v>
      </c>
      <c r="F6" s="99" t="str">
        <f t="shared" si="8"/>
        <v>t</v>
      </c>
      <c r="G6" s="99" t="str">
        <f t="shared" si="8"/>
        <v>df</v>
      </c>
      <c r="H6" s="99" t="str">
        <f t="shared" si="8"/>
        <v>p. val.</v>
      </c>
      <c r="I6" s="103" t="str">
        <f t="shared" si="8"/>
        <v>p.adj. (bf=16)</v>
      </c>
      <c r="J6" s="101" t="str">
        <f t="shared" si="8"/>
        <v>sig.</v>
      </c>
      <c r="K6" s="102" t="str">
        <f t="shared" ref="K6:AU6" si="9">K2</f>
        <v>β1</v>
      </c>
      <c r="L6" s="99">
        <f>C3</f>
        <v>0.16500000000000001</v>
      </c>
      <c r="M6" s="99" t="str">
        <f t="shared" ref="M6:S6" si="10">M2</f>
        <v>2.5% CI</v>
      </c>
      <c r="N6" s="99" t="str">
        <f t="shared" si="10"/>
        <v>97.5% CI</v>
      </c>
      <c r="O6" s="99" t="str">
        <f t="shared" si="10"/>
        <v>t</v>
      </c>
      <c r="P6" s="99" t="str">
        <f t="shared" si="10"/>
        <v>df</v>
      </c>
      <c r="Q6" s="103" t="str">
        <f t="shared" si="10"/>
        <v>p. val.</v>
      </c>
      <c r="R6" s="103" t="str">
        <f t="shared" si="10"/>
        <v>p.adj. (bf=16)</v>
      </c>
      <c r="S6" s="104" t="str">
        <f t="shared" si="10"/>
        <v>sig.</v>
      </c>
      <c r="T6" s="102" t="str">
        <f t="shared" si="9"/>
        <v>β1</v>
      </c>
      <c r="U6" s="99" t="str">
        <f t="shared" ref="U6:AB6" si="11">U2</f>
        <v xml:space="preserve">SE </v>
      </c>
      <c r="V6" s="99" t="str">
        <f t="shared" si="11"/>
        <v>2.5% CI</v>
      </c>
      <c r="W6" s="99" t="str">
        <f t="shared" si="11"/>
        <v>97.5% CI</v>
      </c>
      <c r="X6" s="99" t="str">
        <f t="shared" si="11"/>
        <v>t</v>
      </c>
      <c r="Y6" s="99" t="str">
        <f t="shared" si="11"/>
        <v>df</v>
      </c>
      <c r="Z6" s="103" t="str">
        <f t="shared" si="11"/>
        <v>p. val.</v>
      </c>
      <c r="AA6" s="103" t="str">
        <f t="shared" si="11"/>
        <v>p.adj. (bf=16)</v>
      </c>
      <c r="AB6" s="104" t="str">
        <f t="shared" si="11"/>
        <v>sig.</v>
      </c>
      <c r="AC6" s="99" t="str">
        <f>T6</f>
        <v>β1</v>
      </c>
      <c r="AD6" s="99" t="str">
        <f t="shared" ref="AD6:AK6" si="12">U6</f>
        <v xml:space="preserve">SE </v>
      </c>
      <c r="AE6" s="99" t="str">
        <f t="shared" si="12"/>
        <v>2.5% CI</v>
      </c>
      <c r="AF6" s="99" t="str">
        <f t="shared" si="12"/>
        <v>97.5% CI</v>
      </c>
      <c r="AG6" s="99" t="str">
        <f t="shared" si="12"/>
        <v>t</v>
      </c>
      <c r="AH6" s="99" t="str">
        <f t="shared" si="12"/>
        <v>df</v>
      </c>
      <c r="AI6" s="99" t="str">
        <f t="shared" si="12"/>
        <v>p. val.</v>
      </c>
      <c r="AJ6" s="99" t="str">
        <f t="shared" si="12"/>
        <v>p.adj. (bf=16)</v>
      </c>
      <c r="AK6" s="99" t="str">
        <f t="shared" si="12"/>
        <v>sig.</v>
      </c>
      <c r="AL6" s="102">
        <f>AC3</f>
        <v>1.635</v>
      </c>
      <c r="AM6" s="99" t="str">
        <f t="shared" ref="AM6:AT6" si="13">AM2</f>
        <v xml:space="preserve">SE </v>
      </c>
      <c r="AN6" s="99" t="str">
        <f t="shared" si="13"/>
        <v>2.5% CI</v>
      </c>
      <c r="AO6" s="99" t="str">
        <f t="shared" si="13"/>
        <v>97.5% CI</v>
      </c>
      <c r="AP6" s="99" t="str">
        <f t="shared" si="13"/>
        <v>t</v>
      </c>
      <c r="AQ6" s="99" t="str">
        <f t="shared" si="13"/>
        <v>df</v>
      </c>
      <c r="AR6" s="103" t="str">
        <f t="shared" si="13"/>
        <v>p. val.</v>
      </c>
      <c r="AS6" s="103" t="str">
        <f t="shared" si="13"/>
        <v>p.adj. (bf=16)</v>
      </c>
      <c r="AT6" s="104" t="str">
        <f t="shared" si="13"/>
        <v>sig.</v>
      </c>
      <c r="AU6" s="102" t="str">
        <f t="shared" si="9"/>
        <v>β1</v>
      </c>
      <c r="AV6" s="99" t="str">
        <f t="shared" ref="AV6:BC6" si="14">AV2</f>
        <v xml:space="preserve">SE </v>
      </c>
      <c r="AW6" s="99" t="str">
        <f t="shared" si="14"/>
        <v>2.5% CI</v>
      </c>
      <c r="AX6" s="99" t="str">
        <f t="shared" si="14"/>
        <v>97.5% CI</v>
      </c>
      <c r="AY6" s="99" t="str">
        <f t="shared" si="14"/>
        <v>t</v>
      </c>
      <c r="AZ6" s="99" t="str">
        <f t="shared" si="14"/>
        <v>df</v>
      </c>
      <c r="BA6" s="103" t="str">
        <f t="shared" si="14"/>
        <v>p. val.</v>
      </c>
      <c r="BB6" s="103" t="str">
        <f t="shared" si="14"/>
        <v>p.adj. (bf=16)</v>
      </c>
      <c r="BC6" s="105" t="str">
        <f t="shared" si="14"/>
        <v>sig.</v>
      </c>
      <c r="BD6" s="99" t="s">
        <v>37</v>
      </c>
      <c r="BE6" s="99" t="s">
        <v>38</v>
      </c>
    </row>
    <row r="7" spans="1:57" s="83" customFormat="1" ht="33.6" customHeight="1" thickTop="1" thickBot="1" x14ac:dyDescent="0.3">
      <c r="A7" s="80" t="s">
        <v>3</v>
      </c>
      <c r="B7" s="81">
        <f>[16]Mode_l_t_b1!C2</f>
        <v>0.35599999999999998</v>
      </c>
      <c r="C7" s="68">
        <f>[16]Mode_l_t_b1!D2</f>
        <v>2.621</v>
      </c>
      <c r="D7" s="68">
        <f>[16]Mode_l_t_b1!E2</f>
        <v>-4.782</v>
      </c>
      <c r="E7" s="68">
        <f>[16]Mode_l_t_b1!F2</f>
        <v>5.4930000000000003</v>
      </c>
      <c r="F7" s="70">
        <f>[16]Mode_l_t_b1!G2</f>
        <v>0.13600000000000001</v>
      </c>
      <c r="G7" s="70">
        <f>[16]Mode_l_t_b1!H2</f>
        <v>9.93</v>
      </c>
      <c r="H7" s="108">
        <f>[16]Mode_l_t_b1!I2</f>
        <v>0.89480000000000004</v>
      </c>
      <c r="I7" s="108">
        <f>[16]Mode_l_t_b1!J2</f>
        <v>0.91010000000000002</v>
      </c>
      <c r="J7" s="94">
        <f>[16]Mode_l_t_b1!K2</f>
        <v>0</v>
      </c>
      <c r="K7" s="82">
        <f>[16]Mode_l_t_b1!C3</f>
        <v>-2.8050000000000002</v>
      </c>
      <c r="L7" s="70">
        <f>[16]Mode_l_t_b1!D3</f>
        <v>4.9480000000000004</v>
      </c>
      <c r="M7" s="70">
        <f>[16]Mode_l_t_b1!E3</f>
        <v>-12.502000000000001</v>
      </c>
      <c r="N7" s="70">
        <f>[16]Mode_l_t_b1!F3</f>
        <v>6.8929999999999998</v>
      </c>
      <c r="O7" s="70">
        <f>[16]Mode_l_t_b1!G3</f>
        <v>-0.56699999999999995</v>
      </c>
      <c r="P7" s="70">
        <f>[16]Mode_l_t_b1!H3</f>
        <v>10.02</v>
      </c>
      <c r="Q7" s="108">
        <f>[16]Mode_l_t_b1!I3</f>
        <v>0.58330000000000004</v>
      </c>
      <c r="R7" s="108">
        <f>[16]Mode_l_t_b1!J3</f>
        <v>0.61980000000000002</v>
      </c>
      <c r="S7" s="94">
        <f>[16]Mode_l_t_b1!K3</f>
        <v>0</v>
      </c>
      <c r="T7" s="82">
        <f>[16]Mode_l_t_b1!C4</f>
        <v>-22.273</v>
      </c>
      <c r="U7" s="70">
        <f>[16]Mode_l_t_b1!D4</f>
        <v>5.149</v>
      </c>
      <c r="V7" s="70">
        <f>[16]Mode_l_t_b1!E4</f>
        <v>-32.363999999999997</v>
      </c>
      <c r="W7" s="70">
        <f>[16]Mode_l_t_b1!F4</f>
        <v>-12.180999999999999</v>
      </c>
      <c r="X7" s="70">
        <f>[16]Mode_l_t_b1!G4</f>
        <v>-4.3259999999999996</v>
      </c>
      <c r="Y7" s="70">
        <f>[16]Mode_l_t_b1!H4</f>
        <v>9.93</v>
      </c>
      <c r="Z7" s="108">
        <f>[16]Mode_l_t_b1!I4</f>
        <v>1.5E-3</v>
      </c>
      <c r="AA7" s="108">
        <f>[16]Mode_l_t_b1!J4</f>
        <v>2.5000000000000001E-3</v>
      </c>
      <c r="AB7" s="94" t="str">
        <f>[16]Mode_l_t_b1!K4</f>
        <v>p&lt;0.01</v>
      </c>
      <c r="AC7" s="68">
        <f>[16]Mode_l_t_b1!C5</f>
        <v>-3.16</v>
      </c>
      <c r="AD7" s="70">
        <f>[16]Mode_l_t_b1!D5</f>
        <v>4.0599999999999996</v>
      </c>
      <c r="AE7" s="70">
        <f>[16]Mode_l_t_b1!E5</f>
        <v>-11.117000000000001</v>
      </c>
      <c r="AF7" s="70">
        <f>[16]Mode_l_t_b1!F5</f>
        <v>4.7969999999999997</v>
      </c>
      <c r="AG7" s="70">
        <f>[16]Mode_l_t_b1!G5</f>
        <v>-0.77800000000000002</v>
      </c>
      <c r="AH7" s="70">
        <f>[16]Mode_l_t_b1!H5</f>
        <v>10</v>
      </c>
      <c r="AI7" s="108">
        <f>[16]Mode_l_t_b1!I5</f>
        <v>0.45429999999999998</v>
      </c>
      <c r="AJ7" s="108">
        <f>[16]Mode_l_t_b1!J5</f>
        <v>0.50519999999999998</v>
      </c>
      <c r="AK7" s="94">
        <f>[16]Mode_l_t_b1!K5</f>
        <v>0</v>
      </c>
      <c r="AL7" s="82">
        <f>[16]Mode_l_t_b1!C6</f>
        <v>-22.628</v>
      </c>
      <c r="AM7" s="70">
        <f>[16]Mode_l_t_b1!D6</f>
        <v>4.3070000000000004</v>
      </c>
      <c r="AN7" s="70">
        <f>[16]Mode_l_t_b1!E6</f>
        <v>-31.068999999999999</v>
      </c>
      <c r="AO7" s="70">
        <f>[16]Mode_l_t_b1!F6</f>
        <v>-14.188000000000001</v>
      </c>
      <c r="AP7" s="70">
        <f>[16]Mode_l_t_b1!G6</f>
        <v>-5.2539999999999996</v>
      </c>
      <c r="AQ7" s="70">
        <f>[16]Mode_l_t_b1!H6</f>
        <v>9.61</v>
      </c>
      <c r="AR7" s="108">
        <f>[16]Mode_l_t_b1!I6</f>
        <v>4.2299999999999998E-4</v>
      </c>
      <c r="AS7" s="108">
        <f>[16]Mode_l_t_b1!J6</f>
        <v>8.4599999999999996E-4</v>
      </c>
      <c r="AT7" s="94" t="str">
        <f>[16]Mode_l_t_b1!K6</f>
        <v>p&lt;0.001</v>
      </c>
      <c r="AU7" s="82">
        <f>[16]Mode_l_t_b1!C7</f>
        <v>-19.468</v>
      </c>
      <c r="AV7" s="70">
        <f>[16]Mode_l_t_b1!D7</f>
        <v>5.3209999999999997</v>
      </c>
      <c r="AW7" s="70">
        <f>[16]Mode_l_t_b1!E7</f>
        <v>-29.896999999999998</v>
      </c>
      <c r="AX7" s="70">
        <f>[16]Mode_l_t_b1!F7</f>
        <v>-9.0389999999999997</v>
      </c>
      <c r="AY7" s="70">
        <f>[16]Mode_l_t_b1!G7</f>
        <v>-3.6589999999999998</v>
      </c>
      <c r="AZ7" s="70">
        <f>[16]Mode_l_t_b1!H7</f>
        <v>9.98</v>
      </c>
      <c r="BA7" s="108">
        <f>[16]Mode_l_t_b1!I7</f>
        <v>4.4000000000000003E-3</v>
      </c>
      <c r="BB7" s="108">
        <f>[16]Mode_l_t_b1!J7</f>
        <v>6.4000000000000003E-3</v>
      </c>
      <c r="BC7" s="94" t="str">
        <f>[16]Mode_l_t_b1!K7</f>
        <v>p&lt;0.01</v>
      </c>
      <c r="BD7" s="70">
        <f>'B0 Mode'!AL7</f>
        <v>0.58550169155423004</v>
      </c>
      <c r="BE7" s="70">
        <f>'B0 Mode'!AM7</f>
        <v>0.75232963731133695</v>
      </c>
    </row>
    <row r="8" spans="1:57" s="83" customFormat="1" ht="33.6" customHeight="1" thickBot="1" x14ac:dyDescent="0.3">
      <c r="A8" s="84" t="s">
        <v>2</v>
      </c>
      <c r="B8" s="85">
        <f>[17]Mode_h_t_b1!C2</f>
        <v>-0.27700000000000002</v>
      </c>
      <c r="C8" s="76">
        <f>[17]Mode_h_t_b1!D2</f>
        <v>3.0350000000000001</v>
      </c>
      <c r="D8" s="76">
        <f>[17]Mode_h_t_b1!E2</f>
        <v>-6.2240000000000002</v>
      </c>
      <c r="E8" s="76">
        <f>[17]Mode_h_t_b1!F2</f>
        <v>5.6710000000000003</v>
      </c>
      <c r="F8" s="78">
        <f>[17]Mode_h_t_b1!G2</f>
        <v>-9.0999999999999998E-2</v>
      </c>
      <c r="G8" s="78">
        <f>[17]Mode_h_t_b1!H2</f>
        <v>615.03</v>
      </c>
      <c r="H8" s="108">
        <f>[17]Mode_h_t_b1!I2</f>
        <v>0.9274</v>
      </c>
      <c r="I8" s="108">
        <f>[17]Mode_h_t_b1!J2</f>
        <v>0.93130000000000002</v>
      </c>
      <c r="J8" s="94">
        <f>[17]Mode_h_t_b1!K2</f>
        <v>0</v>
      </c>
      <c r="K8" s="86">
        <f>[17]Mode_h_t_b1!C3</f>
        <v>-4.0140000000000002</v>
      </c>
      <c r="L8" s="78">
        <f>[17]Mode_h_t_b1!D3</f>
        <v>3.0390000000000001</v>
      </c>
      <c r="M8" s="78">
        <f>[17]Mode_h_t_b1!E3</f>
        <v>-9.9719999999999995</v>
      </c>
      <c r="N8" s="78">
        <f>[17]Mode_h_t_b1!F3</f>
        <v>1.9430000000000001</v>
      </c>
      <c r="O8" s="78">
        <f>[17]Mode_h_t_b1!G3</f>
        <v>-1.321</v>
      </c>
      <c r="P8" s="78">
        <f>[17]Mode_h_t_b1!H3</f>
        <v>615.02</v>
      </c>
      <c r="Q8" s="108">
        <f>[17]Mode_h_t_b1!I3</f>
        <v>0.18709999999999999</v>
      </c>
      <c r="R8" s="108">
        <f>[17]Mode_h_t_b1!J3</f>
        <v>0.22600000000000001</v>
      </c>
      <c r="S8" s="94">
        <f>[17]Mode_h_t_b1!K3</f>
        <v>0</v>
      </c>
      <c r="T8" s="86">
        <f>[17]Mode_h_t_b1!C4</f>
        <v>-20.57</v>
      </c>
      <c r="U8" s="78">
        <f>[17]Mode_h_t_b1!D4</f>
        <v>3.0960000000000001</v>
      </c>
      <c r="V8" s="78">
        <f>[17]Mode_h_t_b1!E4</f>
        <v>-26.638000000000002</v>
      </c>
      <c r="W8" s="78">
        <f>[17]Mode_h_t_b1!F4</f>
        <v>-14.500999999999999</v>
      </c>
      <c r="X8" s="78">
        <f>[17]Mode_h_t_b1!G4</f>
        <v>-6.6429999999999998</v>
      </c>
      <c r="Y8" s="78">
        <f>[17]Mode_h_t_b1!H4</f>
        <v>615.16</v>
      </c>
      <c r="Z8" s="108">
        <f>[17]Mode_h_t_b1!I4</f>
        <v>6.75E-11</v>
      </c>
      <c r="AA8" s="108">
        <f>[17]Mode_h_t_b1!J4</f>
        <v>2.4699999999999997E-10</v>
      </c>
      <c r="AB8" s="94" t="str">
        <f>[17]Mode_h_t_b1!K4</f>
        <v>p&lt;0.0001</v>
      </c>
      <c r="AC8" s="76">
        <f>[17]Mode_h_t_b1!C5</f>
        <v>-3.738</v>
      </c>
      <c r="AD8" s="78">
        <f>[17]Mode_h_t_b1!D5</f>
        <v>3.0329999999999999</v>
      </c>
      <c r="AE8" s="78">
        <f>[17]Mode_h_t_b1!E5</f>
        <v>-9.6829999999999998</v>
      </c>
      <c r="AF8" s="78">
        <f>[17]Mode_h_t_b1!F5</f>
        <v>2.2080000000000002</v>
      </c>
      <c r="AG8" s="78">
        <f>[17]Mode_h_t_b1!G5</f>
        <v>-1.232</v>
      </c>
      <c r="AH8" s="78">
        <f>[17]Mode_h_t_b1!H5</f>
        <v>615.07000000000005</v>
      </c>
      <c r="AI8" s="108">
        <f>[17]Mode_h_t_b1!I5</f>
        <v>0.21840000000000001</v>
      </c>
      <c r="AJ8" s="108">
        <f>[17]Mode_h_t_b1!J5</f>
        <v>0.2586</v>
      </c>
      <c r="AK8" s="94">
        <f>[17]Mode_h_t_b1!K5</f>
        <v>0</v>
      </c>
      <c r="AL8" s="86">
        <f>[17]Mode_h_t_b1!C6</f>
        <v>-20.292999999999999</v>
      </c>
      <c r="AM8" s="78">
        <f>[17]Mode_h_t_b1!D6</f>
        <v>3.0950000000000002</v>
      </c>
      <c r="AN8" s="78">
        <f>[17]Mode_h_t_b1!E6</f>
        <v>-26.359000000000002</v>
      </c>
      <c r="AO8" s="78">
        <f>[17]Mode_h_t_b1!F6</f>
        <v>-14.227</v>
      </c>
      <c r="AP8" s="78">
        <f>[17]Mode_h_t_b1!G6</f>
        <v>-6.556</v>
      </c>
      <c r="AQ8" s="78">
        <f>[17]Mode_h_t_b1!H6</f>
        <v>615.25</v>
      </c>
      <c r="AR8" s="108">
        <f>[17]Mode_h_t_b1!I6</f>
        <v>1.1700000000000001E-10</v>
      </c>
      <c r="AS8" s="108">
        <f>[17]Mode_h_t_b1!J6</f>
        <v>4.19E-10</v>
      </c>
      <c r="AT8" s="94" t="str">
        <f>[17]Mode_h_t_b1!K6</f>
        <v>p&lt;0.0001</v>
      </c>
      <c r="AU8" s="86">
        <f>[17]Mode_h_t_b1!C7</f>
        <v>-16.555</v>
      </c>
      <c r="AV8" s="78">
        <f>[17]Mode_h_t_b1!D7</f>
        <v>3.0830000000000002</v>
      </c>
      <c r="AW8" s="78">
        <f>[17]Mode_h_t_b1!E7</f>
        <v>-22.597999999999999</v>
      </c>
      <c r="AX8" s="78">
        <f>[17]Mode_h_t_b1!F7</f>
        <v>-10.512</v>
      </c>
      <c r="AY8" s="78">
        <f>[17]Mode_h_t_b1!G7</f>
        <v>-5.3689999999999998</v>
      </c>
      <c r="AZ8" s="78">
        <f>[17]Mode_h_t_b1!H7</f>
        <v>615.11</v>
      </c>
      <c r="BA8" s="108">
        <f>[17]Mode_h_t_b1!I7</f>
        <v>1.12E-7</v>
      </c>
      <c r="BB8" s="108">
        <f>[17]Mode_h_t_b1!J7</f>
        <v>3.2500000000000001E-7</v>
      </c>
      <c r="BC8" s="94" t="str">
        <f>[17]Mode_h_t_b1!K7</f>
        <v>p&lt;0.0001</v>
      </c>
      <c r="BD8" s="78">
        <f>'B0 Mode'!AL8</f>
        <v>0.29665041820257099</v>
      </c>
      <c r="BE8" s="78">
        <f>'B0 Mode'!AM8</f>
        <v>0.83291443759248196</v>
      </c>
    </row>
    <row r="9" spans="1:57" s="106" customFormat="1" ht="33.6" customHeight="1" thickTop="1" thickBot="1" x14ac:dyDescent="0.3">
      <c r="A9" s="99" t="s">
        <v>40</v>
      </c>
      <c r="B9" s="100" t="str">
        <f>B2</f>
        <v>β1</v>
      </c>
      <c r="C9" s="99" t="str">
        <f t="shared" ref="C9:J9" si="15">C2</f>
        <v xml:space="preserve">SE </v>
      </c>
      <c r="D9" s="99" t="str">
        <f t="shared" si="15"/>
        <v>2.5% CI</v>
      </c>
      <c r="E9" s="99" t="str">
        <f t="shared" si="15"/>
        <v>97.5% CI</v>
      </c>
      <c r="F9" s="99" t="str">
        <f t="shared" si="15"/>
        <v>t</v>
      </c>
      <c r="G9" s="99" t="str">
        <f t="shared" si="15"/>
        <v>df</v>
      </c>
      <c r="H9" s="99" t="str">
        <f t="shared" si="15"/>
        <v>p. val.</v>
      </c>
      <c r="I9" s="103" t="str">
        <f t="shared" si="15"/>
        <v>p.adj. (bf=16)</v>
      </c>
      <c r="J9" s="101" t="str">
        <f t="shared" si="15"/>
        <v>sig.</v>
      </c>
      <c r="K9" s="102" t="str">
        <f t="shared" ref="K9:AU9" si="16">K2</f>
        <v>β1</v>
      </c>
      <c r="L9" s="99">
        <f>C3</f>
        <v>0.16500000000000001</v>
      </c>
      <c r="M9" s="99" t="str">
        <f t="shared" ref="M9:S9" si="17">M2</f>
        <v>2.5% CI</v>
      </c>
      <c r="N9" s="99" t="str">
        <f t="shared" si="17"/>
        <v>97.5% CI</v>
      </c>
      <c r="O9" s="99" t="str">
        <f t="shared" si="17"/>
        <v>t</v>
      </c>
      <c r="P9" s="99" t="str">
        <f t="shared" si="17"/>
        <v>df</v>
      </c>
      <c r="Q9" s="103" t="str">
        <f t="shared" si="17"/>
        <v>p. val.</v>
      </c>
      <c r="R9" s="103" t="str">
        <f t="shared" si="17"/>
        <v>p.adj. (bf=16)</v>
      </c>
      <c r="S9" s="104" t="str">
        <f t="shared" si="17"/>
        <v>sig.</v>
      </c>
      <c r="T9" s="102" t="str">
        <f t="shared" si="16"/>
        <v>β1</v>
      </c>
      <c r="U9" s="99" t="str">
        <f t="shared" ref="U9:AB9" si="18">U2</f>
        <v xml:space="preserve">SE </v>
      </c>
      <c r="V9" s="99" t="str">
        <f t="shared" si="18"/>
        <v>2.5% CI</v>
      </c>
      <c r="W9" s="99" t="str">
        <f t="shared" si="18"/>
        <v>97.5% CI</v>
      </c>
      <c r="X9" s="99" t="str">
        <f t="shared" si="18"/>
        <v>t</v>
      </c>
      <c r="Y9" s="99" t="str">
        <f t="shared" si="18"/>
        <v>df</v>
      </c>
      <c r="Z9" s="103" t="str">
        <f t="shared" si="18"/>
        <v>p. val.</v>
      </c>
      <c r="AA9" s="103" t="str">
        <f t="shared" si="18"/>
        <v>p.adj. (bf=16)</v>
      </c>
      <c r="AB9" s="104" t="str">
        <f t="shared" si="18"/>
        <v>sig.</v>
      </c>
      <c r="AC9" s="99">
        <f>AC5</f>
        <v>-0.186</v>
      </c>
      <c r="AD9" s="99">
        <f t="shared" ref="AD9:AK9" si="19">AD5</f>
        <v>0.45800000000000002</v>
      </c>
      <c r="AE9" s="99">
        <f t="shared" si="19"/>
        <v>-1.085</v>
      </c>
      <c r="AF9" s="99">
        <f t="shared" si="19"/>
        <v>0.71199999999999997</v>
      </c>
      <c r="AG9" s="99">
        <f t="shared" si="19"/>
        <v>-0.40699999999999997</v>
      </c>
      <c r="AH9" s="99">
        <f t="shared" si="19"/>
        <v>9.9600000000000009</v>
      </c>
      <c r="AI9" s="103">
        <f t="shared" si="19"/>
        <v>0.69279999999999997</v>
      </c>
      <c r="AJ9" s="103">
        <f t="shared" si="19"/>
        <v>0.73280000000000001</v>
      </c>
      <c r="AK9" s="104">
        <f t="shared" si="19"/>
        <v>0</v>
      </c>
      <c r="AL9" s="102">
        <f>AC3</f>
        <v>1.635</v>
      </c>
      <c r="AM9" s="99" t="str">
        <f t="shared" ref="AM9:AT9" si="20">AM2</f>
        <v xml:space="preserve">SE </v>
      </c>
      <c r="AN9" s="99" t="str">
        <f t="shared" si="20"/>
        <v>2.5% CI</v>
      </c>
      <c r="AO9" s="99" t="str">
        <f t="shared" si="20"/>
        <v>97.5% CI</v>
      </c>
      <c r="AP9" s="99" t="str">
        <f t="shared" si="20"/>
        <v>t</v>
      </c>
      <c r="AQ9" s="99" t="str">
        <f t="shared" si="20"/>
        <v>df</v>
      </c>
      <c r="AR9" s="103" t="str">
        <f t="shared" si="20"/>
        <v>p. val.</v>
      </c>
      <c r="AS9" s="103" t="str">
        <f t="shared" si="20"/>
        <v>p.adj. (bf=16)</v>
      </c>
      <c r="AT9" s="104" t="str">
        <f t="shared" si="20"/>
        <v>sig.</v>
      </c>
      <c r="AU9" s="102" t="str">
        <f t="shared" si="16"/>
        <v>β1</v>
      </c>
      <c r="AV9" s="99" t="str">
        <f t="shared" ref="AV9:BC9" si="21">AV2</f>
        <v xml:space="preserve">SE </v>
      </c>
      <c r="AW9" s="99" t="str">
        <f t="shared" si="21"/>
        <v>2.5% CI</v>
      </c>
      <c r="AX9" s="99" t="str">
        <f t="shared" si="21"/>
        <v>97.5% CI</v>
      </c>
      <c r="AY9" s="99" t="str">
        <f t="shared" si="21"/>
        <v>t</v>
      </c>
      <c r="AZ9" s="99" t="str">
        <f t="shared" si="21"/>
        <v>df</v>
      </c>
      <c r="BA9" s="103" t="str">
        <f t="shared" si="21"/>
        <v>p. val.</v>
      </c>
      <c r="BB9" s="103" t="str">
        <f t="shared" si="21"/>
        <v>p.adj. (bf=16)</v>
      </c>
      <c r="BC9" s="105" t="str">
        <f t="shared" si="21"/>
        <v>sig.</v>
      </c>
      <c r="BD9" s="99" t="s">
        <v>37</v>
      </c>
      <c r="BE9" s="99" t="s">
        <v>38</v>
      </c>
    </row>
    <row r="10" spans="1:57" s="107" customFormat="1" ht="33.6" customHeight="1" thickTop="1" x14ac:dyDescent="0.25">
      <c r="A10" s="22" t="s">
        <v>33</v>
      </c>
      <c r="B10" s="21">
        <f>[18]Mode_lh_slope_b1!C2</f>
        <v>1.792</v>
      </c>
      <c r="C10" s="22">
        <f>[18]Mode_lh_slope_b1!D2</f>
        <v>1.944</v>
      </c>
      <c r="D10" s="22">
        <f>[18]Mode_lh_slope_b1!E2</f>
        <v>-2.0190000000000001</v>
      </c>
      <c r="E10" s="22">
        <f>[18]Mode_lh_slope_b1!F2</f>
        <v>5.6029999999999998</v>
      </c>
      <c r="F10" s="21">
        <f>[18]Mode_lh_slope_b1!G2</f>
        <v>0.92200000000000004</v>
      </c>
      <c r="G10" s="21">
        <f>[18]Mode_lh_slope_b1!H2</f>
        <v>9.9700000000000006</v>
      </c>
      <c r="H10" s="88">
        <f>[18]Mode_lh_slope_b1!I2</f>
        <v>0.3785</v>
      </c>
      <c r="I10" s="88">
        <f>[18]Mode_lh_slope_b1!J2</f>
        <v>0.43099999999999999</v>
      </c>
      <c r="J10" s="116">
        <f>[18]Mode_lh_slope_b1!K2</f>
        <v>0</v>
      </c>
      <c r="K10" s="87">
        <f>[18]Mode_lh_slope_b1!C3</f>
        <v>0.95</v>
      </c>
      <c r="L10" s="21">
        <f>[18]Mode_lh_slope_b1!D3</f>
        <v>1.66</v>
      </c>
      <c r="M10" s="21">
        <f>[18]Mode_lh_slope_b1!E3</f>
        <v>-2.3029999999999999</v>
      </c>
      <c r="N10" s="21">
        <f>[18]Mode_lh_slope_b1!F3</f>
        <v>4.2030000000000003</v>
      </c>
      <c r="O10" s="21">
        <f>[18]Mode_lh_slope_b1!G3</f>
        <v>0.57299999999999995</v>
      </c>
      <c r="P10" s="21">
        <f>[18]Mode_lh_slope_b1!H3</f>
        <v>9.7799999999999994</v>
      </c>
      <c r="Q10" s="88">
        <f>[18]Mode_lh_slope_b1!I3</f>
        <v>0.57989999999999997</v>
      </c>
      <c r="R10" s="88">
        <f>[18]Mode_lh_slope_b1!J3</f>
        <v>0.61909999999999998</v>
      </c>
      <c r="S10" s="116">
        <f>[18]Mode_lh_slope_b1!K3</f>
        <v>0</v>
      </c>
      <c r="T10" s="87">
        <f>[18]Mode_lh_slope_b1!C4</f>
        <v>10.237</v>
      </c>
      <c r="U10" s="21">
        <f>[18]Mode_lh_slope_b1!D4</f>
        <v>2.3849999999999998</v>
      </c>
      <c r="V10" s="21">
        <f>[18]Mode_lh_slope_b1!E4</f>
        <v>5.5629999999999997</v>
      </c>
      <c r="W10" s="21">
        <f>[18]Mode_lh_slope_b1!F4</f>
        <v>14.911</v>
      </c>
      <c r="X10" s="21">
        <f>[18]Mode_lh_slope_b1!G4</f>
        <v>4.2930000000000001</v>
      </c>
      <c r="Y10" s="21">
        <f>[18]Mode_lh_slope_b1!H4</f>
        <v>9.0399999999999991</v>
      </c>
      <c r="Z10" s="88">
        <f>[18]Mode_lh_slope_b1!I4</f>
        <v>2E-3</v>
      </c>
      <c r="AA10" s="88">
        <f>[18]Mode_lh_slope_b1!J4</f>
        <v>3.2000000000000002E-3</v>
      </c>
      <c r="AB10" s="116" t="str">
        <f>[18]Mode_lh_slope_b1!K4</f>
        <v>p&lt;0.01</v>
      </c>
      <c r="AC10" s="21">
        <f>[18]Mode_lh_slope_b1!C5</f>
        <v>-0.84199999999999997</v>
      </c>
      <c r="AD10" s="21">
        <f>[18]Mode_lh_slope_b1!D5</f>
        <v>2.7759999999999998</v>
      </c>
      <c r="AE10" s="21">
        <f>[18]Mode_lh_slope_b1!E5</f>
        <v>-6.2830000000000004</v>
      </c>
      <c r="AF10" s="21">
        <f>[18]Mode_lh_slope_b1!F5</f>
        <v>4.5999999999999996</v>
      </c>
      <c r="AG10" s="21">
        <f>[18]Mode_lh_slope_b1!G5</f>
        <v>-0.30299999999999999</v>
      </c>
      <c r="AH10" s="21">
        <f>[18]Mode_lh_slope_b1!H5</f>
        <v>9.9600000000000009</v>
      </c>
      <c r="AI10" s="88">
        <f>[18]Mode_lh_slope_b1!I5</f>
        <v>0.76800000000000002</v>
      </c>
      <c r="AJ10" s="88">
        <f>[18]Mode_lh_slope_b1!J5</f>
        <v>0.80169999999999997</v>
      </c>
      <c r="AK10" s="116">
        <f>[18]Mode_lh_slope_b1!K5</f>
        <v>0</v>
      </c>
      <c r="AL10" s="87">
        <f>[18]Mode_lh_slope_b1!C6</f>
        <v>8.4450000000000003</v>
      </c>
      <c r="AM10" s="21">
        <f>[18]Mode_lh_slope_b1!D6</f>
        <v>2.6909999999999998</v>
      </c>
      <c r="AN10" s="21">
        <f>[18]Mode_lh_slope_b1!E6</f>
        <v>3.17</v>
      </c>
      <c r="AO10" s="21">
        <f>[18]Mode_lh_slope_b1!F6</f>
        <v>13.72</v>
      </c>
      <c r="AP10" s="21">
        <f>[18]Mode_lh_slope_b1!G6</f>
        <v>3.1379999999999999</v>
      </c>
      <c r="AQ10" s="21">
        <f>[18]Mode_lh_slope_b1!H6</f>
        <v>9.41</v>
      </c>
      <c r="AR10" s="88">
        <f>[18]Mode_lh_slope_b1!I6</f>
        <v>1.1299999999999999E-2</v>
      </c>
      <c r="AS10" s="88">
        <f>[18]Mode_lh_slope_b1!J6</f>
        <v>1.54E-2</v>
      </c>
      <c r="AT10" s="116" t="str">
        <f>[18]Mode_lh_slope_b1!K6</f>
        <v>p&lt;0.05</v>
      </c>
      <c r="AU10" s="87">
        <f>[18]Mode_lh_slope_b1!C7</f>
        <v>9.2870000000000008</v>
      </c>
      <c r="AV10" s="21">
        <f>[18]Mode_lh_slope_b1!D7</f>
        <v>1.9219999999999999</v>
      </c>
      <c r="AW10" s="21">
        <f>[18]Mode_lh_slope_b1!E7</f>
        <v>5.52</v>
      </c>
      <c r="AX10" s="21">
        <f>[18]Mode_lh_slope_b1!F7</f>
        <v>13.053000000000001</v>
      </c>
      <c r="AY10" s="21">
        <f>[18]Mode_lh_slope_b1!G7</f>
        <v>4.8319999999999999</v>
      </c>
      <c r="AZ10" s="21">
        <f>[18]Mode_lh_slope_b1!H7</f>
        <v>9.5</v>
      </c>
      <c r="BA10" s="88">
        <f>[18]Mode_lh_slope_b1!I7</f>
        <v>7.9699999999999997E-4</v>
      </c>
      <c r="BB10" s="88">
        <f>[18]Mode_lh_slope_b1!J7</f>
        <v>1.5E-3</v>
      </c>
      <c r="BC10" s="116" t="str">
        <f>[18]Mode_lh_slope_b1!K7</f>
        <v>p&lt;0.01</v>
      </c>
      <c r="BD10" s="21">
        <f>'B0 Mode'!AL10</f>
        <v>9.9063171986754406E-2</v>
      </c>
      <c r="BE10" s="21">
        <f>'B0 Mode'!AM10</f>
        <v>0.72592625124983601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0:I10 H7:I8 H3:I5 BA10:BB10 BA7:BB8 BA3:BB5 AR10:AS10 AR7:AS8 AR3:AS5 AI10:AJ10 AI7:AJ8 AI3:AJ5 Z10:AA10 Z7:AA8 Z3:AA5 Q10:R10 Q7:R8 Q3:R5">
    <cfRule type="cellIs" dxfId="107" priority="6" stopIfTrue="1" operator="lessThan">
      <formula>0.0001</formula>
    </cfRule>
    <cfRule type="cellIs" dxfId="106" priority="7" stopIfTrue="1" operator="lessThan">
      <formula>0.001</formula>
    </cfRule>
    <cfRule type="cellIs" dxfId="105" priority="8" stopIfTrue="1" operator="lessThan">
      <formula>0.05</formula>
    </cfRule>
    <cfRule type="cellIs" dxfId="104" priority="9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03" priority="1" stopIfTrue="1" operator="containsText" text="p&lt;0.0001">
      <formula>NOT(ISERROR(SEARCH("p&lt;0.0001",J3)))</formula>
    </cfRule>
    <cfRule type="containsText" dxfId="102" priority="2" stopIfTrue="1" operator="containsText" text="p&lt;0.001">
      <formula>NOT(ISERROR(SEARCH("p&lt;0.001",J3)))</formula>
    </cfRule>
    <cfRule type="containsText" dxfId="101" priority="3" stopIfTrue="1" operator="containsText" text="p&lt;0.01">
      <formula>NOT(ISERROR(SEARCH("p&lt;0.01",J3)))</formula>
    </cfRule>
    <cfRule type="containsText" dxfId="100" priority="4" stopIfTrue="1" operator="containsText" text="p&lt;0.05">
      <formula>NOT(ISERROR(SEARCH("p&lt;0.05",J3)))</formula>
    </cfRule>
    <cfRule type="containsText" dxfId="99" priority="5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E5:AB34"/>
  <sheetViews>
    <sheetView showGridLines="0" tabSelected="1" zoomScaleNormal="100" workbookViewId="0"/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0"/>
      <c r="Z10" s="10"/>
      <c r="AA10" s="10"/>
      <c r="AB10" s="10"/>
    </row>
    <row r="27" spans="5:6" x14ac:dyDescent="0.3">
      <c r="E27" t="s">
        <v>48</v>
      </c>
    </row>
    <row r="29" spans="5:6" x14ac:dyDescent="0.3">
      <c r="F29" t="s">
        <v>48</v>
      </c>
    </row>
    <row r="33" spans="6:7" x14ac:dyDescent="0.3">
      <c r="G33" t="s">
        <v>32</v>
      </c>
    </row>
    <row r="34" spans="6:7" x14ac:dyDescent="0.3">
      <c r="F34" t="s"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BK48"/>
  <sheetViews>
    <sheetView showGridLines="0" zoomScale="70" zoomScaleNormal="70" workbookViewId="0">
      <selection activeCell="K3" sqref="K3"/>
    </sheetView>
  </sheetViews>
  <sheetFormatPr defaultColWidth="8.88671875" defaultRowHeight="14.4" x14ac:dyDescent="0.3"/>
  <cols>
    <col min="1" max="1" width="13.109375" style="136" bestFit="1" customWidth="1"/>
    <col min="2" max="2" width="12.6640625" style="143" bestFit="1" customWidth="1"/>
    <col min="3" max="3" width="12" style="144" bestFit="1" customWidth="1"/>
    <col min="4" max="4" width="10.44140625" style="144" bestFit="1" customWidth="1"/>
    <col min="5" max="5" width="11.5546875" style="144" bestFit="1" customWidth="1"/>
    <col min="6" max="6" width="12" style="142" bestFit="1" customWidth="1"/>
    <col min="7" max="7" width="7.33203125" style="142" bestFit="1" customWidth="1"/>
    <col min="8" max="8" width="12.5546875" style="142" customWidth="1"/>
    <col min="9" max="9" width="12.6640625" style="142" bestFit="1" customWidth="1"/>
    <col min="10" max="10" width="13.33203125" style="136" bestFit="1" customWidth="1"/>
    <col min="11" max="11" width="12" style="144" bestFit="1" customWidth="1"/>
    <col min="12" max="12" width="2.88671875" style="144" customWidth="1"/>
    <col min="13" max="13" width="12.6640625" style="144" bestFit="1" customWidth="1"/>
    <col min="14" max="14" width="13.109375" style="144" bestFit="1" customWidth="1"/>
    <col min="15" max="15" width="12.6640625" style="144" bestFit="1" customWidth="1"/>
    <col min="16" max="16" width="12" style="144" bestFit="1" customWidth="1"/>
    <col min="17" max="17" width="10.44140625" style="144" bestFit="1" customWidth="1"/>
    <col min="18" max="18" width="11.5546875" style="144" bestFit="1" customWidth="1"/>
    <col min="19" max="19" width="6" style="137" bestFit="1" customWidth="1"/>
    <col min="20" max="20" width="12" style="137" bestFit="1" customWidth="1"/>
    <col min="21" max="21" width="14" style="137" customWidth="1"/>
    <col min="22" max="22" width="12.6640625" style="185" bestFit="1" customWidth="1"/>
    <col min="23" max="23" width="15.6640625" style="136" customWidth="1"/>
    <col min="24" max="24" width="3.33203125" style="142" customWidth="1"/>
    <col min="25" max="25" width="12.6640625" style="142" bestFit="1" customWidth="1"/>
    <col min="26" max="26" width="10.44140625" style="136" bestFit="1" customWidth="1"/>
    <col min="27" max="27" width="13.109375" style="136" customWidth="1"/>
    <col min="28" max="28" width="12.6640625" style="136" bestFit="1" customWidth="1"/>
    <col min="29" max="29" width="12" style="136" bestFit="1" customWidth="1"/>
    <col min="30" max="30" width="10.44140625" style="135" bestFit="1" customWidth="1"/>
    <col min="31" max="31" width="11.5546875" style="135" bestFit="1" customWidth="1"/>
    <col min="32" max="32" width="14.33203125" style="135" bestFit="1" customWidth="1"/>
    <col min="33" max="33" width="12.33203125" style="135" customWidth="1"/>
    <col min="34" max="34" width="12.6640625" style="177" bestFit="1" customWidth="1"/>
    <col min="35" max="35" width="12.6640625" style="135" bestFit="1" customWidth="1"/>
    <col min="36" max="36" width="12" style="135" bestFit="1" customWidth="1"/>
    <col min="37" max="37" width="12.6640625" style="135" bestFit="1" customWidth="1"/>
    <col min="38" max="38" width="12" style="135" customWidth="1"/>
    <col min="39" max="39" width="13" style="135" customWidth="1"/>
    <col min="40" max="16384" width="8.88671875" style="135"/>
  </cols>
  <sheetData>
    <row r="1" spans="1:63" s="7" customFormat="1" ht="29.4" x14ac:dyDescent="0.3">
      <c r="A1" s="5" t="s">
        <v>12</v>
      </c>
      <c r="B1" s="8"/>
      <c r="C1" s="8"/>
      <c r="D1" s="8"/>
      <c r="E1" s="8"/>
      <c r="F1" s="133"/>
      <c r="G1" s="133"/>
      <c r="H1" s="133"/>
      <c r="I1" s="133"/>
      <c r="J1" s="8"/>
      <c r="K1" s="8"/>
      <c r="M1" s="5" t="s">
        <v>14</v>
      </c>
      <c r="N1" s="8"/>
      <c r="O1" s="8"/>
      <c r="P1" s="8"/>
      <c r="Q1" s="8"/>
      <c r="R1" s="8"/>
      <c r="S1" s="134"/>
      <c r="U1" s="134"/>
      <c r="V1" s="178"/>
      <c r="X1" s="133"/>
      <c r="Y1" s="134" t="s">
        <v>8</v>
      </c>
      <c r="Z1" s="8"/>
      <c r="AA1" s="8"/>
      <c r="AB1" s="8"/>
      <c r="AC1" s="8"/>
      <c r="AH1" s="186"/>
    </row>
    <row r="2" spans="1:63" s="161" customFormat="1" x14ac:dyDescent="0.3">
      <c r="A2" s="157" t="s">
        <v>0</v>
      </c>
      <c r="B2" s="158" t="s">
        <v>43</v>
      </c>
      <c r="C2" s="159" t="s">
        <v>6</v>
      </c>
      <c r="D2" s="159" t="s">
        <v>9</v>
      </c>
      <c r="E2" s="159" t="s">
        <v>10</v>
      </c>
      <c r="F2" s="168" t="s">
        <v>44</v>
      </c>
      <c r="G2" s="168" t="s">
        <v>11</v>
      </c>
      <c r="H2" s="160" t="s">
        <v>45</v>
      </c>
      <c r="I2" s="159" t="s">
        <v>51</v>
      </c>
      <c r="J2" s="159" t="s">
        <v>47</v>
      </c>
      <c r="K2" s="159" t="s">
        <v>42</v>
      </c>
      <c r="M2" s="162" t="s">
        <v>0</v>
      </c>
      <c r="N2" s="158" t="s">
        <v>43</v>
      </c>
      <c r="O2" s="159" t="s">
        <v>6</v>
      </c>
      <c r="P2" s="159" t="s">
        <v>9</v>
      </c>
      <c r="Q2" s="159" t="s">
        <v>10</v>
      </c>
      <c r="R2" s="168" t="s">
        <v>44</v>
      </c>
      <c r="S2" s="168" t="s">
        <v>11</v>
      </c>
      <c r="T2" s="160" t="s">
        <v>45</v>
      </c>
      <c r="U2" s="159" t="s">
        <v>51</v>
      </c>
      <c r="V2" s="179" t="s">
        <v>47</v>
      </c>
      <c r="W2" s="159" t="s">
        <v>42</v>
      </c>
      <c r="Y2" s="157" t="s">
        <v>0</v>
      </c>
      <c r="Z2" s="163" t="s">
        <v>43</v>
      </c>
      <c r="AA2" s="164" t="s">
        <v>6</v>
      </c>
      <c r="AB2" s="159" t="s">
        <v>9</v>
      </c>
      <c r="AC2" s="159" t="s">
        <v>10</v>
      </c>
      <c r="AD2" s="168" t="s">
        <v>44</v>
      </c>
      <c r="AE2" s="168" t="s">
        <v>11</v>
      </c>
      <c r="AF2" s="160" t="s">
        <v>45</v>
      </c>
      <c r="AG2" s="159" t="s">
        <v>51</v>
      </c>
      <c r="AH2" s="179" t="s">
        <v>47</v>
      </c>
      <c r="AI2" s="159" t="s">
        <v>42</v>
      </c>
      <c r="AJ2" s="166"/>
      <c r="AM2" s="165"/>
    </row>
    <row r="3" spans="1:63" s="147" customFormat="1" x14ac:dyDescent="0.3">
      <c r="A3" s="120" t="str">
        <f>RIGHT([7]Mode_l_t_b0!A2,3)</f>
        <v>MDC</v>
      </c>
      <c r="B3" s="120">
        <f>[7]Mode_l_t_b0!B2</f>
        <v>98.58</v>
      </c>
      <c r="C3" s="146">
        <f>[7]Mode_l_t_b0!C2</f>
        <v>6.069</v>
      </c>
      <c r="D3" s="146">
        <f>[7]Mode_l_t_b0!D2</f>
        <v>86.685000000000002</v>
      </c>
      <c r="E3" s="146">
        <f>[7]Mode_l_t_b0!E2</f>
        <v>110.474</v>
      </c>
      <c r="F3" s="146">
        <f>[7]Mode_l_t_b0!F2</f>
        <v>16.244</v>
      </c>
      <c r="G3" s="146">
        <f>[7]Mode_l_t_b0!G2</f>
        <v>9.7899999999999991</v>
      </c>
      <c r="H3" s="131">
        <f>[7]Mode_l_t_b0!H2</f>
        <v>2.0999999999999999E-8</v>
      </c>
      <c r="I3" s="131">
        <f>[7]Mode_l_t_b0!I2</f>
        <v>6.2499999999999997E-8</v>
      </c>
      <c r="J3" s="172" t="str">
        <f>[7]Mode_l_t_b0!J2</f>
        <v>p&lt;0.0001</v>
      </c>
      <c r="K3" s="167">
        <f>Table5[[#This Row],[estimate]]-Table5[[#This Row],[2.5% CI]]</f>
        <v>11.894999999999996</v>
      </c>
      <c r="L3" s="156"/>
      <c r="M3" s="120" t="str">
        <f>Table5[[#This Row],[Predictors]]</f>
        <v>MDC</v>
      </c>
      <c r="N3" s="121">
        <v>87.427999999999997</v>
      </c>
      <c r="O3" s="122">
        <v>1.07</v>
      </c>
      <c r="P3" s="122">
        <v>85.331000000000003</v>
      </c>
      <c r="Q3" s="122">
        <v>89.525999999999996</v>
      </c>
      <c r="R3" s="170">
        <v>81.691000000000003</v>
      </c>
      <c r="S3" s="170">
        <v>10.130000000000001</v>
      </c>
      <c r="T3" s="131">
        <v>1.2761E-15</v>
      </c>
      <c r="U3" s="131">
        <v>2.04E-14</v>
      </c>
      <c r="V3" s="180" t="s">
        <v>52</v>
      </c>
      <c r="W3" s="167">
        <f t="shared" ref="W3:W6" si="0">N3-P3</f>
        <v>2.0969999999999942</v>
      </c>
      <c r="X3" s="156"/>
      <c r="Y3" s="120" t="str">
        <f>Table5[[#This Row],[Predictors]]</f>
        <v>MDC</v>
      </c>
      <c r="Z3" s="121">
        <f>[5]Mode_f0_exc_b0!B2</f>
        <v>5.6050000000000004</v>
      </c>
      <c r="AA3" s="122">
        <f>[5]Mode_f0_exc_b0!C2</f>
        <v>0.53800000000000003</v>
      </c>
      <c r="AB3" s="122">
        <f>[5]Mode_f0_exc_b0!D2</f>
        <v>4.55</v>
      </c>
      <c r="AC3" s="122">
        <f>[5]Mode_f0_exc_b0!E2</f>
        <v>6.6609999999999996</v>
      </c>
      <c r="AD3" s="170">
        <f>[5]Mode_f0_exc_b0!F2</f>
        <v>10.412000000000001</v>
      </c>
      <c r="AE3" s="170">
        <f>[5]Mode_f0_exc_b0!G2</f>
        <v>10.199999999999999</v>
      </c>
      <c r="AF3" s="131">
        <f>[5]Mode_f0_exc_b0!H2</f>
        <v>9.33E-7</v>
      </c>
      <c r="AG3" s="153">
        <f>[5]Mode_f0_exc_b0!I2</f>
        <v>2.3999999999999999E-6</v>
      </c>
      <c r="AH3" s="187" t="str">
        <f>[5]Mode_f0_exc_b0!J2</f>
        <v>p&lt;0.0001</v>
      </c>
      <c r="AI3" s="167">
        <f t="shared" ref="AI3:AI6" si="1">Z3-AB3</f>
        <v>1.0550000000000006</v>
      </c>
      <c r="AJ3" s="128"/>
      <c r="AK3" s="156"/>
      <c r="AM3" s="148"/>
      <c r="AS3" s="156"/>
      <c r="AT3" s="156"/>
    </row>
    <row r="4" spans="1:63" s="147" customFormat="1" x14ac:dyDescent="0.3">
      <c r="A4" s="120" t="str">
        <f>RIGHT([7]Mode_l_t_b0!A3,3)</f>
        <v>MWH</v>
      </c>
      <c r="B4" s="120">
        <f>[7]Mode_l_t_b0!B3</f>
        <v>98.935000000000002</v>
      </c>
      <c r="C4" s="146">
        <f>[7]Mode_l_t_b0!C3</f>
        <v>6.3419999999999996</v>
      </c>
      <c r="D4" s="146">
        <f>[7]Mode_l_t_b0!D3</f>
        <v>86.506</v>
      </c>
      <c r="E4" s="146">
        <f>[7]Mode_l_t_b0!E3</f>
        <v>111.36499999999999</v>
      </c>
      <c r="F4" s="146">
        <f>[7]Mode_l_t_b0!F3</f>
        <v>15.601000000000001</v>
      </c>
      <c r="G4" s="146">
        <f>[7]Mode_l_t_b0!G3</f>
        <v>9.83</v>
      </c>
      <c r="H4" s="131">
        <f>[7]Mode_l_t_b0!H3</f>
        <v>2.9300000000000001E-8</v>
      </c>
      <c r="I4" s="131">
        <f>[7]Mode_l_t_b0!I3</f>
        <v>8.6099999999999997E-8</v>
      </c>
      <c r="J4" s="173" t="str">
        <f>[7]Mode_l_t_b0!J3</f>
        <v>p&lt;0.0001</v>
      </c>
      <c r="K4" s="167">
        <f>Table5[[#This Row],[estimate]]-Table5[[#This Row],[2.5% CI]]</f>
        <v>12.429000000000002</v>
      </c>
      <c r="L4" s="156"/>
      <c r="M4" s="120" t="str">
        <f>Table5[[#This Row],[Predictors]]</f>
        <v>MWH</v>
      </c>
      <c r="N4" s="121">
        <v>87.581999999999994</v>
      </c>
      <c r="O4" s="122">
        <v>1.143</v>
      </c>
      <c r="P4" s="122">
        <v>85.340999999999994</v>
      </c>
      <c r="Q4" s="122">
        <v>89.822999999999993</v>
      </c>
      <c r="R4" s="170">
        <v>76.599999999999994</v>
      </c>
      <c r="S4" s="170">
        <v>11.21</v>
      </c>
      <c r="T4" s="131">
        <v>1.3445E-16</v>
      </c>
      <c r="U4" s="131">
        <v>2.1499999999999998E-15</v>
      </c>
      <c r="V4" s="180" t="s">
        <v>52</v>
      </c>
      <c r="W4" s="167">
        <f t="shared" si="0"/>
        <v>2.2409999999999997</v>
      </c>
      <c r="X4" s="156"/>
      <c r="Y4" s="120" t="str">
        <f>Table5[[#This Row],[Predictors]]</f>
        <v>MWH</v>
      </c>
      <c r="Z4" s="121">
        <f>[5]Mode_f0_exc_b0!B3</f>
        <v>5.8650000000000002</v>
      </c>
      <c r="AA4" s="122">
        <f>[5]Mode_f0_exc_b0!C3</f>
        <v>0.52300000000000002</v>
      </c>
      <c r="AB4" s="122">
        <f>[5]Mode_f0_exc_b0!D3</f>
        <v>4.8410000000000002</v>
      </c>
      <c r="AC4" s="122">
        <f>[5]Mode_f0_exc_b0!E3</f>
        <v>6.8890000000000002</v>
      </c>
      <c r="AD4" s="170">
        <f>[5]Mode_f0_exc_b0!F3</f>
        <v>11.224</v>
      </c>
      <c r="AE4" s="170">
        <f>[5]Mode_f0_exc_b0!G3</f>
        <v>9.4</v>
      </c>
      <c r="AF4" s="131">
        <f>[5]Mode_f0_exc_b0!H3</f>
        <v>9.3799999999999996E-7</v>
      </c>
      <c r="AG4" s="154">
        <f>[5]Mode_f0_exc_b0!I3</f>
        <v>2.3999999999999999E-6</v>
      </c>
      <c r="AH4" s="188" t="str">
        <f>[5]Mode_f0_exc_b0!J3</f>
        <v>p&lt;0.0001</v>
      </c>
      <c r="AI4" s="167">
        <f t="shared" si="1"/>
        <v>1.024</v>
      </c>
      <c r="AJ4" s="128"/>
      <c r="AK4" s="156"/>
      <c r="AM4" s="148"/>
      <c r="AS4" s="156"/>
      <c r="AT4" s="156"/>
      <c r="BB4" s="156"/>
    </row>
    <row r="5" spans="1:63" s="147" customFormat="1" x14ac:dyDescent="0.3">
      <c r="A5" s="120" t="str">
        <f>RIGHT([7]Mode_l_t_b0!A4,3)</f>
        <v>MYN</v>
      </c>
      <c r="B5" s="120">
        <f>[7]Mode_l_t_b0!B4</f>
        <v>95.775000000000006</v>
      </c>
      <c r="C5" s="146">
        <f>[7]Mode_l_t_b0!C4</f>
        <v>6.4359999999999999</v>
      </c>
      <c r="D5" s="146">
        <f>[7]Mode_l_t_b0!D4</f>
        <v>83.161000000000001</v>
      </c>
      <c r="E5" s="146">
        <f>[7]Mode_l_t_b0!E4</f>
        <v>108.389</v>
      </c>
      <c r="F5" s="146">
        <f>[7]Mode_l_t_b0!F4</f>
        <v>14.881</v>
      </c>
      <c r="G5" s="146">
        <f>[7]Mode_l_t_b0!G4</f>
        <v>11.03</v>
      </c>
      <c r="H5" s="131">
        <f>[7]Mode_l_t_b0!H4</f>
        <v>1.2E-8</v>
      </c>
      <c r="I5" s="131">
        <f>[7]Mode_l_t_b0!I4</f>
        <v>3.8099999999999997E-8</v>
      </c>
      <c r="J5" s="173" t="str">
        <f>[7]Mode_l_t_b0!J4</f>
        <v>p&lt;0.0001</v>
      </c>
      <c r="K5" s="167">
        <f>Table5[[#This Row],[estimate]]-Table5[[#This Row],[2.5% CI]]</f>
        <v>12.614000000000004</v>
      </c>
      <c r="L5" s="156"/>
      <c r="M5" s="120" t="str">
        <f>Table5[[#This Row],[Predictors]]</f>
        <v>MYN</v>
      </c>
      <c r="N5" s="121">
        <v>89.210999999999999</v>
      </c>
      <c r="O5" s="122">
        <v>1.1830000000000001</v>
      </c>
      <c r="P5" s="122">
        <v>86.893000000000001</v>
      </c>
      <c r="Q5" s="122">
        <v>91.53</v>
      </c>
      <c r="R5" s="170">
        <v>75.412000000000006</v>
      </c>
      <c r="S5" s="170">
        <v>9.26</v>
      </c>
      <c r="T5" s="131">
        <v>3.1473E-14</v>
      </c>
      <c r="U5" s="131">
        <v>5.0399999999999997E-13</v>
      </c>
      <c r="V5" s="180" t="s">
        <v>52</v>
      </c>
      <c r="W5" s="167">
        <f t="shared" si="0"/>
        <v>2.3179999999999978</v>
      </c>
      <c r="X5" s="156"/>
      <c r="Y5" s="120" t="str">
        <f>Table5[[#This Row],[Predictors]]</f>
        <v>MYN</v>
      </c>
      <c r="Z5" s="121">
        <f>[5]Mode_f0_exc_b0!B4</f>
        <v>5.6790000000000003</v>
      </c>
      <c r="AA5" s="122">
        <f>[5]Mode_f0_exc_b0!C4</f>
        <v>0.58599999999999997</v>
      </c>
      <c r="AB5" s="122">
        <f>[5]Mode_f0_exc_b0!D4</f>
        <v>4.53</v>
      </c>
      <c r="AC5" s="122">
        <f>[5]Mode_f0_exc_b0!E4</f>
        <v>6.827</v>
      </c>
      <c r="AD5" s="170">
        <f>[5]Mode_f0_exc_b0!F4</f>
        <v>9.69</v>
      </c>
      <c r="AE5" s="170">
        <f>[5]Mode_f0_exc_b0!G4</f>
        <v>9.8000000000000007</v>
      </c>
      <c r="AF5" s="131">
        <f>[5]Mode_f0_exc_b0!H4</f>
        <v>2.48E-6</v>
      </c>
      <c r="AG5" s="154">
        <f>[5]Mode_f0_exc_b0!I4</f>
        <v>6.02E-6</v>
      </c>
      <c r="AH5" s="188" t="str">
        <f>[5]Mode_f0_exc_b0!J4</f>
        <v>p&lt;0.0001</v>
      </c>
      <c r="AI5" s="167">
        <f t="shared" si="1"/>
        <v>1.149</v>
      </c>
      <c r="AJ5" s="128"/>
      <c r="AK5" s="156"/>
      <c r="AM5" s="148"/>
      <c r="AS5" s="156"/>
      <c r="AT5" s="156"/>
      <c r="BK5" s="156"/>
    </row>
    <row r="6" spans="1:63" s="147" customFormat="1" x14ac:dyDescent="0.3">
      <c r="A6" s="123" t="str">
        <f>RIGHT([7]Mode_l_t_b0!A5,3)</f>
        <v>MDQ</v>
      </c>
      <c r="B6" s="123">
        <f>[7]Mode_l_t_b0!B5</f>
        <v>76.307000000000002</v>
      </c>
      <c r="C6" s="146">
        <f>[7]Mode_l_t_b0!C5</f>
        <v>7.55</v>
      </c>
      <c r="D6" s="146">
        <f>[7]Mode_l_t_b0!D5</f>
        <v>61.509</v>
      </c>
      <c r="E6" s="146">
        <f>[7]Mode_l_t_b0!E5</f>
        <v>91.105000000000004</v>
      </c>
      <c r="F6" s="146">
        <f>[7]Mode_l_t_b0!F5</f>
        <v>10.106999999999999</v>
      </c>
      <c r="G6" s="146">
        <f>[7]Mode_l_t_b0!G5</f>
        <v>10.62</v>
      </c>
      <c r="H6" s="131">
        <f>[7]Mode_l_t_b0!H5</f>
        <v>8.8599999999999997E-7</v>
      </c>
      <c r="I6" s="131">
        <f>[7]Mode_l_t_b0!I5</f>
        <v>2.3199999999999998E-6</v>
      </c>
      <c r="J6" s="173" t="str">
        <f>[7]Mode_l_t_b0!J5</f>
        <v>p&lt;0.0001</v>
      </c>
      <c r="K6" s="167">
        <f>Table5[[#This Row],[estimate]]-Table5[[#This Row],[2.5% CI]]</f>
        <v>14.798000000000002</v>
      </c>
      <c r="M6" s="120" t="str">
        <f>Table5[[#This Row],[Predictors]]</f>
        <v>MDQ</v>
      </c>
      <c r="N6" s="124">
        <v>90.358999999999995</v>
      </c>
      <c r="O6" s="122">
        <v>1.395</v>
      </c>
      <c r="P6" s="122">
        <v>87.625</v>
      </c>
      <c r="Q6" s="122">
        <v>93.093000000000004</v>
      </c>
      <c r="R6" s="170">
        <v>64.771000000000001</v>
      </c>
      <c r="S6" s="170">
        <v>10.92</v>
      </c>
      <c r="T6" s="131">
        <v>1.8184000000000001E-15</v>
      </c>
      <c r="U6" s="131">
        <v>2.9099999999999997E-14</v>
      </c>
      <c r="V6" s="180" t="s">
        <v>52</v>
      </c>
      <c r="W6" s="167">
        <f t="shared" si="0"/>
        <v>2.7339999999999947</v>
      </c>
      <c r="Y6" s="120" t="str">
        <f>Table5[[#This Row],[Predictors]]</f>
        <v>MDQ</v>
      </c>
      <c r="Z6" s="124">
        <f>[5]Mode_f0_exc_b0!B5</f>
        <v>7.5810000000000004</v>
      </c>
      <c r="AA6" s="122">
        <f>[5]Mode_f0_exc_b0!C5</f>
        <v>0.68300000000000005</v>
      </c>
      <c r="AB6" s="122">
        <f>[5]Mode_f0_exc_b0!D5</f>
        <v>6.2430000000000003</v>
      </c>
      <c r="AC6" s="122">
        <f>[5]Mode_f0_exc_b0!E5</f>
        <v>8.9190000000000005</v>
      </c>
      <c r="AD6" s="170">
        <f>[5]Mode_f0_exc_b0!F5</f>
        <v>11.105</v>
      </c>
      <c r="AE6" s="170">
        <f>[5]Mode_f0_exc_b0!G5</f>
        <v>10.95</v>
      </c>
      <c r="AF6" s="131">
        <f>[5]Mode_f0_exc_b0!H5</f>
        <v>2.6899999999999999E-7</v>
      </c>
      <c r="AG6" s="155">
        <f>[5]Mode_f0_exc_b0!I5</f>
        <v>7.5899999999999995E-7</v>
      </c>
      <c r="AH6" s="189" t="str">
        <f>[5]Mode_f0_exc_b0!J5</f>
        <v>p&lt;0.0001</v>
      </c>
      <c r="AI6" s="167">
        <f t="shared" si="1"/>
        <v>1.3380000000000001</v>
      </c>
      <c r="AJ6" s="128"/>
      <c r="AM6" s="148"/>
    </row>
    <row r="7" spans="1:63" s="147" customFormat="1" x14ac:dyDescent="0.3">
      <c r="A7" s="125"/>
      <c r="B7" s="126"/>
      <c r="C7" s="149"/>
      <c r="D7" s="149"/>
      <c r="E7" s="149"/>
      <c r="F7" s="150"/>
      <c r="G7" s="150"/>
      <c r="H7" s="150"/>
      <c r="I7" s="150"/>
      <c r="J7" s="174"/>
      <c r="K7" s="127"/>
      <c r="L7" s="128"/>
      <c r="M7" s="128"/>
      <c r="N7" s="128"/>
      <c r="O7" s="150"/>
      <c r="P7" s="150"/>
      <c r="Q7" s="150"/>
      <c r="R7" s="150"/>
      <c r="T7" s="125"/>
      <c r="U7" s="127"/>
      <c r="V7" s="181"/>
      <c r="W7" s="128"/>
      <c r="X7" s="151"/>
      <c r="Y7" s="129"/>
      <c r="AD7" s="148"/>
      <c r="AH7" s="174"/>
    </row>
    <row r="8" spans="1:63" s="7" customFormat="1" ht="29.4" x14ac:dyDescent="0.3">
      <c r="A8" s="5" t="s">
        <v>13</v>
      </c>
      <c r="B8" s="5"/>
      <c r="C8" s="134"/>
      <c r="D8" s="134"/>
      <c r="E8" s="134"/>
      <c r="F8" s="133"/>
      <c r="G8" s="133"/>
      <c r="H8" s="133"/>
      <c r="I8" s="133"/>
      <c r="J8" s="175"/>
      <c r="K8" s="138"/>
      <c r="M8" s="5" t="s">
        <v>15</v>
      </c>
      <c r="N8" s="134"/>
      <c r="O8" s="8"/>
      <c r="P8" s="8"/>
      <c r="Q8" s="8"/>
      <c r="R8" s="8"/>
      <c r="S8" s="5"/>
      <c r="U8" s="5"/>
      <c r="V8" s="182"/>
      <c r="X8" s="133"/>
      <c r="Y8" s="5" t="s">
        <v>18</v>
      </c>
      <c r="AC8" s="8"/>
      <c r="AH8" s="186"/>
    </row>
    <row r="9" spans="1:63" x14ac:dyDescent="0.3">
      <c r="A9" s="6" t="s">
        <v>0</v>
      </c>
      <c r="B9" s="9" t="s">
        <v>43</v>
      </c>
      <c r="C9" s="139" t="s">
        <v>6</v>
      </c>
      <c r="D9" s="139" t="s">
        <v>9</v>
      </c>
      <c r="E9" s="139" t="s">
        <v>10</v>
      </c>
      <c r="F9" s="169" t="s">
        <v>44</v>
      </c>
      <c r="G9" s="169" t="s">
        <v>11</v>
      </c>
      <c r="H9" s="11" t="s">
        <v>45</v>
      </c>
      <c r="I9" s="159" t="s">
        <v>51</v>
      </c>
      <c r="J9" s="176" t="s">
        <v>47</v>
      </c>
      <c r="K9" s="12" t="s">
        <v>42</v>
      </c>
      <c r="L9" s="135"/>
      <c r="M9" s="6" t="s">
        <v>0</v>
      </c>
      <c r="N9" s="140" t="s">
        <v>43</v>
      </c>
      <c r="O9" s="139" t="s">
        <v>6</v>
      </c>
      <c r="P9" s="139" t="s">
        <v>9</v>
      </c>
      <c r="Q9" s="139" t="s">
        <v>10</v>
      </c>
      <c r="R9" s="169" t="s">
        <v>44</v>
      </c>
      <c r="S9" s="169" t="s">
        <v>11</v>
      </c>
      <c r="T9" s="11" t="s">
        <v>45</v>
      </c>
      <c r="U9" s="159" t="s">
        <v>51</v>
      </c>
      <c r="V9" s="176" t="s">
        <v>47</v>
      </c>
      <c r="W9" s="12" t="s">
        <v>42</v>
      </c>
      <c r="X9" s="135"/>
      <c r="Y9" s="6" t="s">
        <v>0</v>
      </c>
      <c r="Z9" s="9" t="s">
        <v>43</v>
      </c>
      <c r="AA9" s="12" t="s">
        <v>6</v>
      </c>
      <c r="AB9" s="12" t="s">
        <v>9</v>
      </c>
      <c r="AC9" s="12" t="s">
        <v>10</v>
      </c>
      <c r="AD9" s="171" t="s">
        <v>44</v>
      </c>
      <c r="AE9" s="171" t="s">
        <v>11</v>
      </c>
      <c r="AF9" s="11" t="s">
        <v>45</v>
      </c>
      <c r="AG9" s="159" t="s">
        <v>51</v>
      </c>
      <c r="AH9" s="176" t="s">
        <v>47</v>
      </c>
      <c r="AI9" s="12" t="s">
        <v>42</v>
      </c>
      <c r="AJ9" s="144"/>
      <c r="AK9" s="136"/>
      <c r="AL9" s="136"/>
      <c r="AM9" s="136"/>
    </row>
    <row r="10" spans="1:63" s="147" customFormat="1" x14ac:dyDescent="0.3">
      <c r="A10" s="120" t="str">
        <f>A3</f>
        <v>MDC</v>
      </c>
      <c r="B10" s="120">
        <f>[9]Mode_h_t_b0!B2</f>
        <v>319.928</v>
      </c>
      <c r="C10" s="122">
        <f>[9]Mode_h_t_b0!C2</f>
        <v>25.942</v>
      </c>
      <c r="D10" s="122">
        <f>[9]Mode_h_t_b0!D2</f>
        <v>269.08300000000003</v>
      </c>
      <c r="E10" s="122">
        <f>[9]Mode_h_t_b0!E2</f>
        <v>370.77199999999999</v>
      </c>
      <c r="F10" s="170">
        <f>[9]Mode_h_t_b0!F2</f>
        <v>12.333</v>
      </c>
      <c r="G10" s="170">
        <f>[9]Mode_h_t_b0!G2</f>
        <v>2.98</v>
      </c>
      <c r="H10" s="130">
        <f>[9]Mode_h_t_b0!H2</f>
        <v>1.1999999999999999E-3</v>
      </c>
      <c r="I10" s="130">
        <f>[9]Mode_h_t_b0!I2</f>
        <v>2.0999999999999999E-3</v>
      </c>
      <c r="J10" s="172" t="str">
        <f>[9]Mode_h_t_b0!J2</f>
        <v>p&lt;0.01</v>
      </c>
      <c r="K10" s="167">
        <f>B10-D10</f>
        <v>50.84499999999997</v>
      </c>
      <c r="M10" s="120" t="str">
        <f>A3</f>
        <v>MDC</v>
      </c>
      <c r="N10" s="121">
        <f>[3]Mode_h_f0_b0!B2</f>
        <v>92.376000000000005</v>
      </c>
      <c r="O10" s="122">
        <f>[3]Mode_h_f0_b0!C2</f>
        <v>1.389</v>
      </c>
      <c r="P10" s="122">
        <f>[3]Mode_h_f0_b0!D2</f>
        <v>89.653999999999996</v>
      </c>
      <c r="Q10" s="122">
        <f>[3]Mode_h_f0_b0!E2</f>
        <v>95.097999999999999</v>
      </c>
      <c r="R10" s="170">
        <f>[3]Mode_h_f0_b0!F2</f>
        <v>66.507000000000005</v>
      </c>
      <c r="S10" s="170">
        <f>[3]Mode_h_f0_b0!G2</f>
        <v>9.19</v>
      </c>
      <c r="T10" s="131">
        <f>[3]Mode_h_f0_b0!H2</f>
        <v>1.19E-13</v>
      </c>
      <c r="U10" s="131">
        <f>[3]Mode_h_f0_b0!I2</f>
        <v>4.8800000000000004E-13</v>
      </c>
      <c r="V10" s="180" t="str">
        <f>[3]Mode_h_f0_b0!J2</f>
        <v>p&lt;0.0001</v>
      </c>
      <c r="W10" s="167">
        <f t="shared" ref="W10:W13" si="2">N10-P10</f>
        <v>2.7220000000000084</v>
      </c>
      <c r="Y10" s="120" t="str">
        <f>A3</f>
        <v>MDC</v>
      </c>
      <c r="Z10" s="121">
        <f>[11]Mode_lh_slope_b0!B2</f>
        <v>31.486000000000001</v>
      </c>
      <c r="AA10" s="122">
        <f>[11]Mode_lh_slope_b0!C2</f>
        <v>5.75</v>
      </c>
      <c r="AB10" s="122">
        <f>[11]Mode_lh_slope_b0!D2</f>
        <v>20.216000000000001</v>
      </c>
      <c r="AC10" s="122">
        <f>[11]Mode_lh_slope_b0!E2</f>
        <v>42.756999999999998</v>
      </c>
      <c r="AD10" s="170">
        <f>[11]Mode_lh_slope_b0!F2</f>
        <v>5.476</v>
      </c>
      <c r="AE10" s="170">
        <f>[11]Mode_lh_slope_b0!G2</f>
        <v>4.87</v>
      </c>
      <c r="AF10" s="132">
        <f>[11]Mode_lh_slope_b0!H2</f>
        <v>3.0000000000000001E-3</v>
      </c>
      <c r="AG10" s="132">
        <f>[11]Mode_lh_slope_b0!I2</f>
        <v>4.5999999999999999E-3</v>
      </c>
      <c r="AH10" s="190" t="str">
        <f>[11]Mode_lh_slope_b0!J2</f>
        <v>p&lt;0.01</v>
      </c>
      <c r="AI10" s="167">
        <f>Z10-AB10</f>
        <v>11.27</v>
      </c>
      <c r="AJ10" s="149"/>
      <c r="AK10" s="148"/>
      <c r="AL10" s="148"/>
      <c r="AM10" s="148"/>
    </row>
    <row r="11" spans="1:63" s="147" customFormat="1" x14ac:dyDescent="0.3">
      <c r="A11" s="120" t="str">
        <f>A4</f>
        <v>MWH</v>
      </c>
      <c r="B11" s="120">
        <f>[9]Mode_h_t_b0!B3</f>
        <v>319.65100000000001</v>
      </c>
      <c r="C11" s="122">
        <f>[9]Mode_h_t_b0!C3</f>
        <v>25.942</v>
      </c>
      <c r="D11" s="122">
        <f>[9]Mode_h_t_b0!D3</f>
        <v>268.80599999999998</v>
      </c>
      <c r="E11" s="122">
        <f>[9]Mode_h_t_b0!E3</f>
        <v>370.49599999999998</v>
      </c>
      <c r="F11" s="170">
        <f>[9]Mode_h_t_b0!F3</f>
        <v>12.321999999999999</v>
      </c>
      <c r="G11" s="170">
        <f>[9]Mode_h_t_b0!G3</f>
        <v>2.98</v>
      </c>
      <c r="H11" s="130">
        <f>[9]Mode_h_t_b0!H3</f>
        <v>1.1999999999999999E-3</v>
      </c>
      <c r="I11" s="130">
        <f>[9]Mode_h_t_b0!I3</f>
        <v>2.0999999999999999E-3</v>
      </c>
      <c r="J11" s="173" t="str">
        <f>[9]Mode_h_t_b0!J3</f>
        <v>p&lt;0.01</v>
      </c>
      <c r="K11" s="167">
        <f>B11-D11</f>
        <v>50.845000000000027</v>
      </c>
      <c r="M11" s="120" t="str">
        <f>A4</f>
        <v>MWH</v>
      </c>
      <c r="N11" s="121">
        <f>[3]Mode_h_f0_b0!B3</f>
        <v>92.771000000000001</v>
      </c>
      <c r="O11" s="122">
        <f>[3]Mode_h_f0_b0!C3</f>
        <v>1.389</v>
      </c>
      <c r="P11" s="122">
        <f>[3]Mode_h_f0_b0!D3</f>
        <v>90.049000000000007</v>
      </c>
      <c r="Q11" s="122">
        <f>[3]Mode_h_f0_b0!E3</f>
        <v>95.494</v>
      </c>
      <c r="R11" s="170">
        <f>[3]Mode_h_f0_b0!F3</f>
        <v>66.789000000000001</v>
      </c>
      <c r="S11" s="170">
        <f>[3]Mode_h_f0_b0!G3</f>
        <v>9.19</v>
      </c>
      <c r="T11" s="131">
        <f>[3]Mode_h_f0_b0!H3</f>
        <v>1.1399999999999999E-13</v>
      </c>
      <c r="U11" s="131">
        <f>[3]Mode_h_f0_b0!I3</f>
        <v>4.8800000000000004E-13</v>
      </c>
      <c r="V11" s="183" t="str">
        <f>[3]Mode_h_f0_b0!J3</f>
        <v>p&lt;0.0001</v>
      </c>
      <c r="W11" s="167">
        <f t="shared" si="2"/>
        <v>2.7219999999999942</v>
      </c>
      <c r="Y11" s="120" t="str">
        <f>A4</f>
        <v>MWH</v>
      </c>
      <c r="Z11" s="121">
        <f>[11]Mode_lh_slope_b0!B3</f>
        <v>33.277999999999999</v>
      </c>
      <c r="AA11" s="122">
        <f>[11]Mode_lh_slope_b0!C3</f>
        <v>5.5330000000000004</v>
      </c>
      <c r="AB11" s="122">
        <f>[11]Mode_lh_slope_b0!D3</f>
        <v>22.434000000000001</v>
      </c>
      <c r="AC11" s="122">
        <f>[11]Mode_lh_slope_b0!E3</f>
        <v>44.122</v>
      </c>
      <c r="AD11" s="170">
        <f>[11]Mode_lh_slope_b0!F3</f>
        <v>6.0149999999999997</v>
      </c>
      <c r="AE11" s="170">
        <f>[11]Mode_lh_slope_b0!G3</f>
        <v>4.2300000000000004</v>
      </c>
      <c r="AF11" s="132">
        <f>[11]Mode_lh_slope_b0!H3</f>
        <v>3.2000000000000002E-3</v>
      </c>
      <c r="AG11" s="132">
        <f>[11]Mode_lh_slope_b0!I3</f>
        <v>4.7999999999999996E-3</v>
      </c>
      <c r="AH11" s="190" t="str">
        <f>[11]Mode_lh_slope_b0!J3</f>
        <v>p&lt;0.01</v>
      </c>
      <c r="AI11" s="167">
        <f t="shared" ref="AI11:AI13" si="3">Z11-AB11</f>
        <v>10.843999999999998</v>
      </c>
      <c r="AJ11" s="152"/>
    </row>
    <row r="12" spans="1:63" s="147" customFormat="1" x14ac:dyDescent="0.3">
      <c r="A12" s="120" t="str">
        <f>A5</f>
        <v>MYN</v>
      </c>
      <c r="B12" s="120">
        <f>[9]Mode_h_t_b0!B4</f>
        <v>315.91300000000001</v>
      </c>
      <c r="C12" s="122">
        <f>[9]Mode_h_t_b0!C4</f>
        <v>25.943000000000001</v>
      </c>
      <c r="D12" s="122">
        <f>[9]Mode_h_t_b0!D4</f>
        <v>265.065</v>
      </c>
      <c r="E12" s="122">
        <f>[9]Mode_h_t_b0!E4</f>
        <v>366.76100000000002</v>
      </c>
      <c r="F12" s="170">
        <f>[9]Mode_h_t_b0!F4</f>
        <v>12.177</v>
      </c>
      <c r="G12" s="170">
        <f>[9]Mode_h_t_b0!G4</f>
        <v>2.98</v>
      </c>
      <c r="H12" s="130">
        <f>[9]Mode_h_t_b0!H4</f>
        <v>1.1999999999999999E-3</v>
      </c>
      <c r="I12" s="130">
        <f>[9]Mode_h_t_b0!I4</f>
        <v>2.0999999999999999E-3</v>
      </c>
      <c r="J12" s="173" t="str">
        <f>[9]Mode_h_t_b0!J4</f>
        <v>p&lt;0.01</v>
      </c>
      <c r="K12" s="167">
        <f t="shared" ref="K12:K13" si="4">B12-D12</f>
        <v>50.848000000000013</v>
      </c>
      <c r="M12" s="120" t="str">
        <f>A5</f>
        <v>MYN</v>
      </c>
      <c r="N12" s="121">
        <f>[3]Mode_h_f0_b0!B4</f>
        <v>94.215000000000003</v>
      </c>
      <c r="O12" s="122">
        <f>[3]Mode_h_f0_b0!C4</f>
        <v>1.389</v>
      </c>
      <c r="P12" s="122">
        <f>[3]Mode_h_f0_b0!D4</f>
        <v>91.492000000000004</v>
      </c>
      <c r="Q12" s="122">
        <f>[3]Mode_h_f0_b0!E4</f>
        <v>96.938000000000002</v>
      </c>
      <c r="R12" s="170">
        <f>[3]Mode_h_f0_b0!F4</f>
        <v>67.822999999999993</v>
      </c>
      <c r="S12" s="170">
        <f>[3]Mode_h_f0_b0!G4</f>
        <v>9.1999999999999993</v>
      </c>
      <c r="T12" s="131">
        <f>[3]Mode_h_f0_b0!H4</f>
        <v>9.8499999999999997E-14</v>
      </c>
      <c r="U12" s="131">
        <f>[3]Mode_h_f0_b0!I4</f>
        <v>4.6700000000000003E-13</v>
      </c>
      <c r="V12" s="183" t="str">
        <f>[3]Mode_h_f0_b0!J4</f>
        <v>p&lt;0.0001</v>
      </c>
      <c r="W12" s="167">
        <f t="shared" si="2"/>
        <v>2.722999999999999</v>
      </c>
      <c r="Y12" s="120" t="str">
        <f>A5</f>
        <v>MYN</v>
      </c>
      <c r="Z12" s="121">
        <f>[11]Mode_lh_slope_b0!B4</f>
        <v>32.436</v>
      </c>
      <c r="AA12" s="122">
        <f>[11]Mode_lh_slope_b0!C4</f>
        <v>5.8390000000000004</v>
      </c>
      <c r="AB12" s="122">
        <f>[11]Mode_lh_slope_b0!D4</f>
        <v>20.992000000000001</v>
      </c>
      <c r="AC12" s="122">
        <f>[11]Mode_lh_slope_b0!E4</f>
        <v>43.881</v>
      </c>
      <c r="AD12" s="170">
        <f>[11]Mode_lh_slope_b0!F4</f>
        <v>5.5549999999999997</v>
      </c>
      <c r="AE12" s="170">
        <f>[11]Mode_lh_slope_b0!G4</f>
        <v>5.09</v>
      </c>
      <c r="AF12" s="132">
        <f>[11]Mode_lh_slope_b0!H4</f>
        <v>2.5000000000000001E-3</v>
      </c>
      <c r="AG12" s="132">
        <f>[11]Mode_lh_slope_b0!I4</f>
        <v>3.8999999999999998E-3</v>
      </c>
      <c r="AH12" s="190" t="str">
        <f>[11]Mode_lh_slope_b0!J4</f>
        <v>p&lt;0.01</v>
      </c>
      <c r="AI12" s="167">
        <f t="shared" si="3"/>
        <v>11.443999999999999</v>
      </c>
      <c r="AJ12" s="152"/>
    </row>
    <row r="13" spans="1:63" s="147" customFormat="1" x14ac:dyDescent="0.3">
      <c r="A13" s="120" t="str">
        <f>A6</f>
        <v>MDQ</v>
      </c>
      <c r="B13" s="123">
        <f>[9]Mode_h_t_b0!B5</f>
        <v>299.358</v>
      </c>
      <c r="C13" s="122">
        <f>[9]Mode_h_t_b0!C5</f>
        <v>25.95</v>
      </c>
      <c r="D13" s="122">
        <f>[9]Mode_h_t_b0!D5</f>
        <v>248.49700000000001</v>
      </c>
      <c r="E13" s="122">
        <f>[9]Mode_h_t_b0!E5</f>
        <v>350.22</v>
      </c>
      <c r="F13" s="170">
        <f>[9]Mode_h_t_b0!F5</f>
        <v>11.536</v>
      </c>
      <c r="G13" s="170">
        <f>[9]Mode_h_t_b0!G5</f>
        <v>2.98</v>
      </c>
      <c r="H13" s="130">
        <f>[9]Mode_h_t_b0!H5</f>
        <v>1.4E-3</v>
      </c>
      <c r="I13" s="130">
        <f>[9]Mode_h_t_b0!I5</f>
        <v>2.3999999999999998E-3</v>
      </c>
      <c r="J13" s="173" t="str">
        <f>[9]Mode_h_t_b0!J5</f>
        <v>p&lt;0.01</v>
      </c>
      <c r="K13" s="167">
        <f t="shared" si="4"/>
        <v>50.86099999999999</v>
      </c>
      <c r="M13" s="120" t="str">
        <f>A6</f>
        <v>MDQ</v>
      </c>
      <c r="N13" s="124">
        <f>[3]Mode_h_f0_b0!B5</f>
        <v>97.447999999999993</v>
      </c>
      <c r="O13" s="122">
        <f>[3]Mode_h_f0_b0!C5</f>
        <v>1.39</v>
      </c>
      <c r="P13" s="122">
        <f>[3]Mode_h_f0_b0!D5</f>
        <v>94.724000000000004</v>
      </c>
      <c r="Q13" s="122">
        <f>[3]Mode_h_f0_b0!E5</f>
        <v>100.172</v>
      </c>
      <c r="R13" s="170">
        <f>[3]Mode_h_f0_b0!F5</f>
        <v>70.111999999999995</v>
      </c>
      <c r="S13" s="170">
        <f>[3]Mode_h_f0_b0!G5</f>
        <v>9.2200000000000006</v>
      </c>
      <c r="T13" s="131">
        <f>[3]Mode_h_f0_b0!H5</f>
        <v>6.8799999999999995E-14</v>
      </c>
      <c r="U13" s="131">
        <f>[3]Mode_h_f0_b0!I5</f>
        <v>4.0900000000000002E-13</v>
      </c>
      <c r="V13" s="183" t="str">
        <f>[3]Mode_h_f0_b0!J5</f>
        <v>p&lt;0.0001</v>
      </c>
      <c r="W13" s="167">
        <f t="shared" si="2"/>
        <v>2.7239999999999895</v>
      </c>
      <c r="Y13" s="120" t="str">
        <f>A6</f>
        <v>MDQ</v>
      </c>
      <c r="Z13" s="121">
        <f>[11]Mode_lh_slope_b0!B5</f>
        <v>41.722999999999999</v>
      </c>
      <c r="AA13" s="122">
        <f>[11]Mode_lh_slope_b0!C5</f>
        <v>5.7160000000000002</v>
      </c>
      <c r="AB13" s="122">
        <f>[11]Mode_lh_slope_b0!D5</f>
        <v>30.518999999999998</v>
      </c>
      <c r="AC13" s="122">
        <f>[11]Mode_lh_slope_b0!E5</f>
        <v>52.927</v>
      </c>
      <c r="AD13" s="170">
        <f>[11]Mode_lh_slope_b0!F5</f>
        <v>7.2990000000000004</v>
      </c>
      <c r="AE13" s="170">
        <f>[11]Mode_lh_slope_b0!G5</f>
        <v>4.7300000000000004</v>
      </c>
      <c r="AF13" s="132">
        <f>[11]Mode_lh_slope_b0!H5</f>
        <v>9.5299999999999996E-4</v>
      </c>
      <c r="AG13" s="132">
        <f>[11]Mode_lh_slope_b0!I5</f>
        <v>1.8E-3</v>
      </c>
      <c r="AH13" s="190" t="str">
        <f>[11]Mode_lh_slope_b0!J5</f>
        <v>p&lt;0.01</v>
      </c>
      <c r="AI13" s="167">
        <f t="shared" si="3"/>
        <v>11.204000000000001</v>
      </c>
      <c r="AJ13" s="152"/>
    </row>
    <row r="14" spans="1:63" x14ac:dyDescent="0.3">
      <c r="A14" s="135"/>
      <c r="B14" s="135"/>
      <c r="C14" s="135"/>
      <c r="D14" s="135"/>
      <c r="E14" s="135"/>
      <c r="F14" s="141"/>
      <c r="G14" s="141"/>
      <c r="H14" s="141"/>
      <c r="I14" s="141"/>
      <c r="J14" s="177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77"/>
      <c r="W14" s="135"/>
      <c r="X14" s="141"/>
      <c r="Y14" s="141"/>
      <c r="Z14" s="135"/>
      <c r="AA14" s="135"/>
      <c r="AB14" s="135"/>
      <c r="AC14" s="135"/>
    </row>
    <row r="15" spans="1:63" x14ac:dyDescent="0.3">
      <c r="A15" s="135"/>
      <c r="B15" s="135"/>
      <c r="C15" s="135"/>
      <c r="D15" s="135"/>
      <c r="E15" s="135"/>
      <c r="F15" s="141"/>
      <c r="G15" s="141"/>
      <c r="H15" s="141"/>
      <c r="I15" s="141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77"/>
      <c r="W15" s="135"/>
      <c r="X15" s="141"/>
      <c r="Y15" s="141"/>
      <c r="Z15" s="135"/>
      <c r="AA15" s="135"/>
      <c r="AB15" s="135"/>
      <c r="AC15" s="135"/>
    </row>
    <row r="16" spans="1:63" x14ac:dyDescent="0.3">
      <c r="J16" s="144"/>
      <c r="N16" s="137"/>
      <c r="O16" s="137"/>
      <c r="P16" s="137"/>
      <c r="Q16" s="137"/>
      <c r="R16" s="137"/>
      <c r="V16" s="184"/>
      <c r="AB16" s="135"/>
      <c r="AC16" s="135"/>
    </row>
    <row r="17" spans="3:29" x14ac:dyDescent="0.3">
      <c r="C17" s="143"/>
      <c r="D17" s="143"/>
      <c r="E17" s="143"/>
      <c r="F17" s="143"/>
      <c r="G17" s="143"/>
      <c r="H17" s="143"/>
      <c r="I17" s="143"/>
      <c r="J17" s="143"/>
      <c r="K17" s="143"/>
      <c r="N17" s="137"/>
      <c r="O17" s="137"/>
      <c r="P17" s="137"/>
      <c r="Q17" s="137"/>
      <c r="R17" s="137"/>
      <c r="V17" s="184"/>
      <c r="AB17" s="135"/>
      <c r="AC17" s="135"/>
    </row>
    <row r="18" spans="3:29" x14ac:dyDescent="0.3">
      <c r="D18" s="135"/>
      <c r="E18" s="135"/>
    </row>
    <row r="19" spans="3:29" x14ac:dyDescent="0.3">
      <c r="J19" s="144"/>
      <c r="N19" s="137"/>
      <c r="O19" s="137"/>
      <c r="P19" s="137"/>
      <c r="Q19" s="137"/>
      <c r="R19" s="137"/>
      <c r="V19" s="184"/>
      <c r="AB19" s="135"/>
      <c r="AC19" s="135"/>
    </row>
    <row r="20" spans="3:29" x14ac:dyDescent="0.3">
      <c r="J20" s="144"/>
      <c r="N20" s="137"/>
      <c r="O20" s="137"/>
      <c r="P20" s="137"/>
      <c r="Q20" s="137"/>
      <c r="R20" s="137"/>
      <c r="V20" s="184"/>
      <c r="AB20" s="135"/>
      <c r="AC20" s="135"/>
    </row>
    <row r="21" spans="3:29" x14ac:dyDescent="0.3">
      <c r="J21" s="144"/>
      <c r="N21" s="137"/>
      <c r="O21" s="137"/>
      <c r="P21" s="137"/>
      <c r="Q21" s="137"/>
      <c r="R21" s="137"/>
      <c r="V21" s="184"/>
      <c r="AB21" s="135"/>
      <c r="AC21" s="135"/>
    </row>
    <row r="22" spans="3:29" x14ac:dyDescent="0.3">
      <c r="J22" s="144"/>
      <c r="N22" s="137"/>
      <c r="O22" s="137"/>
      <c r="P22" s="137"/>
      <c r="Q22" s="137"/>
      <c r="R22" s="137"/>
      <c r="V22" s="184"/>
      <c r="AB22" s="135"/>
      <c r="AC22" s="135"/>
    </row>
    <row r="23" spans="3:29" x14ac:dyDescent="0.3">
      <c r="J23" s="144"/>
      <c r="N23" s="137"/>
      <c r="O23" s="137"/>
      <c r="P23" s="137"/>
      <c r="Q23" s="137"/>
      <c r="R23" s="137"/>
      <c r="V23" s="184"/>
      <c r="AB23" s="135"/>
      <c r="AC23" s="135"/>
    </row>
    <row r="25" spans="3:29" x14ac:dyDescent="0.3">
      <c r="J25" s="144"/>
      <c r="N25" s="137"/>
      <c r="O25" s="137"/>
      <c r="P25" s="137"/>
      <c r="Q25" s="137"/>
      <c r="R25" s="137"/>
      <c r="V25" s="184"/>
      <c r="AB25" s="135"/>
      <c r="AC25" s="135"/>
    </row>
    <row r="26" spans="3:29" x14ac:dyDescent="0.3">
      <c r="J26" s="144"/>
      <c r="N26" s="137"/>
      <c r="O26" s="137"/>
      <c r="P26" s="137"/>
      <c r="Q26" s="137"/>
      <c r="R26" s="137"/>
      <c r="V26" s="184"/>
      <c r="AB26" s="135"/>
      <c r="AC26" s="135"/>
    </row>
    <row r="27" spans="3:29" x14ac:dyDescent="0.3">
      <c r="J27" s="144"/>
      <c r="N27" s="137"/>
      <c r="O27" s="137"/>
      <c r="P27" s="137"/>
      <c r="Q27" s="137"/>
      <c r="R27" s="137"/>
      <c r="V27" s="184"/>
      <c r="AB27" s="135"/>
      <c r="AC27" s="135"/>
    </row>
    <row r="28" spans="3:29" x14ac:dyDescent="0.3">
      <c r="J28" s="144"/>
      <c r="N28" s="137"/>
      <c r="O28" s="137"/>
      <c r="P28" s="137"/>
      <c r="Q28" s="137"/>
      <c r="R28" s="137"/>
      <c r="V28" s="184"/>
      <c r="AB28" s="135"/>
      <c r="AC28" s="135"/>
    </row>
    <row r="29" spans="3:29" x14ac:dyDescent="0.3">
      <c r="J29" s="144"/>
      <c r="N29" s="137"/>
      <c r="O29" s="137"/>
      <c r="P29" s="137"/>
      <c r="Q29" s="137"/>
      <c r="R29" s="137"/>
      <c r="V29" s="184"/>
      <c r="AB29" s="135"/>
      <c r="AC29" s="135"/>
    </row>
    <row r="39" spans="4:5" x14ac:dyDescent="0.3">
      <c r="D39" s="137"/>
      <c r="E39" s="137"/>
    </row>
    <row r="40" spans="4:5" x14ac:dyDescent="0.3">
      <c r="D40" s="145"/>
    </row>
    <row r="41" spans="4:5" x14ac:dyDescent="0.3">
      <c r="D41" s="145"/>
    </row>
    <row r="42" spans="4:5" x14ac:dyDescent="0.3">
      <c r="D42" s="145"/>
    </row>
    <row r="43" spans="4:5" x14ac:dyDescent="0.3">
      <c r="D43" s="145"/>
    </row>
    <row r="44" spans="4:5" x14ac:dyDescent="0.3">
      <c r="D44" s="145"/>
    </row>
    <row r="45" spans="4:5" x14ac:dyDescent="0.3">
      <c r="D45" s="145"/>
    </row>
    <row r="46" spans="4:5" x14ac:dyDescent="0.3">
      <c r="D46" s="145"/>
    </row>
    <row r="47" spans="4:5" x14ac:dyDescent="0.3">
      <c r="D47" s="137"/>
      <c r="E47" s="137"/>
    </row>
    <row r="48" spans="4:5" x14ac:dyDescent="0.3">
      <c r="D48" s="137"/>
      <c r="E48" s="137"/>
    </row>
  </sheetData>
  <conditionalFormatting sqref="AF10:AG13 X7:Y7 F7:I7 O7:R7 AF3:AG6 H3:I6 H10:I13 T3:U6 T10:U13 W10:W13 W3:W6">
    <cfRule type="cellIs" dxfId="98" priority="20" operator="lessThan">
      <formula>0.05</formula>
    </cfRule>
  </conditionalFormatting>
  <conditionalFormatting sqref="AI3:AI6">
    <cfRule type="cellIs" dxfId="97" priority="2" operator="lessThan">
      <formula>0.05</formula>
    </cfRule>
  </conditionalFormatting>
  <conditionalFormatting sqref="AI10:AI13">
    <cfRule type="cellIs" dxfId="96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7131-6939-4AD7-A411-F3DC957F6760}">
  <dimension ref="A1"/>
  <sheetViews>
    <sheetView zoomScaleNormal="100" workbookViewId="0">
      <selection activeCell="G13" sqref="G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B0 Mode</vt:lpstr>
      <vt:lpstr>B1 Mode</vt:lpstr>
      <vt:lpstr>Graphs</vt:lpstr>
      <vt:lpstr>Graph Data</vt:lpstr>
      <vt:lpstr>Legends</vt:lpstr>
      <vt:lpstr>'B0 Mode'!Print_Area</vt:lpstr>
      <vt:lpstr>'B1 Mode'!Print_Area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2022-07-11T12:11:22Z</dcterms:modified>
</cp:coreProperties>
</file>