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D3B71593-6F44-42D8-B610-8D0125A83095}" xr6:coauthVersionLast="47" xr6:coauthVersionMax="47" xr10:uidLastSave="{00000000-0000-0000-0000-000000000000}"/>
  <bookViews>
    <workbookView xWindow="-108" yWindow="-108" windowWidth="23256" windowHeight="13176" activeTab="1" xr2:uid="{5F934F14-35FB-48F8-B9CC-AA2F647F3C27}"/>
  </bookViews>
  <sheets>
    <sheet name="model tab" sheetId="1" r:id="rId1"/>
    <sheet name="summary chart" sheetId="2" r:id="rId2"/>
    <sheet name="print" sheetId="4" r:id="rId3"/>
    <sheet name="Graph.Dat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Print_Area" localSheetId="1">'summary chart'!$A$1:$AE$11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4" l="1"/>
  <c r="AD11" i="4"/>
  <c r="AC11" i="4"/>
  <c r="Y11" i="4"/>
  <c r="U11" i="4"/>
  <c r="Q11" i="4"/>
  <c r="M11" i="4"/>
  <c r="I11" i="4"/>
  <c r="I9" i="4"/>
  <c r="M9" i="4"/>
  <c r="Q9" i="4"/>
  <c r="U9" i="4"/>
  <c r="Y9" i="4"/>
  <c r="AC9" i="4"/>
  <c r="AC8" i="4"/>
  <c r="Y8" i="4"/>
  <c r="U8" i="4"/>
  <c r="Q8" i="4"/>
  <c r="M8" i="4"/>
  <c r="I8" i="4"/>
  <c r="I6" i="4"/>
  <c r="M6" i="4"/>
  <c r="Q6" i="4"/>
  <c r="U6" i="4"/>
  <c r="Y6" i="4"/>
  <c r="AC6" i="4"/>
  <c r="AC5" i="4"/>
  <c r="U5" i="4"/>
  <c r="Q5" i="4"/>
  <c r="M5" i="4"/>
  <c r="I5" i="4"/>
  <c r="AC4" i="4"/>
  <c r="Y4" i="4"/>
  <c r="U4" i="4"/>
  <c r="Q4" i="4"/>
  <c r="M4" i="4"/>
  <c r="C23" i="5"/>
  <c r="C20" i="5"/>
  <c r="B20" i="5"/>
  <c r="C19" i="5"/>
  <c r="B19" i="5"/>
  <c r="C3" i="5"/>
  <c r="B3" i="5"/>
  <c r="C2" i="5"/>
  <c r="B2" i="5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AD9" i="2"/>
  <c r="AE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E8" i="2"/>
  <c r="AD8" i="2"/>
  <c r="I6" i="2"/>
  <c r="H6" i="2"/>
  <c r="G6" i="2"/>
  <c r="F6" i="2"/>
  <c r="M6" i="2"/>
  <c r="L6" i="2"/>
  <c r="K6" i="2"/>
  <c r="J6" i="2"/>
  <c r="Q6" i="2"/>
  <c r="P6" i="2"/>
  <c r="O6" i="2"/>
  <c r="N6" i="2"/>
  <c r="U6" i="2"/>
  <c r="T6" i="2"/>
  <c r="S6" i="2"/>
  <c r="R6" i="2"/>
  <c r="Y6" i="2"/>
  <c r="X6" i="2"/>
  <c r="W6" i="2"/>
  <c r="V6" i="2"/>
  <c r="AC6" i="2"/>
  <c r="AB6" i="2"/>
  <c r="AA6" i="2"/>
  <c r="Z6" i="2"/>
  <c r="AE6" i="2"/>
  <c r="AD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N4" i="2"/>
  <c r="M5" i="2"/>
  <c r="L5" i="2"/>
  <c r="K5" i="2"/>
  <c r="J5" i="2"/>
  <c r="I5" i="2"/>
  <c r="H5" i="2"/>
  <c r="G5" i="2"/>
  <c r="F5" i="2"/>
  <c r="AE5" i="2"/>
  <c r="AD5" i="2"/>
  <c r="AE4" i="2"/>
  <c r="AD4" i="2"/>
  <c r="AC4" i="2"/>
  <c r="AB4" i="2"/>
  <c r="AA4" i="2"/>
  <c r="Z4" i="2"/>
  <c r="Y4" i="2"/>
  <c r="X4" i="2"/>
  <c r="W4" i="2"/>
  <c r="V4" i="2"/>
  <c r="R4" i="2"/>
  <c r="U4" i="2"/>
  <c r="T4" i="2"/>
  <c r="S4" i="2"/>
  <c r="Q4" i="2"/>
  <c r="P4" i="2"/>
  <c r="O4" i="2"/>
  <c r="M4" i="2"/>
  <c r="L4" i="2"/>
  <c r="K4" i="2"/>
  <c r="J4" i="2"/>
  <c r="I4" i="2"/>
  <c r="H4" i="2"/>
  <c r="G4" i="2"/>
  <c r="F4" i="2"/>
  <c r="Q11" i="1"/>
  <c r="Q10" i="1"/>
  <c r="Q9" i="1"/>
  <c r="Q8" i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E11" i="1"/>
  <c r="E10" i="1"/>
  <c r="E9" i="1"/>
  <c r="E8" i="1"/>
  <c r="C11" i="1"/>
  <c r="C31" i="5" s="1"/>
  <c r="B11" i="1"/>
  <c r="D11" i="1" s="1"/>
  <c r="C10" i="1"/>
  <c r="C27" i="5" s="1"/>
  <c r="B10" i="1"/>
  <c r="D10" i="1" s="1"/>
  <c r="C9" i="1"/>
  <c r="B9" i="1"/>
  <c r="C6" i="5" s="1"/>
  <c r="C8" i="1"/>
  <c r="B8" i="1"/>
  <c r="D8" i="1" s="1"/>
  <c r="E5" i="1"/>
  <c r="E4" i="1"/>
  <c r="E3" i="1"/>
  <c r="E2" i="1"/>
  <c r="Q5" i="1"/>
  <c r="Q4" i="1"/>
  <c r="Q3" i="1"/>
  <c r="Q2" i="1"/>
  <c r="O5" i="1"/>
  <c r="N5" i="1"/>
  <c r="P5" i="1" s="1"/>
  <c r="O4" i="1"/>
  <c r="N4" i="1"/>
  <c r="P4" i="1" s="1"/>
  <c r="O3" i="1"/>
  <c r="N3" i="1"/>
  <c r="P3" i="1" s="1"/>
  <c r="O2" i="1"/>
  <c r="N2" i="1"/>
  <c r="P2" i="1" s="1"/>
  <c r="K11" i="1"/>
  <c r="K10" i="1"/>
  <c r="K9" i="1"/>
  <c r="K8" i="1"/>
  <c r="I11" i="1"/>
  <c r="C32" i="5" s="1"/>
  <c r="H11" i="1"/>
  <c r="J11" i="1" s="1"/>
  <c r="I10" i="1"/>
  <c r="C28" i="5" s="1"/>
  <c r="H10" i="1"/>
  <c r="J10" i="1" s="1"/>
  <c r="I9" i="1"/>
  <c r="C24" i="5" s="1"/>
  <c r="H9" i="1"/>
  <c r="C7" i="5" s="1"/>
  <c r="I8" i="1"/>
  <c r="H8" i="1"/>
  <c r="H2" i="1"/>
  <c r="I2" i="1"/>
  <c r="H3" i="1"/>
  <c r="B7" i="5" s="1"/>
  <c r="I3" i="1"/>
  <c r="B24" i="5" s="1"/>
  <c r="H4" i="1"/>
  <c r="B11" i="5" s="1"/>
  <c r="I4" i="1"/>
  <c r="B28" i="5" s="1"/>
  <c r="H5" i="1"/>
  <c r="J5" i="1" s="1"/>
  <c r="I5" i="1"/>
  <c r="B32" i="5" s="1"/>
  <c r="K5" i="1"/>
  <c r="K4" i="1"/>
  <c r="K3" i="1"/>
  <c r="K2" i="1"/>
  <c r="B4" i="1"/>
  <c r="D4" i="1" s="1"/>
  <c r="C5" i="1"/>
  <c r="B31" i="5" s="1"/>
  <c r="B5" i="1"/>
  <c r="D5" i="1" s="1"/>
  <c r="C4" i="1"/>
  <c r="B27" i="5" s="1"/>
  <c r="C3" i="1"/>
  <c r="B23" i="5" s="1"/>
  <c r="B3" i="1"/>
  <c r="D3" i="1" s="1"/>
  <c r="C2" i="1"/>
  <c r="B2" i="1"/>
  <c r="D2" i="1" s="1"/>
  <c r="D9" i="1"/>
  <c r="J4" i="1"/>
  <c r="B6" i="5" l="1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<sst xmlns="http://schemas.openxmlformats.org/spreadsheetml/2006/main" count="324" uniqueCount="49">
  <si>
    <t>Predictors</t>
  </si>
  <si>
    <t>Estimates</t>
  </si>
  <si>
    <t>p</t>
  </si>
  <si>
    <t>L fo</t>
  </si>
  <si>
    <t>H fo</t>
  </si>
  <si>
    <t>L time</t>
  </si>
  <si>
    <t>H time</t>
  </si>
  <si>
    <t>Slope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</si>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</sst>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4" fillId="2" borderId="35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4" xfId="0" applyNumberFormat="1" applyFont="1" applyFill="1" applyBorder="1" applyAlignment="1">
      <alignment horizontal="center" vertical="center" wrapText="1"/>
    </xf>
    <xf numFmtId="164" fontId="4" fillId="2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2" xfId="0" applyNumberFormat="1" applyFont="1" applyBorder="1" applyAlignment="1">
      <alignment horizontal="center" vertical="top"/>
    </xf>
  </cellXfs>
  <cellStyles count="1">
    <cellStyle name="Normal" xfId="0" builtinId="0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00B05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80000"/>
      <color rgb="FFB2ABD2"/>
      <color rgb="FFFDB863"/>
      <color rgb="FFE66101"/>
      <color rgb="FF5E3C99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'model tab'!$P$7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9-43D9-ABB4-3A702E16D415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9-43D9-ABB4-3A702E16D415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9-43D9-ABB4-3A702E16D415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69-43D9-ABB4-3A702E16D415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69-43D9-ABB4-3A702E16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5.9859999999999998</c:v>
                  </c:pt>
                  <c:pt idx="1">
                    <c:v>14.731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5.9859999999999998</c:v>
                  </c:pt>
                  <c:pt idx="1">
                    <c:v>14.731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1.1100000000000001</c:v>
                  </c:pt>
                  <c:pt idx="1">
                    <c:v>1.236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1.1100000000000001</c:v>
                  </c:pt>
                  <c:pt idx="1">
                    <c:v>1.236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97.004000000000005</c:v>
                </c:pt>
                <c:pt idx="1">
                  <c:v>312.44499999999999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87.817999999999998</c:v>
                </c:pt>
                <c:pt idx="1">
                  <c:v>91.525000000000006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4001-B491-45617665D14F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6.1849999999999996</c:v>
                  </c:pt>
                  <c:pt idx="1">
                    <c:v>14.776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6.1849999999999996</c:v>
                  </c:pt>
                  <c:pt idx="1">
                    <c:v>14.776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1.1060000000000001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1.1060000000000001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97.638000000000005</c:v>
                </c:pt>
                <c:pt idx="1">
                  <c:v>315.411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87.902000000000001</c:v>
                </c:pt>
                <c:pt idx="1">
                  <c:v>91.96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2-4001-B491-45617665D14F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6.46</c:v>
                  </c:pt>
                  <c:pt idx="1">
                    <c:v>14.334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6.46</c:v>
                  </c:pt>
                  <c:pt idx="1">
                    <c:v>14.334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1.234</c:v>
                  </c:pt>
                  <c:pt idx="1">
                    <c:v>1.105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1.234</c:v>
                  </c:pt>
                  <c:pt idx="1">
                    <c:v>1.105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94.364999999999995</c:v>
                </c:pt>
                <c:pt idx="1">
                  <c:v>307.24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89.566000000000003</c:v>
                </c:pt>
                <c:pt idx="1">
                  <c:v>93.355000000000004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2-4001-B491-45617665D14F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9.718</c:v>
                  </c:pt>
                  <c:pt idx="1">
                    <c:v>21.504999999999999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9.718</c:v>
                  </c:pt>
                  <c:pt idx="1">
                    <c:v>21.504999999999999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1.415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70.567999999999998</c:v>
                </c:pt>
                <c:pt idx="1">
                  <c:v>275.44200000000001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90.822999999999993</c:v>
                </c:pt>
                <c:pt idx="1">
                  <c:v>96.27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2-4001-B491-45617665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224-43CC-8C19-B49C6D0A5A8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224-43CC-8C19-B49C6D0A5A8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224-43CC-8C19-B49C6D0A5A8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224-43CC-8C19-B49C6D0A5A86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tab'!$C$2:$C$5</c:f>
                <c:numCache>
                  <c:formatCode>General</c:formatCode>
                  <c:ptCount val="4"/>
                  <c:pt idx="0">
                    <c:v>5.9859999999999998</c:v>
                  </c:pt>
                  <c:pt idx="1">
                    <c:v>6.1849999999999996</c:v>
                  </c:pt>
                  <c:pt idx="2">
                    <c:v>6.46</c:v>
                  </c:pt>
                  <c:pt idx="3">
                    <c:v>9.718</c:v>
                  </c:pt>
                </c:numCache>
              </c:numRef>
            </c:plus>
            <c:minus>
              <c:numRef>
                <c:f>'model tab'!$C$2:$C$5</c:f>
                <c:numCache>
                  <c:formatCode>General</c:formatCode>
                  <c:ptCount val="4"/>
                  <c:pt idx="0">
                    <c:v>5.9859999999999998</c:v>
                  </c:pt>
                  <c:pt idx="1">
                    <c:v>6.1849999999999996</c:v>
                  </c:pt>
                  <c:pt idx="2">
                    <c:v>6.46</c:v>
                  </c:pt>
                  <c:pt idx="3">
                    <c:v>9.718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'model tab'!$A$2:$A$5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tab'!$D$2:$D$5</c:f>
              <c:numCache>
                <c:formatCode>General</c:formatCode>
                <c:ptCount val="4"/>
                <c:pt idx="0">
                  <c:v>97.004000000000005</c:v>
                </c:pt>
                <c:pt idx="1">
                  <c:v>97.638000000000005</c:v>
                </c:pt>
                <c:pt idx="2">
                  <c:v>94.364999999999995</c:v>
                </c:pt>
                <c:pt idx="3">
                  <c:v>70.567999999999998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24-43CC-8C19-B49C6D0A5A86}"/>
            </c:ext>
          </c:extLst>
        </c:ser>
        <c:ser>
          <c:idx val="2"/>
          <c:order val="1"/>
          <c:tx>
            <c:strRef>
              <c:f>'model tab'!$D$7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24-43CC-8C19-B49C6D0A5A86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24-43CC-8C19-B49C6D0A5A86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24-43CC-8C19-B49C6D0A5A86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24-43CC-8C19-B49C6D0A5A86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tab'!$C$8:$C$11</c:f>
                <c:numCache>
                  <c:formatCode>General</c:formatCode>
                  <c:ptCount val="4"/>
                  <c:pt idx="0">
                    <c:v>14.731</c:v>
                  </c:pt>
                  <c:pt idx="1">
                    <c:v>14.776</c:v>
                  </c:pt>
                  <c:pt idx="2">
                    <c:v>14.334</c:v>
                  </c:pt>
                  <c:pt idx="3">
                    <c:v>21.504999999999999</c:v>
                  </c:pt>
                </c:numCache>
              </c:numRef>
            </c:plus>
            <c:minus>
              <c:numRef>
                <c:f>'model tab'!$C$8:$C$11</c:f>
                <c:numCache>
                  <c:formatCode>General</c:formatCode>
                  <c:ptCount val="4"/>
                  <c:pt idx="0">
                    <c:v>14.731</c:v>
                  </c:pt>
                  <c:pt idx="1">
                    <c:v>14.776</c:v>
                  </c:pt>
                  <c:pt idx="2">
                    <c:v>14.334</c:v>
                  </c:pt>
                  <c:pt idx="3">
                    <c:v>21.504999999999999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tab'!$D$8:$D$11</c:f>
              <c:numCache>
                <c:formatCode>General</c:formatCode>
                <c:ptCount val="4"/>
                <c:pt idx="0">
                  <c:v>312.44499999999999</c:v>
                </c:pt>
                <c:pt idx="1">
                  <c:v>315.411</c:v>
                </c:pt>
                <c:pt idx="2">
                  <c:v>307.24</c:v>
                </c:pt>
                <c:pt idx="3">
                  <c:v>275.44200000000001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24-43CC-8C19-B49C6D0A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80C-464C-B1A0-E1039514D6B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80C-464C-B1A0-E1039514D6B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80C-464C-B1A0-E1039514D6B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80C-464C-B1A0-E1039514D6B2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tab'!$I$2:$I$5</c:f>
                <c:numCache>
                  <c:formatCode>General</c:formatCode>
                  <c:ptCount val="4"/>
                  <c:pt idx="0">
                    <c:v>1.1100000000000001</c:v>
                  </c:pt>
                  <c:pt idx="1">
                    <c:v>1.165</c:v>
                  </c:pt>
                  <c:pt idx="2">
                    <c:v>1.234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'model tab'!$I$2:$I$5</c:f>
                <c:numCache>
                  <c:formatCode>General</c:formatCode>
                  <c:ptCount val="4"/>
                  <c:pt idx="0">
                    <c:v>1.1100000000000001</c:v>
                  </c:pt>
                  <c:pt idx="1">
                    <c:v>1.165</c:v>
                  </c:pt>
                  <c:pt idx="2">
                    <c:v>1.234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tab'!$J$2:$J$5</c:f>
              <c:numCache>
                <c:formatCode>0.0</c:formatCode>
                <c:ptCount val="4"/>
                <c:pt idx="0">
                  <c:v>87.817999999999998</c:v>
                </c:pt>
                <c:pt idx="1">
                  <c:v>87.902000000000001</c:v>
                </c:pt>
                <c:pt idx="2">
                  <c:v>89.566000000000003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0C-464C-B1A0-E1039514D6B2}"/>
            </c:ext>
          </c:extLst>
        </c:ser>
        <c:ser>
          <c:idx val="2"/>
          <c:order val="1"/>
          <c:tx>
            <c:strRef>
              <c:f>'model tab'!$J$7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C-464C-B1A0-E1039514D6B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C-464C-B1A0-E1039514D6B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C-464C-B1A0-E1039514D6B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0C-464C-B1A0-E1039514D6B2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1.1060000000000001</c:v>
                  </c:pt>
                  <c:pt idx="2">
                    <c:v>1.105</c:v>
                  </c:pt>
                  <c:pt idx="3">
                    <c:v>1.415</c:v>
                  </c:pt>
                </c:numCache>
              </c:numRef>
            </c:plus>
            <c:min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1.1060000000000001</c:v>
                  </c:pt>
                  <c:pt idx="2">
                    <c:v>1.105</c:v>
                  </c:pt>
                  <c:pt idx="3">
                    <c:v>1.415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tab'!$J$8:$J$11</c:f>
              <c:numCache>
                <c:formatCode>0.0</c:formatCode>
                <c:ptCount val="4"/>
                <c:pt idx="0">
                  <c:v>91.525000000000006</c:v>
                </c:pt>
                <c:pt idx="1">
                  <c:v>91.96</c:v>
                </c:pt>
                <c:pt idx="2">
                  <c:v>93.355000000000004</c:v>
                </c:pt>
                <c:pt idx="3">
                  <c:v>96.27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0C-464C-B1A0-E1039514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'model tab'!$P$1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'model tab'!$O$2:$O$5</c:f>
                <c:numCache>
                  <c:formatCode>General</c:formatCode>
                  <c:ptCount val="4"/>
                  <c:pt idx="0">
                    <c:v>0.52700000000000002</c:v>
                  </c:pt>
                  <c:pt idx="1">
                    <c:v>0.48299999999999998</c:v>
                  </c:pt>
                  <c:pt idx="2">
                    <c:v>0.58199999999999996</c:v>
                  </c:pt>
                  <c:pt idx="3">
                    <c:v>0.63300000000000001</c:v>
                  </c:pt>
                </c:numCache>
              </c:numRef>
            </c:plus>
            <c:minus>
              <c:numRef>
                <c:f>'model tab'!$O$2:$O$5</c:f>
                <c:numCache>
                  <c:formatCode>General</c:formatCode>
                  <c:ptCount val="4"/>
                  <c:pt idx="0">
                    <c:v>0.52700000000000002</c:v>
                  </c:pt>
                  <c:pt idx="1">
                    <c:v>0.48299999999999998</c:v>
                  </c:pt>
                  <c:pt idx="2">
                    <c:v>0.58199999999999996</c:v>
                  </c:pt>
                  <c:pt idx="3">
                    <c:v>0.63300000000000001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tab'!$P$2:$P$5</c:f>
              <c:numCache>
                <c:formatCode>0.0</c:formatCode>
                <c:ptCount val="4"/>
                <c:pt idx="0">
                  <c:v>5.1790000000000003</c:v>
                </c:pt>
                <c:pt idx="1">
                  <c:v>5.5439999999999996</c:v>
                </c:pt>
                <c:pt idx="2">
                  <c:v>5.2640000000000002</c:v>
                </c:pt>
                <c:pt idx="3">
                  <c:v>6.9429999999999996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0C-464C-B1A0-E1039514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'model tab'!$P$7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4-4279-8BED-FCF5BF435F2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E4-4279-8BED-FCF5BF435F2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4-4279-8BED-FCF5BF435F2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E4-4279-8BED-FCF5BF435F28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E4-4279-8BED-FCF5BF43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6BB-425C-9D79-DD54542EE1BA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6BB-425C-9D79-DD54542EE1BA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6BB-425C-9D79-DD54542EE1BA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6BB-425C-9D79-DD54542EE1BA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tab'!$C$2:$C$5</c:f>
                <c:numCache>
                  <c:formatCode>General</c:formatCode>
                  <c:ptCount val="4"/>
                  <c:pt idx="0">
                    <c:v>5.9859999999999998</c:v>
                  </c:pt>
                  <c:pt idx="1">
                    <c:v>6.1849999999999996</c:v>
                  </c:pt>
                  <c:pt idx="2">
                    <c:v>6.46</c:v>
                  </c:pt>
                  <c:pt idx="3">
                    <c:v>9.718</c:v>
                  </c:pt>
                </c:numCache>
              </c:numRef>
            </c:plus>
            <c:minus>
              <c:numRef>
                <c:f>'model tab'!$C$2:$C$5</c:f>
                <c:numCache>
                  <c:formatCode>General</c:formatCode>
                  <c:ptCount val="4"/>
                  <c:pt idx="0">
                    <c:v>5.9859999999999998</c:v>
                  </c:pt>
                  <c:pt idx="1">
                    <c:v>6.1849999999999996</c:v>
                  </c:pt>
                  <c:pt idx="2">
                    <c:v>6.46</c:v>
                  </c:pt>
                  <c:pt idx="3">
                    <c:v>9.718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'model tab'!$A$2:$A$5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tab'!$D$2:$D$5</c:f>
              <c:numCache>
                <c:formatCode>General</c:formatCode>
                <c:ptCount val="4"/>
                <c:pt idx="0">
                  <c:v>97.004000000000005</c:v>
                </c:pt>
                <c:pt idx="1">
                  <c:v>97.638000000000005</c:v>
                </c:pt>
                <c:pt idx="2">
                  <c:v>94.364999999999995</c:v>
                </c:pt>
                <c:pt idx="3">
                  <c:v>70.567999999999998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BB-425C-9D79-DD54542EE1BA}"/>
            </c:ext>
          </c:extLst>
        </c:ser>
        <c:ser>
          <c:idx val="2"/>
          <c:order val="1"/>
          <c:tx>
            <c:strRef>
              <c:f>'model tab'!$D$7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6BB-425C-9D79-DD54542EE1BA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6BB-425C-9D79-DD54542EE1BA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6BB-425C-9D79-DD54542EE1BA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6BB-425C-9D79-DD54542EE1BA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tab'!$C$8:$C$11</c:f>
                <c:numCache>
                  <c:formatCode>General</c:formatCode>
                  <c:ptCount val="4"/>
                  <c:pt idx="0">
                    <c:v>14.731</c:v>
                  </c:pt>
                  <c:pt idx="1">
                    <c:v>14.776</c:v>
                  </c:pt>
                  <c:pt idx="2">
                    <c:v>14.334</c:v>
                  </c:pt>
                  <c:pt idx="3">
                    <c:v>21.504999999999999</c:v>
                  </c:pt>
                </c:numCache>
              </c:numRef>
            </c:plus>
            <c:minus>
              <c:numRef>
                <c:f>'model tab'!$C$8:$C$11</c:f>
                <c:numCache>
                  <c:formatCode>General</c:formatCode>
                  <c:ptCount val="4"/>
                  <c:pt idx="0">
                    <c:v>14.731</c:v>
                  </c:pt>
                  <c:pt idx="1">
                    <c:v>14.776</c:v>
                  </c:pt>
                  <c:pt idx="2">
                    <c:v>14.334</c:v>
                  </c:pt>
                  <c:pt idx="3">
                    <c:v>21.504999999999999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tab'!$D$8:$D$11</c:f>
              <c:numCache>
                <c:formatCode>General</c:formatCode>
                <c:ptCount val="4"/>
                <c:pt idx="0">
                  <c:v>312.44499999999999</c:v>
                </c:pt>
                <c:pt idx="1">
                  <c:v>315.411</c:v>
                </c:pt>
                <c:pt idx="2">
                  <c:v>307.24</c:v>
                </c:pt>
                <c:pt idx="3">
                  <c:v>275.44200000000001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BB-425C-9D79-DD54542E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3D5-4CCD-8B97-6F2D1FE6D348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3D5-4CCD-8B97-6F2D1FE6D348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3D5-4CCD-8B97-6F2D1FE6D348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3D5-4CCD-8B97-6F2D1FE6D348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tab'!$I$2:$I$5</c:f>
                <c:numCache>
                  <c:formatCode>General</c:formatCode>
                  <c:ptCount val="4"/>
                  <c:pt idx="0">
                    <c:v>1.1100000000000001</c:v>
                  </c:pt>
                  <c:pt idx="1">
                    <c:v>1.165</c:v>
                  </c:pt>
                  <c:pt idx="2">
                    <c:v>1.234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'model tab'!$I$2:$I$5</c:f>
                <c:numCache>
                  <c:formatCode>General</c:formatCode>
                  <c:ptCount val="4"/>
                  <c:pt idx="0">
                    <c:v>1.1100000000000001</c:v>
                  </c:pt>
                  <c:pt idx="1">
                    <c:v>1.165</c:v>
                  </c:pt>
                  <c:pt idx="2">
                    <c:v>1.234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tab'!$J$2:$J$5</c:f>
              <c:numCache>
                <c:formatCode>0.0</c:formatCode>
                <c:ptCount val="4"/>
                <c:pt idx="0">
                  <c:v>87.817999999999998</c:v>
                </c:pt>
                <c:pt idx="1">
                  <c:v>87.902000000000001</c:v>
                </c:pt>
                <c:pt idx="2">
                  <c:v>89.566000000000003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D5-4CCD-8B97-6F2D1FE6D348}"/>
            </c:ext>
          </c:extLst>
        </c:ser>
        <c:ser>
          <c:idx val="2"/>
          <c:order val="1"/>
          <c:tx>
            <c:strRef>
              <c:f>'model tab'!$J$7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3D5-4CCD-8B97-6F2D1FE6D34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3D5-4CCD-8B97-6F2D1FE6D34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3D5-4CCD-8B97-6F2D1FE6D34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3D5-4CCD-8B97-6F2D1FE6D348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1.1060000000000001</c:v>
                  </c:pt>
                  <c:pt idx="2">
                    <c:v>1.105</c:v>
                  </c:pt>
                  <c:pt idx="3">
                    <c:v>1.415</c:v>
                  </c:pt>
                </c:numCache>
              </c:numRef>
            </c:plus>
            <c:min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1.1060000000000001</c:v>
                  </c:pt>
                  <c:pt idx="2">
                    <c:v>1.105</c:v>
                  </c:pt>
                  <c:pt idx="3">
                    <c:v>1.415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tab'!$J$8:$J$11</c:f>
              <c:numCache>
                <c:formatCode>0.0</c:formatCode>
                <c:ptCount val="4"/>
                <c:pt idx="0">
                  <c:v>91.525000000000006</c:v>
                </c:pt>
                <c:pt idx="1">
                  <c:v>91.96</c:v>
                </c:pt>
                <c:pt idx="2">
                  <c:v>93.355000000000004</c:v>
                </c:pt>
                <c:pt idx="3">
                  <c:v>96.27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D5-4CCD-8B97-6F2D1FE6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'model tab'!$P$1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'model tab'!$O$2:$O$5</c:f>
                <c:numCache>
                  <c:formatCode>General</c:formatCode>
                  <c:ptCount val="4"/>
                  <c:pt idx="0">
                    <c:v>0.52700000000000002</c:v>
                  </c:pt>
                  <c:pt idx="1">
                    <c:v>0.48299999999999998</c:v>
                  </c:pt>
                  <c:pt idx="2">
                    <c:v>0.58199999999999996</c:v>
                  </c:pt>
                  <c:pt idx="3">
                    <c:v>0.63300000000000001</c:v>
                  </c:pt>
                </c:numCache>
              </c:numRef>
            </c:plus>
            <c:minus>
              <c:numRef>
                <c:f>'model tab'!$O$2:$O$5</c:f>
                <c:numCache>
                  <c:formatCode>General</c:formatCode>
                  <c:ptCount val="4"/>
                  <c:pt idx="0">
                    <c:v>0.52700000000000002</c:v>
                  </c:pt>
                  <c:pt idx="1">
                    <c:v>0.48299999999999998</c:v>
                  </c:pt>
                  <c:pt idx="2">
                    <c:v>0.58199999999999996</c:v>
                  </c:pt>
                  <c:pt idx="3">
                    <c:v>0.63300000000000001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tab'!$P$2:$P$5</c:f>
              <c:numCache>
                <c:formatCode>0.0</c:formatCode>
                <c:ptCount val="4"/>
                <c:pt idx="0">
                  <c:v>5.1790000000000003</c:v>
                </c:pt>
                <c:pt idx="1">
                  <c:v>5.5439999999999996</c:v>
                </c:pt>
                <c:pt idx="2">
                  <c:v>5.2640000000000002</c:v>
                </c:pt>
                <c:pt idx="3">
                  <c:v>6.9429999999999996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D5-4CCD-8B97-6F2D1FE6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-1</xdr:colOff>
      <xdr:row>11</xdr:row>
      <xdr:rowOff>172488</xdr:rowOff>
    </xdr:from>
    <xdr:to>
      <xdr:col>17</xdr:col>
      <xdr:colOff>186108</xdr:colOff>
      <xdr:row>26</xdr:row>
      <xdr:rowOff>110072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A1C9383-8DCD-4A81-AE6C-2060F102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28</xdr:row>
      <xdr:rowOff>0</xdr:rowOff>
    </xdr:from>
    <xdr:to>
      <xdr:col>6</xdr:col>
      <xdr:colOff>10885</xdr:colOff>
      <xdr:row>50</xdr:row>
      <xdr:rowOff>105600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5F700A2-CE98-4544-82ED-C524D2ED4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1684</xdr:rowOff>
    </xdr:from>
    <xdr:to>
      <xdr:col>4</xdr:col>
      <xdr:colOff>545907</xdr:colOff>
      <xdr:row>66</xdr:row>
      <xdr:rowOff>25435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58C17CA-643F-4FA3-9C17-AB73142D4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11</xdr:col>
      <xdr:colOff>89127</xdr:colOff>
      <xdr:row>66</xdr:row>
      <xdr:rowOff>17050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0669F52-ABDB-46AC-81AA-0FA0824BB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-1</xdr:colOff>
      <xdr:row>52</xdr:row>
      <xdr:rowOff>0</xdr:rowOff>
    </xdr:from>
    <xdr:to>
      <xdr:col>17</xdr:col>
      <xdr:colOff>186108</xdr:colOff>
      <xdr:row>66</xdr:row>
      <xdr:rowOff>24670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AB672B0-1C87-45BF-9B13-37342EA82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545907</xdr:colOff>
      <xdr:row>26</xdr:row>
      <xdr:rowOff>110837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BED127-9A43-4856-87F2-0C7B956F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56470</xdr:colOff>
      <xdr:row>26</xdr:row>
      <xdr:rowOff>104136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C78F03-DB16-4867-8133-B797E7C78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B2">
            <v>97.004000000000005</v>
          </cell>
          <cell r="C2">
            <v>5.9859999999999998</v>
          </cell>
          <cell r="G2">
            <v>1.4000000000000001E-7</v>
          </cell>
        </row>
        <row r="3">
          <cell r="B3">
            <v>97.638000000000005</v>
          </cell>
          <cell r="C3">
            <v>6.1849999999999996</v>
          </cell>
          <cell r="G3">
            <v>1.4999999999999999E-7</v>
          </cell>
        </row>
        <row r="4">
          <cell r="B4">
            <v>94.364999999999995</v>
          </cell>
          <cell r="C4">
            <v>6.46</v>
          </cell>
          <cell r="G4">
            <v>2.1E-7</v>
          </cell>
        </row>
        <row r="5">
          <cell r="B5">
            <v>70.567999999999998</v>
          </cell>
          <cell r="C5">
            <v>9.718</v>
          </cell>
          <cell r="G5">
            <v>7.5439999999999996E-5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C2">
            <v>0.36499999999999999</v>
          </cell>
          <cell r="D2">
            <v>0.32100000000000001</v>
          </cell>
          <cell r="E2">
            <v>1.1359999999999999</v>
          </cell>
          <cell r="G2">
            <v>0.99990000000000001</v>
          </cell>
        </row>
        <row r="3">
          <cell r="C3">
            <v>8.5999999999999993E-2</v>
          </cell>
          <cell r="D3">
            <v>0.33400000000000002</v>
          </cell>
          <cell r="E3">
            <v>0.25600000000000001</v>
          </cell>
          <cell r="G3">
            <v>0.99990000000000001</v>
          </cell>
        </row>
        <row r="4">
          <cell r="C4">
            <v>1.764</v>
          </cell>
          <cell r="D4">
            <v>0.42</v>
          </cell>
          <cell r="E4">
            <v>4.2030000000000003</v>
          </cell>
          <cell r="G4">
            <v>1.24E-2</v>
          </cell>
        </row>
        <row r="5">
          <cell r="C5">
            <v>-0.28000000000000003</v>
          </cell>
          <cell r="D5">
            <v>0.433</v>
          </cell>
          <cell r="E5">
            <v>-0.64600000000000002</v>
          </cell>
          <cell r="G5">
            <v>0.99990000000000001</v>
          </cell>
        </row>
        <row r="6">
          <cell r="C6">
            <v>1.399</v>
          </cell>
          <cell r="D6">
            <v>0.41699999999999998</v>
          </cell>
          <cell r="E6">
            <v>3.3570000000000002</v>
          </cell>
          <cell r="G6">
            <v>4.0599999999999997E-2</v>
          </cell>
        </row>
        <row r="7">
          <cell r="C7">
            <v>1.6779999999999999</v>
          </cell>
          <cell r="D7">
            <v>0.33500000000000002</v>
          </cell>
          <cell r="E7">
            <v>5.0060000000000002</v>
          </cell>
          <cell r="G7">
            <v>2.7000000000000001E-3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0.56045733646622098</v>
          </cell>
        </row>
        <row r="3">
          <cell r="B3">
            <v>0.18725760823075199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0.63400000000000001</v>
          </cell>
          <cell r="D2">
            <v>3.262</v>
          </cell>
          <cell r="E2">
            <v>0.19400000000000001</v>
          </cell>
          <cell r="G2">
            <v>0.99990000000000001</v>
          </cell>
        </row>
        <row r="3">
          <cell r="C3">
            <v>-2.64</v>
          </cell>
          <cell r="D3">
            <v>5.0679999999999996</v>
          </cell>
          <cell r="E3">
            <v>-0.52100000000000002</v>
          </cell>
          <cell r="G3">
            <v>0.99990000000000001</v>
          </cell>
        </row>
        <row r="4">
          <cell r="C4">
            <v>-26.436</v>
          </cell>
          <cell r="D4">
            <v>7.9219999999999997</v>
          </cell>
          <cell r="E4">
            <v>-3.3370000000000002</v>
          </cell>
          <cell r="G4">
            <v>3.7600000000000001E-2</v>
          </cell>
        </row>
        <row r="5">
          <cell r="C5">
            <v>-3.274</v>
          </cell>
          <cell r="D5">
            <v>4.1040000000000001</v>
          </cell>
          <cell r="E5">
            <v>-0.79800000000000004</v>
          </cell>
          <cell r="G5">
            <v>0.99990000000000001</v>
          </cell>
        </row>
        <row r="6">
          <cell r="C6">
            <v>-27.07</v>
          </cell>
          <cell r="D6">
            <v>7.6630000000000003</v>
          </cell>
          <cell r="E6">
            <v>-3.5329999999999999</v>
          </cell>
          <cell r="G6">
            <v>2.7099999999999999E-2</v>
          </cell>
        </row>
        <row r="7">
          <cell r="C7">
            <v>-23.795999999999999</v>
          </cell>
          <cell r="D7">
            <v>9.0410000000000004</v>
          </cell>
          <cell r="E7">
            <v>-2.6320000000000001</v>
          </cell>
          <cell r="G7">
            <v>0.12520000000000001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0.70920915396352202</v>
          </cell>
        </row>
        <row r="3">
          <cell r="B3">
            <v>0.50228895795003903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2.94</v>
          </cell>
          <cell r="D2">
            <v>7.04</v>
          </cell>
          <cell r="E2">
            <v>0.41799999999999998</v>
          </cell>
          <cell r="G2">
            <v>0.99990000000000001</v>
          </cell>
        </row>
        <row r="3">
          <cell r="C3">
            <v>-5.2039999999999997</v>
          </cell>
          <cell r="D3">
            <v>7.2039999999999997</v>
          </cell>
          <cell r="E3">
            <v>-0.72199999999999998</v>
          </cell>
          <cell r="G3">
            <v>0.99990000000000001</v>
          </cell>
        </row>
        <row r="4">
          <cell r="C4">
            <v>-37.003</v>
          </cell>
          <cell r="D4">
            <v>15.519</v>
          </cell>
          <cell r="E4">
            <v>-2.3839999999999999</v>
          </cell>
          <cell r="G4">
            <v>0.18729999999999999</v>
          </cell>
        </row>
        <row r="5">
          <cell r="C5">
            <v>-8.1560000000000006</v>
          </cell>
          <cell r="D5">
            <v>6.8659999999999997</v>
          </cell>
          <cell r="E5">
            <v>-1.1879999999999999</v>
          </cell>
          <cell r="G5">
            <v>0.99990000000000001</v>
          </cell>
        </row>
        <row r="6">
          <cell r="C6">
            <v>-39.918999999999997</v>
          </cell>
          <cell r="D6">
            <v>17.343</v>
          </cell>
          <cell r="E6">
            <v>-2.302</v>
          </cell>
          <cell r="G6">
            <v>0.2107</v>
          </cell>
        </row>
        <row r="7">
          <cell r="C7">
            <v>-31.798999999999999</v>
          </cell>
          <cell r="D7">
            <v>17.62</v>
          </cell>
          <cell r="E7">
            <v>-1.8049999999999999</v>
          </cell>
          <cell r="G7">
            <v>0.50439999999999996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0.43477936449820098</v>
          </cell>
        </row>
        <row r="3">
          <cell r="B3">
            <v>0.170648229551289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 refreshError="1">
        <row r="2">
          <cell r="B2">
            <v>87.817999999999998</v>
          </cell>
          <cell r="C2">
            <v>1.1100000000000001</v>
          </cell>
          <cell r="G2">
            <v>0</v>
          </cell>
        </row>
        <row r="3">
          <cell r="B3">
            <v>87.902000000000001</v>
          </cell>
          <cell r="C3">
            <v>1.165</v>
          </cell>
          <cell r="G3">
            <v>0</v>
          </cell>
        </row>
        <row r="4">
          <cell r="B4">
            <v>89.566000000000003</v>
          </cell>
          <cell r="C4">
            <v>1.234</v>
          </cell>
          <cell r="G4">
            <v>0</v>
          </cell>
        </row>
        <row r="5">
          <cell r="B5">
            <v>90.822999999999993</v>
          </cell>
          <cell r="C5">
            <v>1.4550000000000001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B2">
            <v>5.1790000000000003</v>
          </cell>
          <cell r="C2">
            <v>0.52700000000000002</v>
          </cell>
          <cell r="G2">
            <v>8.1899999999999995E-6</v>
          </cell>
        </row>
        <row r="3">
          <cell r="B3">
            <v>5.5439999999999996</v>
          </cell>
          <cell r="C3">
            <v>0.48299999999999998</v>
          </cell>
          <cell r="G3">
            <v>3.1300000000000001E-6</v>
          </cell>
        </row>
        <row r="4">
          <cell r="B4">
            <v>5.2640000000000002</v>
          </cell>
          <cell r="C4">
            <v>0.58199999999999996</v>
          </cell>
          <cell r="G4">
            <v>4.7750000000000002E-5</v>
          </cell>
        </row>
        <row r="5">
          <cell r="B5">
            <v>6.9429999999999996</v>
          </cell>
          <cell r="C5">
            <v>0.63300000000000001</v>
          </cell>
          <cell r="G5">
            <v>4.7899999999999999E-6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B2">
            <v>312.44499999999999</v>
          </cell>
          <cell r="C2">
            <v>14.731</v>
          </cell>
          <cell r="G2">
            <v>1E-8</v>
          </cell>
        </row>
        <row r="3">
          <cell r="B3">
            <v>315.411</v>
          </cell>
          <cell r="C3">
            <v>14.776</v>
          </cell>
          <cell r="G3">
            <v>1E-8</v>
          </cell>
        </row>
        <row r="4">
          <cell r="B4">
            <v>307.24</v>
          </cell>
          <cell r="C4">
            <v>14.334</v>
          </cell>
          <cell r="G4">
            <v>1E-8</v>
          </cell>
        </row>
        <row r="5">
          <cell r="B5">
            <v>275.44200000000001</v>
          </cell>
          <cell r="C5">
            <v>21.504999999999999</v>
          </cell>
          <cell r="G5">
            <v>8.9999999999999999E-8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B2">
            <v>91.525000000000006</v>
          </cell>
          <cell r="C2">
            <v>1.236</v>
          </cell>
          <cell r="G2">
            <v>0</v>
          </cell>
        </row>
        <row r="3">
          <cell r="B3">
            <v>91.96</v>
          </cell>
          <cell r="C3">
            <v>1.1060000000000001</v>
          </cell>
          <cell r="G3">
            <v>0</v>
          </cell>
        </row>
        <row r="4">
          <cell r="B4">
            <v>93.355000000000004</v>
          </cell>
          <cell r="C4">
            <v>1.105</v>
          </cell>
          <cell r="G4">
            <v>0</v>
          </cell>
        </row>
        <row r="5">
          <cell r="B5">
            <v>96.27</v>
          </cell>
          <cell r="C5">
            <v>1.415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slope_b0"/>
    </sheetNames>
    <sheetDataSet>
      <sheetData sheetId="0">
        <row r="2">
          <cell r="B2">
            <v>31.908000000000001</v>
          </cell>
          <cell r="C2">
            <v>3.5139999999999998</v>
          </cell>
          <cell r="G2">
            <v>4.9400000000000001E-6</v>
          </cell>
        </row>
        <row r="3">
          <cell r="B3">
            <v>34.118000000000002</v>
          </cell>
          <cell r="C3">
            <v>3.2240000000000002</v>
          </cell>
          <cell r="G3">
            <v>8.85E-6</v>
          </cell>
        </row>
        <row r="4">
          <cell r="B4">
            <v>33.381999999999998</v>
          </cell>
          <cell r="C4">
            <v>3.5169999999999999</v>
          </cell>
          <cell r="G4">
            <v>6.1299999999999998E-6</v>
          </cell>
        </row>
        <row r="5">
          <cell r="B5">
            <v>41.012999999999998</v>
          </cell>
          <cell r="C5">
            <v>2.984</v>
          </cell>
          <cell r="G5">
            <v>5.2E-7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0.434</v>
          </cell>
          <cell r="D2">
            <v>0.34899999999999998</v>
          </cell>
          <cell r="E2">
            <v>1.2430000000000001</v>
          </cell>
          <cell r="G2">
            <v>0.99990000000000001</v>
          </cell>
        </row>
        <row r="3">
          <cell r="C3">
            <v>1.83</v>
          </cell>
          <cell r="D3">
            <v>0.35</v>
          </cell>
          <cell r="E3">
            <v>5.2350000000000003</v>
          </cell>
          <cell r="G3">
            <v>1.6999999999999999E-3</v>
          </cell>
        </row>
        <row r="4">
          <cell r="C4">
            <v>4.7450000000000001</v>
          </cell>
          <cell r="D4">
            <v>0.622</v>
          </cell>
          <cell r="E4">
            <v>7.63</v>
          </cell>
          <cell r="G4">
            <v>8.3640000000000006E-5</v>
          </cell>
        </row>
        <row r="5">
          <cell r="C5">
            <v>1.395</v>
          </cell>
          <cell r="D5">
            <v>0.439</v>
          </cell>
          <cell r="E5">
            <v>3.1760000000000002</v>
          </cell>
          <cell r="G5">
            <v>4.99E-2</v>
          </cell>
        </row>
        <row r="6">
          <cell r="C6">
            <v>4.3099999999999996</v>
          </cell>
          <cell r="D6">
            <v>0.81599999999999995</v>
          </cell>
          <cell r="E6">
            <v>5.2809999999999997</v>
          </cell>
          <cell r="G6">
            <v>1.6999999999999999E-3</v>
          </cell>
        </row>
        <row r="7">
          <cell r="C7">
            <v>2.915</v>
          </cell>
          <cell r="D7">
            <v>0.75900000000000001</v>
          </cell>
          <cell r="E7">
            <v>3.84</v>
          </cell>
          <cell r="G7">
            <v>1.6E-2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0.96307246623765197</v>
          </cell>
        </row>
        <row r="3">
          <cell r="B3">
            <v>0.65638662486339305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0.88112740613241902</v>
          </cell>
        </row>
        <row r="3">
          <cell r="B3">
            <v>0.40595489908199001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70" headerRowBorderDxfId="69" tableBorderDxfId="68" totalsRowBorderDxfId="67">
  <autoFilter ref="G1:K5" xr:uid="{D3980010-2201-43EF-9941-5D34E4A5CF0F}"/>
  <tableColumns count="5">
    <tableColumn id="1" xr3:uid="{48EA7560-AFDA-4976-872C-A62413C27C30}" name="Predictors" dataDxfId="66"/>
    <tableColumn id="2" xr3:uid="{B74BAF5A-A8B1-41AC-AA5C-9C7F4D3C00F5}" name="Estimates" dataDxfId="65">
      <calculatedColumnFormula>[2]LME_l_f0_b0!B2</calculatedColumnFormula>
    </tableColumn>
    <tableColumn id="3" xr3:uid="{692BDF21-5E37-4774-A232-65FEAC4EF62A}" name="std.error" dataDxfId="64">
      <calculatedColumnFormula>[2]LME_l_f0_b0!C2</calculatedColumnFormula>
    </tableColumn>
    <tableColumn id="4" xr3:uid="{BE485273-FB60-4E75-AD26-3B936EE4B569}" name="L fo" dataDxfId="11">
      <calculatedColumnFormula>H2</calculatedColumnFormula>
    </tableColumn>
    <tableColumn id="7" xr3:uid="{1C749EC2-7DA5-4835-AAB4-29FE5E444F42}" name="p" dataDxfId="10">
      <calculatedColumnFormula>[2]LME_l_f0_b0!G2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3" headerRowBorderDxfId="62" tableBorderDxfId="61" totalsRowBorderDxfId="60">
  <autoFilter ref="G7:K11" xr:uid="{DE40A492-BBA9-4876-8724-BC64B3994271}"/>
  <tableColumns count="5">
    <tableColumn id="1" xr3:uid="{E34199D2-D5CB-45DC-96B2-AAECCF32344B}" name="Predictors" dataDxfId="59"/>
    <tableColumn id="2" xr3:uid="{BF536D58-8825-421A-A286-3483AB4A0DBA}" name="Estimates" dataDxfId="58">
      <calculatedColumnFormula>[5]LME_h_f0_b0!B2</calculatedColumnFormula>
    </tableColumn>
    <tableColumn id="3" xr3:uid="{2B81C313-1E48-4C7B-A992-DEE392DF89F2}" name="std.error" dataDxfId="57">
      <calculatedColumnFormula>[5]LME_h_f0_b0!C2</calculatedColumnFormula>
    </tableColumn>
    <tableColumn id="4" xr3:uid="{D8A465A5-9335-4374-919B-FF3C0B6C5EFF}" name="H fo" dataDxfId="9">
      <calculatedColumnFormula>H8</calculatedColumnFormula>
    </tableColumn>
    <tableColumn id="7" xr3:uid="{5CF7E86F-7A72-45EB-8BFA-3C614A5C05E4}" name="p" dataDxfId="8">
      <calculatedColumnFormula>[5]LME_h_f0_b0!G2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6" headerRowBorderDxfId="55" tableBorderDxfId="54" totalsRowBorderDxfId="53">
  <autoFilter ref="M1:Q5" xr:uid="{6BDDC793-1E7A-4B5C-BD08-84F047AC5B6B}"/>
  <tableColumns count="5">
    <tableColumn id="1" xr3:uid="{82A813F0-7850-4939-B6AE-4F49D1DC217D}" name="Predictors" dataDxfId="52"/>
    <tableColumn id="2" xr3:uid="{352EAC9D-A02A-4CE8-AF89-3ED3FCB5A979}" name="Estimates" dataDxfId="51">
      <calculatedColumnFormula>[3]LME_f0_exc_b0!B2</calculatedColumnFormula>
    </tableColumn>
    <tableColumn id="3" xr3:uid="{75C28E4F-C80D-4ABC-8F6A-8DBD2F364D4A}" name="std.error" dataDxfId="50">
      <calculatedColumnFormula>[3]LME_f0_exc_b0!C2</calculatedColumnFormula>
    </tableColumn>
    <tableColumn id="4" xr3:uid="{FE3B2199-7807-4089-8FFB-0F6FF0038C6F}" name="Excursion" dataDxfId="7">
      <calculatedColumnFormula>N2</calculatedColumnFormula>
    </tableColumn>
    <tableColumn id="7" xr3:uid="{CE2FF777-20E0-4791-8E86-42CF06A807DA}" name="p" dataDxfId="6">
      <calculatedColumnFormula>[3]LME_f0_exc_b0!G2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9" headerRowBorderDxfId="48" tableBorderDxfId="47" totalsRowBorderDxfId="46">
  <autoFilter ref="A1:E5" xr:uid="{31E79EDA-219D-4CFA-8AA6-6A991A81B772}"/>
  <tableColumns count="5">
    <tableColumn id="1" xr3:uid="{25702B6E-B402-46EF-BB07-89FAEF761F4F}" name="Predictors" dataDxfId="45"/>
    <tableColumn id="2" xr3:uid="{55B41C0A-72EC-4198-AA0E-BDC398F9A9B6}" name="Estimates" dataDxfId="44">
      <calculatedColumnFormula>[1]LME_l_t_b0!B2</calculatedColumnFormula>
    </tableColumn>
    <tableColumn id="3" xr3:uid="{855FA9D6-FEA4-4049-9614-3F82ACEBC173}" name="std.error" dataDxfId="43">
      <calculatedColumnFormula>[1]LME_l_t_b0!C2</calculatedColumnFormula>
    </tableColumn>
    <tableColumn id="4" xr3:uid="{179EC2E2-AF67-46FA-8AC8-F2ED448301A9}" name="L time" dataDxfId="5">
      <calculatedColumnFormula>B2</calculatedColumnFormula>
    </tableColumn>
    <tableColumn id="7" xr3:uid="{DF172C73-86B3-4FBF-A011-9108431BAED4}" name="p" dataDxfId="4">
      <calculatedColumnFormula>[1]LME_l_t_b0!G2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42" headerRowBorderDxfId="41" tableBorderDxfId="40" totalsRowBorderDxfId="39">
  <autoFilter ref="A7:E11" xr:uid="{873E651E-364D-4C9A-AC67-F669F1DC98F7}"/>
  <tableColumns count="5">
    <tableColumn id="1" xr3:uid="{13F39383-83C5-45EF-A3DC-AB048CB47D6B}" name="Predictors" dataDxfId="38"/>
    <tableColumn id="2" xr3:uid="{FC01EC59-6FE5-4984-BD8C-56885D9A31B8}" name="Estimates" dataDxfId="37">
      <calculatedColumnFormula>[4]LME_h_t_b0!B2</calculatedColumnFormula>
    </tableColumn>
    <tableColumn id="3" xr3:uid="{497C06E4-D3C0-44F8-972B-B4ED07164CFB}" name="std.error" dataDxfId="36">
      <calculatedColumnFormula>[4]LME_h_t_b0!C2</calculatedColumnFormula>
    </tableColumn>
    <tableColumn id="4" xr3:uid="{05CF79E8-B1D9-4DE1-BB9A-FD535A905687}" name="H time" dataDxfId="3">
      <calculatedColumnFormula>B8</calculatedColumnFormula>
    </tableColumn>
    <tableColumn id="7" xr3:uid="{D21CE710-DBC3-426C-B448-4B137AF6E93C}" name="p" dataDxfId="2">
      <calculatedColumnFormula>[4]LME_h_t_b0!G2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35" headerRowBorderDxfId="34" tableBorderDxfId="33" totalsRowBorderDxfId="32">
  <autoFilter ref="M7:Q11" xr:uid="{16906F7D-6662-46E4-84F3-9AAF62C61242}"/>
  <tableColumns count="5">
    <tableColumn id="1" xr3:uid="{89F96BA7-E1A0-43BA-9990-4183F8DC6997}" name="Predictors" dataDxfId="31"/>
    <tableColumn id="2" xr3:uid="{7CE57966-36A6-4A00-A33D-285D0817534A}" name="Estimates" dataDxfId="30">
      <calculatedColumnFormula>[6]LME_slope_b0!B2</calculatedColumnFormula>
    </tableColumn>
    <tableColumn id="3" xr3:uid="{712F2884-D80C-48C5-9B09-F04127F4ADDE}" name="std.error" dataDxfId="29">
      <calculatedColumnFormula>[6]LME_slope_b0!C2</calculatedColumnFormula>
    </tableColumn>
    <tableColumn id="4" xr3:uid="{D9BCA0B7-1765-447A-BFB6-717DA2444B71}" name="Slope" dataDxfId="1">
      <calculatedColumnFormula>N8</calculatedColumnFormula>
    </tableColumn>
    <tableColumn id="7" xr3:uid="{04158CC7-A1BD-4789-8783-0A5E5594F3DE}" name="p" dataDxfId="0">
      <calculatedColumnFormula>[6]LME_slope_b0!G2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zoomScale="70" zoomScaleNormal="70" workbookViewId="0">
      <selection activeCell="B9" sqref="B9"/>
    </sheetView>
  </sheetViews>
  <sheetFormatPr defaultRowHeight="14.4" x14ac:dyDescent="0.3"/>
  <cols>
    <col min="1" max="1" width="13.44140625" style="1" bestFit="1" customWidth="1"/>
    <col min="2" max="2" width="15.77734375" style="86" bestFit="1" customWidth="1"/>
    <col min="3" max="3" width="12" style="6" bestFit="1" customWidth="1"/>
    <col min="4" max="4" width="13.109375" style="6" bestFit="1" customWidth="1"/>
    <col min="5" max="5" width="8.88671875" style="6" bestFit="1" customWidth="1"/>
    <col min="6" max="6" width="5.6640625" style="6" customWidth="1"/>
    <col min="7" max="7" width="13.44140625" style="1" bestFit="1" customWidth="1"/>
    <col min="8" max="8" width="15.77734375" style="1" bestFit="1" customWidth="1"/>
    <col min="9" max="9" width="12" style="1" bestFit="1" customWidth="1"/>
    <col min="10" max="10" width="10.88671875" style="6" customWidth="1"/>
    <col min="11" max="11" width="9.33203125" style="6" bestFit="1" customWidth="1"/>
    <col min="12" max="12" width="4.88671875" style="6" customWidth="1"/>
    <col min="13" max="13" width="13.44140625" style="6" bestFit="1" customWidth="1"/>
    <col min="14" max="14" width="15.77734375" style="6" bestFit="1" customWidth="1"/>
    <col min="15" max="16" width="8.109375" style="80" bestFit="1" customWidth="1"/>
    <col min="17" max="17" width="14.109375" style="80" customWidth="1"/>
    <col min="18" max="18" width="11.5546875" style="80" bestFit="1" customWidth="1"/>
    <col min="19" max="19" width="10.88671875" style="80" bestFit="1" customWidth="1"/>
    <col min="20" max="20" width="14.6640625" style="80" bestFit="1" customWidth="1"/>
    <col min="21" max="21" width="9.44140625" style="1" bestFit="1" customWidth="1"/>
    <col min="22" max="22" width="6.88671875" style="1" bestFit="1" customWidth="1"/>
    <col min="23" max="23" width="9.44140625" style="1" bestFit="1" customWidth="1"/>
    <col min="24" max="24" width="6.88671875" style="1" bestFit="1" customWidth="1"/>
    <col min="25" max="25" width="10" style="1" bestFit="1" customWidth="1"/>
    <col min="26" max="26" width="9.109375" style="1"/>
    <col min="34" max="34" width="2.88671875" customWidth="1"/>
    <col min="35" max="35" width="12" customWidth="1"/>
    <col min="36" max="36" width="13" customWidth="1"/>
  </cols>
  <sheetData>
    <row r="1" spans="1:26" s="2" customFormat="1" ht="13.8" x14ac:dyDescent="0.25">
      <c r="A1" s="95" t="s">
        <v>0</v>
      </c>
      <c r="B1" s="96" t="s">
        <v>1</v>
      </c>
      <c r="C1" s="97" t="s">
        <v>38</v>
      </c>
      <c r="D1" s="98" t="s">
        <v>5</v>
      </c>
      <c r="E1" s="99" t="s">
        <v>2</v>
      </c>
      <c r="F1" s="3"/>
      <c r="G1" s="95" t="s">
        <v>0</v>
      </c>
      <c r="H1" s="96" t="s">
        <v>1</v>
      </c>
      <c r="I1" s="97" t="s">
        <v>38</v>
      </c>
      <c r="J1" s="98" t="s">
        <v>3</v>
      </c>
      <c r="K1" s="99" t="s">
        <v>2</v>
      </c>
      <c r="M1" s="95" t="s">
        <v>0</v>
      </c>
      <c r="N1" s="103" t="s">
        <v>1</v>
      </c>
      <c r="O1" s="104" t="s">
        <v>38</v>
      </c>
      <c r="P1" s="105" t="s">
        <v>47</v>
      </c>
      <c r="Q1" s="99" t="s">
        <v>2</v>
      </c>
      <c r="X1" s="3"/>
    </row>
    <row r="2" spans="1:26" s="2" customFormat="1" x14ac:dyDescent="0.3">
      <c r="A2" s="94" t="s">
        <v>22</v>
      </c>
      <c r="B2" s="67">
        <f>[1]LME_l_t_b0!B2</f>
        <v>97.004000000000005</v>
      </c>
      <c r="C2" s="4">
        <f>[1]LME_l_t_b0!C2</f>
        <v>5.9859999999999998</v>
      </c>
      <c r="D2" s="62">
        <f>B2</f>
        <v>97.004000000000005</v>
      </c>
      <c r="E2" s="154">
        <f>[1]LME_l_t_b0!G2</f>
        <v>1.4000000000000001E-7</v>
      </c>
      <c r="F2" s="3"/>
      <c r="G2" s="94" t="s">
        <v>22</v>
      </c>
      <c r="H2" s="67">
        <f>[2]LME_l_f0_b0!B2</f>
        <v>87.817999999999998</v>
      </c>
      <c r="I2" s="62">
        <f>[2]LME_l_f0_b0!C2</f>
        <v>1.1100000000000001</v>
      </c>
      <c r="J2" s="112">
        <f>H2</f>
        <v>87.817999999999998</v>
      </c>
      <c r="K2" s="154">
        <f>[2]LME_l_f0_b0!G2</f>
        <v>0</v>
      </c>
      <c r="M2" s="94" t="s">
        <v>22</v>
      </c>
      <c r="N2" s="67">
        <f>[3]LME_f0_exc_b0!B2</f>
        <v>5.1790000000000003</v>
      </c>
      <c r="O2" s="62">
        <f>[3]LME_f0_exc_b0!C2</f>
        <v>0.52700000000000002</v>
      </c>
      <c r="P2" s="112">
        <f>N2</f>
        <v>5.1790000000000003</v>
      </c>
      <c r="Q2" s="154">
        <f>[3]LME_f0_exc_b0!G2</f>
        <v>8.1899999999999995E-6</v>
      </c>
      <c r="S2" s="1"/>
      <c r="T2" s="1"/>
      <c r="X2" s="3"/>
    </row>
    <row r="3" spans="1:26" s="2" customFormat="1" x14ac:dyDescent="0.3">
      <c r="A3" s="94" t="s">
        <v>21</v>
      </c>
      <c r="B3" s="67">
        <f>[1]LME_l_t_b0!B3</f>
        <v>97.638000000000005</v>
      </c>
      <c r="C3" s="4">
        <f>[1]LME_l_t_b0!C3</f>
        <v>6.1849999999999996</v>
      </c>
      <c r="D3" s="62">
        <f t="shared" ref="D3:D5" si="0">B3</f>
        <v>97.638000000000005</v>
      </c>
      <c r="E3" s="154">
        <f>[1]LME_l_t_b0!G3</f>
        <v>1.4999999999999999E-7</v>
      </c>
      <c r="F3" s="3"/>
      <c r="G3" s="94" t="s">
        <v>21</v>
      </c>
      <c r="H3" s="67">
        <f>[2]LME_l_f0_b0!B3</f>
        <v>87.902000000000001</v>
      </c>
      <c r="I3" s="62">
        <f>[2]LME_l_f0_b0!C3</f>
        <v>1.165</v>
      </c>
      <c r="J3" s="112">
        <f t="shared" ref="J3:J5" si="1">H3</f>
        <v>87.902000000000001</v>
      </c>
      <c r="K3" s="154">
        <f>[2]LME_l_f0_b0!G3</f>
        <v>0</v>
      </c>
      <c r="M3" s="94" t="s">
        <v>21</v>
      </c>
      <c r="N3" s="67">
        <f>[3]LME_f0_exc_b0!B3</f>
        <v>5.5439999999999996</v>
      </c>
      <c r="O3" s="62">
        <f>[3]LME_f0_exc_b0!C3</f>
        <v>0.48299999999999998</v>
      </c>
      <c r="P3" s="112">
        <f t="shared" ref="P3:P5" si="2">N3</f>
        <v>5.5439999999999996</v>
      </c>
      <c r="Q3" s="154">
        <f>[3]LME_f0_exc_b0!G3</f>
        <v>3.1300000000000001E-6</v>
      </c>
      <c r="S3" s="1"/>
      <c r="T3" s="1"/>
      <c r="X3" s="3"/>
    </row>
    <row r="4" spans="1:26" s="2" customFormat="1" x14ac:dyDescent="0.3">
      <c r="A4" s="94" t="s">
        <v>20</v>
      </c>
      <c r="B4" s="67">
        <f>[1]LME_l_t_b0!B4</f>
        <v>94.364999999999995</v>
      </c>
      <c r="C4" s="4">
        <f>[1]LME_l_t_b0!C4</f>
        <v>6.46</v>
      </c>
      <c r="D4" s="62">
        <f t="shared" si="0"/>
        <v>94.364999999999995</v>
      </c>
      <c r="E4" s="154">
        <f>[1]LME_l_t_b0!G4</f>
        <v>2.1E-7</v>
      </c>
      <c r="F4" s="3"/>
      <c r="G4" s="94" t="s">
        <v>20</v>
      </c>
      <c r="H4" s="67">
        <f>[2]LME_l_f0_b0!B4</f>
        <v>89.566000000000003</v>
      </c>
      <c r="I4" s="62">
        <f>[2]LME_l_f0_b0!C4</f>
        <v>1.234</v>
      </c>
      <c r="J4" s="112">
        <f t="shared" si="1"/>
        <v>89.566000000000003</v>
      </c>
      <c r="K4" s="154">
        <f>[2]LME_l_f0_b0!G4</f>
        <v>0</v>
      </c>
      <c r="M4" s="94" t="s">
        <v>20</v>
      </c>
      <c r="N4" s="67">
        <f>[3]LME_f0_exc_b0!B4</f>
        <v>5.2640000000000002</v>
      </c>
      <c r="O4" s="62">
        <f>[3]LME_f0_exc_b0!C4</f>
        <v>0.58199999999999996</v>
      </c>
      <c r="P4" s="112">
        <f t="shared" si="2"/>
        <v>5.2640000000000002</v>
      </c>
      <c r="Q4" s="154">
        <f>[3]LME_f0_exc_b0!G4</f>
        <v>4.7750000000000002E-5</v>
      </c>
      <c r="S4" s="1"/>
      <c r="T4" s="1"/>
      <c r="X4" s="3"/>
    </row>
    <row r="5" spans="1:26" s="2" customFormat="1" x14ac:dyDescent="0.3">
      <c r="A5" s="100" t="s">
        <v>19</v>
      </c>
      <c r="B5" s="101">
        <f>[1]LME_l_t_b0!B5</f>
        <v>70.567999999999998</v>
      </c>
      <c r="C5" s="106">
        <f>[1]LME_l_t_b0!C5</f>
        <v>9.718</v>
      </c>
      <c r="D5" s="102">
        <f t="shared" si="0"/>
        <v>70.567999999999998</v>
      </c>
      <c r="E5" s="155">
        <f>[1]LME_l_t_b0!G5</f>
        <v>7.5439999999999996E-5</v>
      </c>
      <c r="F5" s="3"/>
      <c r="G5" s="100" t="s">
        <v>19</v>
      </c>
      <c r="H5" s="101">
        <f>[2]LME_l_f0_b0!B5</f>
        <v>90.822999999999993</v>
      </c>
      <c r="I5" s="102">
        <f>[2]LME_l_f0_b0!C5</f>
        <v>1.4550000000000001</v>
      </c>
      <c r="J5" s="113">
        <f t="shared" si="1"/>
        <v>90.822999999999993</v>
      </c>
      <c r="K5" s="155">
        <f>[2]LME_l_f0_b0!G5</f>
        <v>0</v>
      </c>
      <c r="M5" s="100" t="s">
        <v>19</v>
      </c>
      <c r="N5" s="101">
        <f>[3]LME_f0_exc_b0!B5</f>
        <v>6.9429999999999996</v>
      </c>
      <c r="O5" s="102">
        <f>[3]LME_f0_exc_b0!C5</f>
        <v>0.63300000000000001</v>
      </c>
      <c r="P5" s="113">
        <f t="shared" si="2"/>
        <v>6.9429999999999996</v>
      </c>
      <c r="Q5" s="155">
        <f>[3]LME_f0_exc_b0!G5</f>
        <v>4.7899999999999999E-6</v>
      </c>
      <c r="S5" s="1"/>
      <c r="T5" s="1"/>
      <c r="X5" s="3"/>
    </row>
    <row r="6" spans="1:26" s="2" customFormat="1" x14ac:dyDescent="0.3">
      <c r="A6" s="1"/>
      <c r="B6" s="86"/>
      <c r="C6" s="6"/>
      <c r="D6" s="6"/>
      <c r="E6" s="6"/>
      <c r="F6" s="5"/>
      <c r="G6" s="3"/>
      <c r="H6" s="85"/>
      <c r="I6" s="5"/>
      <c r="J6" s="114"/>
      <c r="K6" s="5"/>
      <c r="M6" s="1"/>
      <c r="N6" s="86"/>
      <c r="O6" s="6"/>
      <c r="P6" s="6"/>
      <c r="Q6" s="6"/>
      <c r="Z6" s="3"/>
    </row>
    <row r="7" spans="1:26" s="2" customFormat="1" ht="13.8" x14ac:dyDescent="0.25">
      <c r="A7" s="95" t="s">
        <v>0</v>
      </c>
      <c r="B7" s="96" t="s">
        <v>1</v>
      </c>
      <c r="C7" s="97" t="s">
        <v>38</v>
      </c>
      <c r="D7" s="98" t="s">
        <v>6</v>
      </c>
      <c r="E7" s="99" t="s">
        <v>2</v>
      </c>
      <c r="F7" s="3"/>
      <c r="G7" s="95" t="s">
        <v>0</v>
      </c>
      <c r="H7" s="96" t="s">
        <v>1</v>
      </c>
      <c r="I7" s="97" t="s">
        <v>38</v>
      </c>
      <c r="J7" s="115" t="s">
        <v>4</v>
      </c>
      <c r="K7" s="99" t="s">
        <v>2</v>
      </c>
      <c r="M7" s="95" t="s">
        <v>0</v>
      </c>
      <c r="N7" s="96" t="s">
        <v>1</v>
      </c>
      <c r="O7" s="97" t="s">
        <v>38</v>
      </c>
      <c r="P7" s="98" t="s">
        <v>7</v>
      </c>
      <c r="Q7" s="99" t="s">
        <v>2</v>
      </c>
      <c r="S7" s="3"/>
      <c r="T7" s="3"/>
      <c r="U7" s="3"/>
      <c r="V7" s="3"/>
      <c r="W7" s="3"/>
      <c r="X7" s="3"/>
    </row>
    <row r="8" spans="1:26" s="2" customFormat="1" ht="13.8" x14ac:dyDescent="0.25">
      <c r="A8" s="94" t="s">
        <v>22</v>
      </c>
      <c r="B8" s="67">
        <f>[4]LME_h_t_b0!B2</f>
        <v>312.44499999999999</v>
      </c>
      <c r="C8" s="62">
        <f>[4]LME_h_t_b0!C2</f>
        <v>14.731</v>
      </c>
      <c r="D8" s="62">
        <f>B8</f>
        <v>312.44499999999999</v>
      </c>
      <c r="E8" s="154">
        <f>[4]LME_h_t_b0!G2</f>
        <v>1E-8</v>
      </c>
      <c r="F8" s="3"/>
      <c r="G8" s="94" t="s">
        <v>22</v>
      </c>
      <c r="H8" s="67">
        <f>[5]LME_h_f0_b0!B2</f>
        <v>91.525000000000006</v>
      </c>
      <c r="I8" s="62">
        <f>[5]LME_h_f0_b0!C2</f>
        <v>1.236</v>
      </c>
      <c r="J8" s="112">
        <f>H8</f>
        <v>91.525000000000006</v>
      </c>
      <c r="K8" s="154">
        <f>[5]LME_h_f0_b0!G2</f>
        <v>0</v>
      </c>
      <c r="M8" s="94" t="s">
        <v>22</v>
      </c>
      <c r="N8" s="67">
        <f>[6]LME_slope_b0!B2</f>
        <v>31.908000000000001</v>
      </c>
      <c r="O8" s="62">
        <f>[6]LME_slope_b0!C2</f>
        <v>3.5139999999999998</v>
      </c>
      <c r="P8" s="62">
        <f>N8</f>
        <v>31.908000000000001</v>
      </c>
      <c r="Q8" s="154">
        <f>[6]LME_slope_b0!G2</f>
        <v>4.9400000000000001E-6</v>
      </c>
      <c r="S8" s="3"/>
      <c r="T8" s="3"/>
      <c r="U8" s="3"/>
      <c r="V8" s="3"/>
      <c r="W8" s="3"/>
      <c r="X8" s="3"/>
    </row>
    <row r="9" spans="1:26" s="2" customFormat="1" ht="13.8" x14ac:dyDescent="0.25">
      <c r="A9" s="94" t="s">
        <v>21</v>
      </c>
      <c r="B9" s="67">
        <f>[4]LME_h_t_b0!B3</f>
        <v>315.411</v>
      </c>
      <c r="C9" s="62">
        <f>[4]LME_h_t_b0!C3</f>
        <v>14.776</v>
      </c>
      <c r="D9" s="62">
        <f t="shared" ref="D9:D11" si="3">B9</f>
        <v>315.411</v>
      </c>
      <c r="E9" s="154">
        <f>[4]LME_h_t_b0!G3</f>
        <v>1E-8</v>
      </c>
      <c r="F9" s="3"/>
      <c r="G9" s="94" t="s">
        <v>21</v>
      </c>
      <c r="H9" s="67">
        <f>[5]LME_h_f0_b0!B3</f>
        <v>91.96</v>
      </c>
      <c r="I9" s="62">
        <f>[5]LME_h_f0_b0!C3</f>
        <v>1.1060000000000001</v>
      </c>
      <c r="J9" s="112">
        <f t="shared" ref="J9:J11" si="4">H9</f>
        <v>91.96</v>
      </c>
      <c r="K9" s="154">
        <f>[5]LME_h_f0_b0!G3</f>
        <v>0</v>
      </c>
      <c r="M9" s="94" t="s">
        <v>21</v>
      </c>
      <c r="N9" s="67">
        <f>[6]LME_slope_b0!B3</f>
        <v>34.118000000000002</v>
      </c>
      <c r="O9" s="62">
        <f>[6]LME_slope_b0!C3</f>
        <v>3.2240000000000002</v>
      </c>
      <c r="P9" s="62">
        <f t="shared" ref="P9:P11" si="5">N9</f>
        <v>34.118000000000002</v>
      </c>
      <c r="Q9" s="154">
        <f>[6]LME_slope_b0!G3</f>
        <v>8.85E-6</v>
      </c>
    </row>
    <row r="10" spans="1:26" s="2" customFormat="1" ht="13.8" x14ac:dyDescent="0.25">
      <c r="A10" s="94" t="s">
        <v>20</v>
      </c>
      <c r="B10" s="67">
        <f>[4]LME_h_t_b0!B4</f>
        <v>307.24</v>
      </c>
      <c r="C10" s="62">
        <f>[4]LME_h_t_b0!C4</f>
        <v>14.334</v>
      </c>
      <c r="D10" s="62">
        <f t="shared" si="3"/>
        <v>307.24</v>
      </c>
      <c r="E10" s="154">
        <f>[4]LME_h_t_b0!G4</f>
        <v>1E-8</v>
      </c>
      <c r="F10" s="3"/>
      <c r="G10" s="94" t="s">
        <v>20</v>
      </c>
      <c r="H10" s="67">
        <f>[5]LME_h_f0_b0!B4</f>
        <v>93.355000000000004</v>
      </c>
      <c r="I10" s="62">
        <f>[5]LME_h_f0_b0!C4</f>
        <v>1.105</v>
      </c>
      <c r="J10" s="112">
        <f t="shared" si="4"/>
        <v>93.355000000000004</v>
      </c>
      <c r="K10" s="154">
        <f>[5]LME_h_f0_b0!G4</f>
        <v>0</v>
      </c>
      <c r="M10" s="94" t="s">
        <v>20</v>
      </c>
      <c r="N10" s="67">
        <f>[6]LME_slope_b0!B4</f>
        <v>33.381999999999998</v>
      </c>
      <c r="O10" s="62">
        <f>[6]LME_slope_b0!C4</f>
        <v>3.5169999999999999</v>
      </c>
      <c r="P10" s="62">
        <f t="shared" si="5"/>
        <v>33.381999999999998</v>
      </c>
      <c r="Q10" s="154">
        <f>[6]LME_slope_b0!G4</f>
        <v>6.1299999999999998E-6</v>
      </c>
    </row>
    <row r="11" spans="1:26" s="2" customFormat="1" ht="13.8" x14ac:dyDescent="0.25">
      <c r="A11" s="100" t="s">
        <v>19</v>
      </c>
      <c r="B11" s="101">
        <f>[4]LME_h_t_b0!B5</f>
        <v>275.44200000000001</v>
      </c>
      <c r="C11" s="102">
        <f>[4]LME_h_t_b0!C5</f>
        <v>21.504999999999999</v>
      </c>
      <c r="D11" s="102">
        <f t="shared" si="3"/>
        <v>275.44200000000001</v>
      </c>
      <c r="E11" s="155">
        <f>[4]LME_h_t_b0!G5</f>
        <v>8.9999999999999999E-8</v>
      </c>
      <c r="F11" s="3"/>
      <c r="G11" s="100" t="s">
        <v>19</v>
      </c>
      <c r="H11" s="101">
        <f>[5]LME_h_f0_b0!B5</f>
        <v>96.27</v>
      </c>
      <c r="I11" s="102">
        <f>[5]LME_h_f0_b0!C5</f>
        <v>1.415</v>
      </c>
      <c r="J11" s="113">
        <f t="shared" si="4"/>
        <v>96.27</v>
      </c>
      <c r="K11" s="155">
        <f>[5]LME_h_f0_b0!G5</f>
        <v>0</v>
      </c>
      <c r="M11" s="100" t="s">
        <v>19</v>
      </c>
      <c r="N11" s="101">
        <f>[6]LME_slope_b0!B5</f>
        <v>41.012999999999998</v>
      </c>
      <c r="O11" s="102">
        <f>[6]LME_slope_b0!C5</f>
        <v>2.984</v>
      </c>
      <c r="P11" s="102">
        <f t="shared" si="5"/>
        <v>41.012999999999998</v>
      </c>
      <c r="Q11" s="155">
        <f>[6]LME_slope_b0!G5</f>
        <v>5.2E-7</v>
      </c>
    </row>
    <row r="12" spans="1:26" s="2" customFormat="1" ht="13.8" x14ac:dyDescent="0.25">
      <c r="H12" s="3"/>
    </row>
    <row r="13" spans="1:26" s="2" customFormat="1" ht="13.8" x14ac:dyDescent="0.25">
      <c r="F13" s="3"/>
    </row>
    <row r="14" spans="1:26" s="2" customFormat="1" ht="13.8" x14ac:dyDescent="0.25"/>
    <row r="15" spans="1:26" s="2" customFormat="1" ht="13.8" x14ac:dyDescent="0.25"/>
    <row r="16" spans="1:26" s="2" customFormat="1" ht="13.8" x14ac:dyDescent="0.25"/>
    <row r="17" spans="4:26" s="2" customFormat="1" ht="13.8" x14ac:dyDescent="0.25"/>
    <row r="18" spans="4:26" s="2" customFormat="1" x14ac:dyDescent="0.3">
      <c r="F18" s="6"/>
      <c r="G18" s="1"/>
    </row>
    <row r="19" spans="4:26" s="2" customFormat="1" ht="13.8" x14ac:dyDescent="0.25"/>
    <row r="20" spans="4:26" s="2" customFormat="1" ht="13.8" x14ac:dyDescent="0.25"/>
    <row r="21" spans="4:26" s="2" customFormat="1" ht="13.8" x14ac:dyDescent="0.25"/>
    <row r="22" spans="4:26" x14ac:dyDescent="0.3">
      <c r="F22" s="1"/>
      <c r="H22" s="6"/>
      <c r="I22" s="6"/>
      <c r="M22" s="80"/>
      <c r="N22" s="80"/>
      <c r="S22" s="1"/>
      <c r="T22" s="1"/>
      <c r="Y22"/>
      <c r="Z22"/>
    </row>
    <row r="23" spans="4:26" x14ac:dyDescent="0.3">
      <c r="F23" s="1"/>
      <c r="H23" s="6"/>
      <c r="I23" s="6"/>
      <c r="M23" s="80"/>
      <c r="N23" s="80"/>
      <c r="S23" s="1"/>
      <c r="T23" s="1"/>
      <c r="Y23"/>
      <c r="Z23"/>
    </row>
    <row r="24" spans="4:26" x14ac:dyDescent="0.3">
      <c r="D24" s="2"/>
      <c r="E24" s="2"/>
    </row>
    <row r="25" spans="4:26" x14ac:dyDescent="0.3">
      <c r="F25" s="1"/>
      <c r="H25" s="6"/>
      <c r="I25" s="6"/>
      <c r="M25" s="80"/>
      <c r="N25" s="80"/>
      <c r="S25" s="1"/>
      <c r="T25" s="1"/>
      <c r="Y25"/>
      <c r="Z25"/>
    </row>
    <row r="26" spans="4:26" x14ac:dyDescent="0.3">
      <c r="F26" s="1"/>
      <c r="H26" s="6"/>
      <c r="I26" s="6"/>
      <c r="M26" s="80"/>
      <c r="N26" s="80"/>
      <c r="S26" s="1"/>
      <c r="T26" s="1"/>
      <c r="Y26"/>
      <c r="Z26"/>
    </row>
    <row r="27" spans="4:26" x14ac:dyDescent="0.3">
      <c r="F27" s="1"/>
      <c r="H27" s="6"/>
      <c r="I27" s="6"/>
      <c r="M27" s="80"/>
      <c r="N27" s="80"/>
      <c r="S27" s="1"/>
      <c r="T27" s="1"/>
      <c r="Y27"/>
      <c r="Z27"/>
    </row>
    <row r="28" spans="4:26" x14ac:dyDescent="0.3">
      <c r="F28" s="1"/>
      <c r="H28" s="6"/>
      <c r="I28" s="6"/>
      <c r="M28" s="80"/>
      <c r="N28" s="80"/>
      <c r="S28" s="1"/>
      <c r="T28" s="1"/>
      <c r="Y28"/>
      <c r="Z28"/>
    </row>
    <row r="29" spans="4:26" x14ac:dyDescent="0.3">
      <c r="F29" s="1"/>
      <c r="H29" s="6"/>
      <c r="I29" s="6"/>
      <c r="M29" s="80"/>
      <c r="N29" s="80"/>
      <c r="S29" s="1"/>
      <c r="T29" s="1"/>
      <c r="Y29"/>
      <c r="Z29"/>
    </row>
    <row r="31" spans="4:26" x14ac:dyDescent="0.3">
      <c r="F31" s="1"/>
      <c r="H31" s="6"/>
      <c r="I31" s="6"/>
      <c r="M31" s="80"/>
      <c r="N31" s="80"/>
      <c r="S31" s="1"/>
      <c r="T31" s="1"/>
      <c r="Y31"/>
      <c r="Z31"/>
    </row>
    <row r="32" spans="4:26" x14ac:dyDescent="0.3">
      <c r="F32" s="1"/>
      <c r="H32" s="6"/>
      <c r="I32" s="6"/>
      <c r="M32" s="80"/>
      <c r="N32" s="80"/>
      <c r="S32" s="1"/>
      <c r="T32" s="1"/>
      <c r="Y32"/>
      <c r="Z32"/>
    </row>
    <row r="33" spans="4:27" x14ac:dyDescent="0.3">
      <c r="F33" s="1"/>
      <c r="H33" s="6"/>
      <c r="I33" s="6"/>
      <c r="M33" s="80"/>
      <c r="N33" s="80"/>
      <c r="S33" s="1"/>
      <c r="T33" s="1"/>
      <c r="Y33"/>
      <c r="Z33"/>
    </row>
    <row r="34" spans="4:27" x14ac:dyDescent="0.3">
      <c r="F34" s="1"/>
      <c r="H34" s="6"/>
      <c r="I34" s="6"/>
      <c r="M34" s="80"/>
      <c r="N34" s="80"/>
      <c r="S34" s="1"/>
      <c r="T34" s="1"/>
      <c r="Y34"/>
      <c r="Z34"/>
    </row>
    <row r="35" spans="4:27" x14ac:dyDescent="0.3">
      <c r="F35" s="1"/>
      <c r="H35" s="6"/>
      <c r="I35" s="6"/>
      <c r="M35" s="80"/>
      <c r="N35" s="80"/>
      <c r="S35" s="1"/>
      <c r="T35" s="1"/>
      <c r="Y35"/>
      <c r="Z35"/>
    </row>
    <row r="36" spans="4:27" x14ac:dyDescent="0.3">
      <c r="H36" s="3"/>
      <c r="Q36" s="84"/>
      <c r="AA36" s="2"/>
    </row>
    <row r="37" spans="4:27" x14ac:dyDescent="0.3">
      <c r="H37" s="3"/>
      <c r="Q37" s="84"/>
      <c r="AA37" s="2"/>
    </row>
    <row r="38" spans="4:27" x14ac:dyDescent="0.3">
      <c r="H38" s="3"/>
      <c r="Q38" s="84"/>
      <c r="AA38" s="2"/>
    </row>
    <row r="39" spans="4:27" x14ac:dyDescent="0.3">
      <c r="H39" s="3"/>
      <c r="I39" s="3"/>
      <c r="J39" s="5"/>
      <c r="K39" s="5"/>
      <c r="L39" s="5"/>
      <c r="M39" s="5"/>
      <c r="N39" s="5"/>
      <c r="O39" s="84"/>
      <c r="P39" s="84"/>
      <c r="Q39" s="84"/>
      <c r="R39" s="84"/>
      <c r="S39" s="84"/>
      <c r="T39" s="84"/>
      <c r="U39" s="3"/>
      <c r="V39" s="3"/>
      <c r="W39" s="3"/>
      <c r="X39" s="3"/>
      <c r="Y39" s="3"/>
      <c r="Z39" s="3"/>
      <c r="AA39" s="2"/>
    </row>
    <row r="40" spans="4:27" x14ac:dyDescent="0.3">
      <c r="H40" s="3"/>
      <c r="I40" s="3"/>
      <c r="J40" s="5"/>
      <c r="K40" s="5"/>
      <c r="L40" s="5"/>
      <c r="M40" s="5"/>
      <c r="N40" s="5"/>
      <c r="O40" s="84"/>
      <c r="P40" s="84"/>
      <c r="Q40" s="84"/>
      <c r="R40" s="84"/>
      <c r="S40" s="84"/>
      <c r="T40" s="84"/>
      <c r="U40" s="3"/>
      <c r="V40" s="3"/>
      <c r="W40" s="3"/>
      <c r="X40" s="3"/>
      <c r="Y40" s="3"/>
      <c r="Z40" s="3"/>
      <c r="AA40" s="2"/>
    </row>
    <row r="41" spans="4:27" x14ac:dyDescent="0.3">
      <c r="H41" s="3"/>
      <c r="Q41" s="84"/>
      <c r="R41" s="84"/>
      <c r="S41" s="84"/>
      <c r="T41" s="84"/>
      <c r="U41" s="3"/>
      <c r="V41" s="3"/>
      <c r="W41" s="3"/>
      <c r="X41" s="3"/>
      <c r="Y41" s="3"/>
      <c r="Z41" s="3"/>
      <c r="AA41" s="2"/>
    </row>
    <row r="42" spans="4:27" x14ac:dyDescent="0.3">
      <c r="H42" s="3"/>
      <c r="Q42" s="84"/>
      <c r="R42" s="84"/>
      <c r="S42" s="84"/>
      <c r="T42" s="84"/>
      <c r="U42" s="3"/>
      <c r="V42" s="3"/>
      <c r="W42" s="3"/>
      <c r="X42" s="3"/>
      <c r="Y42" s="3"/>
      <c r="Z42" s="3"/>
      <c r="AA42" s="2"/>
    </row>
    <row r="45" spans="4:27" x14ac:dyDescent="0.3">
      <c r="D45" s="80"/>
      <c r="E45" s="80"/>
      <c r="F45" s="80"/>
      <c r="G45" s="80"/>
    </row>
    <row r="46" spans="4:27" x14ac:dyDescent="0.3">
      <c r="D46" s="82"/>
    </row>
    <row r="47" spans="4:27" x14ac:dyDescent="0.3">
      <c r="D47" s="82"/>
    </row>
    <row r="48" spans="4:27" x14ac:dyDescent="0.3">
      <c r="D48" s="82"/>
    </row>
    <row r="49" spans="4:7" x14ac:dyDescent="0.3">
      <c r="D49" s="82"/>
    </row>
    <row r="50" spans="4:7" x14ac:dyDescent="0.3">
      <c r="D50" s="82"/>
    </row>
    <row r="51" spans="4:7" x14ac:dyDescent="0.3">
      <c r="D51" s="82"/>
    </row>
    <row r="52" spans="4:7" x14ac:dyDescent="0.3">
      <c r="D52" s="82"/>
    </row>
    <row r="53" spans="4:7" x14ac:dyDescent="0.3">
      <c r="D53" s="80"/>
      <c r="E53" s="80"/>
      <c r="F53" s="80"/>
      <c r="G53" s="80"/>
    </row>
    <row r="54" spans="4:7" x14ac:dyDescent="0.3">
      <c r="D54" s="80"/>
      <c r="E54" s="80"/>
      <c r="F54" s="80"/>
      <c r="G54" s="80"/>
    </row>
  </sheetData>
  <sheetProtection sheet="1" objects="1" scenarios="1"/>
  <conditionalFormatting sqref="E2:E5 E8:E11 K2:K5 K8:K11 Q2:Q5 Q8:Q11">
    <cfRule type="cellIs" dxfId="12" priority="1" operator="lessThan">
      <formula>0.05</formula>
    </cfRule>
  </conditionalFormatting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6"/>
  <sheetViews>
    <sheetView tabSelected="1" view="pageBreakPreview" zoomScaleNormal="70" zoomScaleSheetLayoutView="100" workbookViewId="0">
      <selection activeCell="B7" sqref="B7"/>
    </sheetView>
  </sheetViews>
  <sheetFormatPr defaultColWidth="13.88671875" defaultRowHeight="13.8" x14ac:dyDescent="0.3"/>
  <cols>
    <col min="1" max="1" width="9.6640625" style="16" customWidth="1"/>
    <col min="2" max="8" width="6.33203125" style="7" customWidth="1"/>
    <col min="9" max="9" width="6.33203125" style="11" customWidth="1"/>
    <col min="10" max="12" width="6.33203125" style="7" customWidth="1"/>
    <col min="13" max="13" width="6.33203125" style="74" customWidth="1"/>
    <col min="14" max="16" width="6.33203125" style="7" customWidth="1"/>
    <col min="17" max="17" width="6.33203125" style="74" customWidth="1"/>
    <col min="18" max="20" width="6.33203125" style="7" customWidth="1"/>
    <col min="21" max="21" width="6.33203125" style="74" customWidth="1"/>
    <col min="22" max="24" width="6.33203125" style="7" customWidth="1"/>
    <col min="25" max="25" width="6.33203125" style="74" customWidth="1"/>
    <col min="26" max="28" width="6.33203125" style="7" customWidth="1"/>
    <col min="29" max="29" width="6.33203125" style="74" customWidth="1"/>
    <col min="30" max="31" width="6.33203125" style="58" customWidth="1"/>
    <col min="32" max="16384" width="13.88671875" style="7"/>
  </cols>
  <sheetData>
    <row r="1" spans="1:31" s="111" customFormat="1" ht="15" customHeight="1" thickBot="1" x14ac:dyDescent="0.35">
      <c r="A1" s="110" t="s">
        <v>24</v>
      </c>
      <c r="B1" s="136" t="s">
        <v>44</v>
      </c>
      <c r="C1" s="141"/>
      <c r="D1" s="141"/>
      <c r="E1" s="137"/>
      <c r="F1" s="142" t="s">
        <v>45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36" t="s">
        <v>23</v>
      </c>
      <c r="AE1" s="137"/>
    </row>
    <row r="2" spans="1:31" s="8" customFormat="1" ht="27" customHeight="1" thickBot="1" x14ac:dyDescent="0.35">
      <c r="A2" s="52" t="s">
        <v>31</v>
      </c>
      <c r="B2" s="107" t="s">
        <v>22</v>
      </c>
      <c r="C2" s="108" t="s">
        <v>21</v>
      </c>
      <c r="D2" s="108" t="s">
        <v>20</v>
      </c>
      <c r="E2" s="109" t="s">
        <v>19</v>
      </c>
      <c r="F2" s="138" t="s">
        <v>18</v>
      </c>
      <c r="G2" s="139"/>
      <c r="H2" s="139"/>
      <c r="I2" s="140"/>
      <c r="J2" s="138" t="s">
        <v>17</v>
      </c>
      <c r="K2" s="139"/>
      <c r="L2" s="139"/>
      <c r="M2" s="140"/>
      <c r="N2" s="138" t="s">
        <v>16</v>
      </c>
      <c r="O2" s="139"/>
      <c r="P2" s="139"/>
      <c r="Q2" s="140"/>
      <c r="R2" s="138" t="s">
        <v>15</v>
      </c>
      <c r="S2" s="139"/>
      <c r="T2" s="139"/>
      <c r="U2" s="140"/>
      <c r="V2" s="138" t="s">
        <v>14</v>
      </c>
      <c r="W2" s="139"/>
      <c r="X2" s="139"/>
      <c r="Y2" s="140"/>
      <c r="Z2" s="138" t="s">
        <v>13</v>
      </c>
      <c r="AA2" s="139"/>
      <c r="AB2" s="139"/>
      <c r="AC2" s="140"/>
      <c r="AD2" s="138" t="s">
        <v>25</v>
      </c>
      <c r="AE2" s="140"/>
    </row>
    <row r="3" spans="1:31" ht="27" customHeight="1" thickBot="1" x14ac:dyDescent="0.35">
      <c r="A3" s="36" t="s">
        <v>33</v>
      </c>
      <c r="B3" s="46" t="s">
        <v>37</v>
      </c>
      <c r="C3" s="47" t="s">
        <v>37</v>
      </c>
      <c r="D3" s="47" t="s">
        <v>37</v>
      </c>
      <c r="E3" s="48" t="s">
        <v>37</v>
      </c>
      <c r="F3" s="46" t="s">
        <v>36</v>
      </c>
      <c r="G3" s="47" t="s">
        <v>10</v>
      </c>
      <c r="H3" s="47" t="s">
        <v>39</v>
      </c>
      <c r="I3" s="59" t="s">
        <v>9</v>
      </c>
      <c r="J3" s="46" t="s">
        <v>36</v>
      </c>
      <c r="K3" s="47" t="s">
        <v>10</v>
      </c>
      <c r="L3" s="47" t="s">
        <v>46</v>
      </c>
      <c r="M3" s="69" t="s">
        <v>9</v>
      </c>
      <c r="N3" s="46" t="s">
        <v>36</v>
      </c>
      <c r="O3" s="47" t="s">
        <v>10</v>
      </c>
      <c r="P3" s="47" t="s">
        <v>46</v>
      </c>
      <c r="Q3" s="69" t="s">
        <v>9</v>
      </c>
      <c r="R3" s="46" t="s">
        <v>36</v>
      </c>
      <c r="S3" s="47" t="s">
        <v>10</v>
      </c>
      <c r="T3" s="47" t="s">
        <v>46</v>
      </c>
      <c r="U3" s="69" t="s">
        <v>9</v>
      </c>
      <c r="V3" s="46" t="s">
        <v>36</v>
      </c>
      <c r="W3" s="47" t="s">
        <v>10</v>
      </c>
      <c r="X3" s="47" t="s">
        <v>46</v>
      </c>
      <c r="Y3" s="69" t="s">
        <v>9</v>
      </c>
      <c r="Z3" s="46" t="s">
        <v>36</v>
      </c>
      <c r="AA3" s="47" t="s">
        <v>10</v>
      </c>
      <c r="AB3" s="47" t="s">
        <v>46</v>
      </c>
      <c r="AC3" s="69" t="s">
        <v>9</v>
      </c>
      <c r="AD3" s="60" t="s">
        <v>26</v>
      </c>
      <c r="AE3" s="61" t="s">
        <v>27</v>
      </c>
    </row>
    <row r="4" spans="1:31" s="9" customFormat="1" ht="27" customHeight="1" x14ac:dyDescent="0.3">
      <c r="A4" s="34" t="s">
        <v>28</v>
      </c>
      <c r="B4" s="49">
        <f>'model tab'!J2</f>
        <v>87.817999999999998</v>
      </c>
      <c r="C4" s="50">
        <f>'model tab'!J3</f>
        <v>87.902000000000001</v>
      </c>
      <c r="D4" s="50">
        <f>'model tab'!J4</f>
        <v>89.566000000000003</v>
      </c>
      <c r="E4" s="51">
        <f>'model tab'!J5</f>
        <v>90.822999999999993</v>
      </c>
      <c r="F4" s="53">
        <f>[7]LME_h_f0_b1!$C$2</f>
        <v>0.434</v>
      </c>
      <c r="G4" s="54">
        <f>[7]LME_h_f0_b1!$D$2</f>
        <v>0.34899999999999998</v>
      </c>
      <c r="H4" s="54">
        <f>[7]LME_h_f0_b1!$E$2</f>
        <v>1.2430000000000001</v>
      </c>
      <c r="I4" s="56">
        <f>[7]LME_h_f0_b1!$G$2</f>
        <v>0.99990000000000001</v>
      </c>
      <c r="J4" s="53">
        <f>[7]LME_h_f0_b1!$C$3</f>
        <v>1.83</v>
      </c>
      <c r="K4" s="54">
        <f>[7]LME_h_f0_b1!$D$3</f>
        <v>0.35</v>
      </c>
      <c r="L4" s="54">
        <f>[7]LME_h_f0_b1!$E$3</f>
        <v>5.2350000000000003</v>
      </c>
      <c r="M4" s="70">
        <f>[7]LME_h_f0_b1!$G$3</f>
        <v>1.6999999999999999E-3</v>
      </c>
      <c r="N4" s="53">
        <f>[7]LME_h_f0_b1!$C$4</f>
        <v>4.7450000000000001</v>
      </c>
      <c r="O4" s="54">
        <f>[7]LME_h_f0_b1!$D$4</f>
        <v>0.622</v>
      </c>
      <c r="P4" s="54">
        <f>[7]LME_h_f0_b1!$E$4</f>
        <v>7.63</v>
      </c>
      <c r="Q4" s="70">
        <f>[7]LME_h_f0_b1!$G$4</f>
        <v>8.3640000000000006E-5</v>
      </c>
      <c r="R4" s="53">
        <f>[7]LME_h_f0_b1!C5</f>
        <v>1.395</v>
      </c>
      <c r="S4" s="54">
        <f>[7]LME_h_f0_b1!D5</f>
        <v>0.439</v>
      </c>
      <c r="T4" s="54">
        <f>[7]LME_h_f0_b1!E5</f>
        <v>3.1760000000000002</v>
      </c>
      <c r="U4" s="70">
        <f>[7]LME_h_f0_b1!$G$4</f>
        <v>8.3640000000000006E-5</v>
      </c>
      <c r="V4" s="53">
        <f>[7]LME_h_f0_b1!$C$6</f>
        <v>4.3099999999999996</v>
      </c>
      <c r="W4" s="54">
        <f>[7]LME_h_f0_b1!$D$6</f>
        <v>0.81599999999999995</v>
      </c>
      <c r="X4" s="54">
        <f>[7]LME_h_f0_b1!$E$6</f>
        <v>5.2809999999999997</v>
      </c>
      <c r="Y4" s="70">
        <f>[7]LME_h_f0_b1!$G$6</f>
        <v>1.6999999999999999E-3</v>
      </c>
      <c r="Z4" s="53">
        <f>[7]LME_h_f0_b1!$C$7</f>
        <v>2.915</v>
      </c>
      <c r="AA4" s="54">
        <f>[7]LME_h_f0_b1!$D$7</f>
        <v>0.75900000000000001</v>
      </c>
      <c r="AB4" s="54">
        <f>[7]LME_h_f0_b1!$E$7</f>
        <v>3.84</v>
      </c>
      <c r="AC4" s="70">
        <f>[7]LME_h_f0_b1!$G$7</f>
        <v>1.6E-2</v>
      </c>
      <c r="AD4" s="53">
        <f>[8]LME_l_f0_r2!$B$3</f>
        <v>0.65638662486339305</v>
      </c>
      <c r="AE4" s="55">
        <f>[8]LME_l_f0_r2!$B$2</f>
        <v>0.96307246623765197</v>
      </c>
    </row>
    <row r="5" spans="1:31" s="9" customFormat="1" ht="27" customHeight="1" x14ac:dyDescent="0.3">
      <c r="A5" s="35" t="s">
        <v>29</v>
      </c>
      <c r="B5" s="19">
        <f>'model tab'!J8</f>
        <v>91.525000000000006</v>
      </c>
      <c r="C5" s="14">
        <f>'model tab'!J9</f>
        <v>91.96</v>
      </c>
      <c r="D5" s="14">
        <f>'model tab'!J10</f>
        <v>93.355000000000004</v>
      </c>
      <c r="E5" s="27">
        <f>'model tab'!J11</f>
        <v>96.27</v>
      </c>
      <c r="F5" s="29">
        <f>[7]LME_h_f0_b1!$C$2</f>
        <v>0.434</v>
      </c>
      <c r="G5" s="17">
        <f>[7]LME_h_f0_b1!$D$2</f>
        <v>0.34899999999999998</v>
      </c>
      <c r="H5" s="17">
        <f>[7]LME_h_f0_b1!$E$2</f>
        <v>1.2430000000000001</v>
      </c>
      <c r="I5" s="20">
        <f>[7]LME_h_f0_b1!$G$2</f>
        <v>0.99990000000000001</v>
      </c>
      <c r="J5" s="29">
        <f>[7]LME_h_f0_b1!$C$3</f>
        <v>1.83</v>
      </c>
      <c r="K5" s="17">
        <f>[7]LME_h_f0_b1!$D$3</f>
        <v>0.35</v>
      </c>
      <c r="L5" s="17">
        <f>[7]LME_h_f0_b1!$E$3</f>
        <v>5.2350000000000003</v>
      </c>
      <c r="M5" s="71">
        <f>[7]LME_h_f0_b1!$G$3</f>
        <v>1.6999999999999999E-3</v>
      </c>
      <c r="N5" s="29">
        <f>[7]LME_h_f0_b1!$C$4</f>
        <v>4.7450000000000001</v>
      </c>
      <c r="O5" s="17">
        <f>[7]LME_h_f0_b1!$D$4</f>
        <v>0.622</v>
      </c>
      <c r="P5" s="17">
        <f>[7]LME_h_f0_b1!$E$4</f>
        <v>7.63</v>
      </c>
      <c r="Q5" s="71">
        <f>[7]LME_h_f0_b1!$G$4</f>
        <v>8.3640000000000006E-5</v>
      </c>
      <c r="R5" s="29">
        <f>[7]LME_h_f0_b1!$C$5</f>
        <v>1.395</v>
      </c>
      <c r="S5" s="17">
        <f>[7]LME_h_f0_b1!$D$5</f>
        <v>0.439</v>
      </c>
      <c r="T5" s="17">
        <f>[7]LME_h_f0_b1!$E$5</f>
        <v>3.1760000000000002</v>
      </c>
      <c r="U5" s="71">
        <f>[7]LME_h_f0_b1!$G$5</f>
        <v>4.99E-2</v>
      </c>
      <c r="V5" s="29">
        <f>[7]LME_h_f0_b1!$C$6</f>
        <v>4.3099999999999996</v>
      </c>
      <c r="W5" s="17">
        <f>[7]LME_h_f0_b1!$D$6</f>
        <v>0.81599999999999995</v>
      </c>
      <c r="X5" s="17">
        <f>[7]LME_h_f0_b1!$E$6</f>
        <v>5.2809999999999997</v>
      </c>
      <c r="Y5" s="71">
        <f>[7]LME_h_f0_b1!$G$6</f>
        <v>1.6999999999999999E-3</v>
      </c>
      <c r="Z5" s="29">
        <f>[7]LME_h_f0_b1!$C$7</f>
        <v>2.915</v>
      </c>
      <c r="AA5" s="17">
        <f>[7]LME_h_f0_b1!$D$7</f>
        <v>0.75900000000000001</v>
      </c>
      <c r="AB5" s="17">
        <f>[7]LME_h_f0_b1!$E$7</f>
        <v>3.84</v>
      </c>
      <c r="AC5" s="71">
        <f>[7]LME_h_f0_b1!$G$7</f>
        <v>1.6E-2</v>
      </c>
      <c r="AD5" s="29">
        <f>[9]LME_h_f0_r2!$B$3</f>
        <v>0.40595489908199001</v>
      </c>
      <c r="AE5" s="30">
        <f>[9]LME_h_f0_r2!$B$2</f>
        <v>0.88112740613241902</v>
      </c>
    </row>
    <row r="6" spans="1:31" s="9" customFormat="1" ht="27" customHeight="1" thickBot="1" x14ac:dyDescent="0.35">
      <c r="A6" s="35" t="s">
        <v>32</v>
      </c>
      <c r="B6" s="19">
        <f>'model tab'!P2</f>
        <v>5.1790000000000003</v>
      </c>
      <c r="C6" s="14">
        <f>'model tab'!P3</f>
        <v>5.5439999999999996</v>
      </c>
      <c r="D6" s="14">
        <f>'model tab'!P4</f>
        <v>5.2640000000000002</v>
      </c>
      <c r="E6" s="27">
        <f>'model tab'!P5</f>
        <v>6.9429999999999996</v>
      </c>
      <c r="F6" s="29">
        <f>[10]LME_f0_exc_b1!$C$2</f>
        <v>0.36499999999999999</v>
      </c>
      <c r="G6" s="17">
        <f>[10]LME_f0_exc_b1!$D$2</f>
        <v>0.32100000000000001</v>
      </c>
      <c r="H6" s="17">
        <f>[10]LME_f0_exc_b1!$E$2</f>
        <v>1.1359999999999999</v>
      </c>
      <c r="I6" s="20">
        <f>[10]LME_f0_exc_b1!$G$2</f>
        <v>0.99990000000000001</v>
      </c>
      <c r="J6" s="29">
        <f>[10]LME_f0_exc_b1!$C$3</f>
        <v>8.5999999999999993E-2</v>
      </c>
      <c r="K6" s="17">
        <f>[10]LME_f0_exc_b1!$D$3</f>
        <v>0.33400000000000002</v>
      </c>
      <c r="L6" s="17">
        <f>[10]LME_f0_exc_b1!$E$3</f>
        <v>0.25600000000000001</v>
      </c>
      <c r="M6" s="71">
        <f>[10]LME_f0_exc_b1!$G$3</f>
        <v>0.99990000000000001</v>
      </c>
      <c r="N6" s="29">
        <f>[10]LME_f0_exc_b1!$C$4</f>
        <v>1.764</v>
      </c>
      <c r="O6" s="17">
        <f>[10]LME_f0_exc_b1!$D$4</f>
        <v>0.42</v>
      </c>
      <c r="P6" s="17">
        <f>[10]LME_f0_exc_b1!$E$4</f>
        <v>4.2030000000000003</v>
      </c>
      <c r="Q6" s="71">
        <f>[10]LME_f0_exc_b1!$G$4</f>
        <v>1.24E-2</v>
      </c>
      <c r="R6" s="29">
        <f>[10]LME_f0_exc_b1!$C$5</f>
        <v>-0.28000000000000003</v>
      </c>
      <c r="S6" s="17">
        <f>[10]LME_f0_exc_b1!$D$5</f>
        <v>0.433</v>
      </c>
      <c r="T6" s="17">
        <f>[10]LME_f0_exc_b1!$E$5</f>
        <v>-0.64600000000000002</v>
      </c>
      <c r="U6" s="71">
        <f>[10]LME_f0_exc_b1!$G$5</f>
        <v>0.99990000000000001</v>
      </c>
      <c r="V6" s="29">
        <f>[10]LME_f0_exc_b1!$C$6</f>
        <v>1.399</v>
      </c>
      <c r="W6" s="17">
        <f>[10]LME_f0_exc_b1!$D$6</f>
        <v>0.41699999999999998</v>
      </c>
      <c r="X6" s="17">
        <f>[10]LME_f0_exc_b1!$E$6</f>
        <v>3.3570000000000002</v>
      </c>
      <c r="Y6" s="71">
        <f>[10]LME_f0_exc_b1!$G$6</f>
        <v>4.0599999999999997E-2</v>
      </c>
      <c r="Z6" s="29">
        <f>[10]LME_f0_exc_b1!$C$7</f>
        <v>1.6779999999999999</v>
      </c>
      <c r="AA6" s="17">
        <f>[10]LME_f0_exc_b1!$D$7</f>
        <v>0.33500000000000002</v>
      </c>
      <c r="AB6" s="17">
        <f>[10]LME_f0_exc_b1!$E$7</f>
        <v>5.0060000000000002</v>
      </c>
      <c r="AC6" s="71">
        <f>[10]LME_f0_exc_b1!$G$7</f>
        <v>2.7000000000000001E-3</v>
      </c>
      <c r="AD6" s="29">
        <f>[11]LME_f0_exc_r2!$B$3</f>
        <v>0.18725760823075199</v>
      </c>
      <c r="AE6" s="30">
        <f>[11]LME_f0_exc_r2!$B$2</f>
        <v>0.56045733646622098</v>
      </c>
    </row>
    <row r="7" spans="1:31" ht="27" customHeight="1" thickBot="1" x14ac:dyDescent="0.35">
      <c r="A7" s="36" t="s">
        <v>34</v>
      </c>
      <c r="B7" s="46" t="s">
        <v>37</v>
      </c>
      <c r="C7" s="47" t="s">
        <v>37</v>
      </c>
      <c r="D7" s="47" t="s">
        <v>37</v>
      </c>
      <c r="E7" s="48" t="s">
        <v>37</v>
      </c>
      <c r="F7" s="46" t="s">
        <v>36</v>
      </c>
      <c r="G7" s="47" t="s">
        <v>10</v>
      </c>
      <c r="H7" s="47" t="s">
        <v>39</v>
      </c>
      <c r="I7" s="59" t="s">
        <v>9</v>
      </c>
      <c r="J7" s="46" t="s">
        <v>36</v>
      </c>
      <c r="K7" s="47" t="s">
        <v>10</v>
      </c>
      <c r="L7" s="47" t="s">
        <v>46</v>
      </c>
      <c r="M7" s="69" t="s">
        <v>9</v>
      </c>
      <c r="N7" s="46" t="s">
        <v>36</v>
      </c>
      <c r="O7" s="47" t="s">
        <v>10</v>
      </c>
      <c r="P7" s="47" t="s">
        <v>46</v>
      </c>
      <c r="Q7" s="69" t="s">
        <v>9</v>
      </c>
      <c r="R7" s="46" t="s">
        <v>36</v>
      </c>
      <c r="S7" s="47" t="s">
        <v>10</v>
      </c>
      <c r="T7" s="47" t="s">
        <v>46</v>
      </c>
      <c r="U7" s="69" t="s">
        <v>9</v>
      </c>
      <c r="V7" s="46" t="s">
        <v>36</v>
      </c>
      <c r="W7" s="47" t="s">
        <v>10</v>
      </c>
      <c r="X7" s="47" t="s">
        <v>46</v>
      </c>
      <c r="Y7" s="69" t="s">
        <v>9</v>
      </c>
      <c r="Z7" s="46" t="s">
        <v>36</v>
      </c>
      <c r="AA7" s="47" t="s">
        <v>10</v>
      </c>
      <c r="AB7" s="47" t="s">
        <v>46</v>
      </c>
      <c r="AC7" s="69" t="s">
        <v>9</v>
      </c>
      <c r="AD7" s="60" t="s">
        <v>26</v>
      </c>
      <c r="AE7" s="61" t="s">
        <v>27</v>
      </c>
    </row>
    <row r="8" spans="1:31" s="10" customFormat="1" ht="27" customHeight="1" x14ac:dyDescent="0.3">
      <c r="A8" s="37" t="s">
        <v>12</v>
      </c>
      <c r="B8" s="39">
        <f>'model tab'!D2</f>
        <v>97.004000000000005</v>
      </c>
      <c r="C8" s="40">
        <f>'model tab'!D3</f>
        <v>97.638000000000005</v>
      </c>
      <c r="D8" s="40">
        <f>'model tab'!D4</f>
        <v>94.364999999999995</v>
      </c>
      <c r="E8" s="41">
        <f>'model tab'!D5</f>
        <v>70.567999999999998</v>
      </c>
      <c r="F8" s="39">
        <f>[12]LME_l_t_b1!$C$2</f>
        <v>0.63400000000000001</v>
      </c>
      <c r="G8" s="57">
        <f>[12]LME_l_t_b1!$D$2</f>
        <v>3.262</v>
      </c>
      <c r="H8" s="57">
        <f>[12]LME_l_t_b1!$E$2</f>
        <v>0.19400000000000001</v>
      </c>
      <c r="I8" s="45">
        <f>[12]LME_l_t_b1!$G$2</f>
        <v>0.99990000000000001</v>
      </c>
      <c r="J8" s="39">
        <f>[12]LME_l_t_b1!$C$3</f>
        <v>-2.64</v>
      </c>
      <c r="K8" s="43">
        <f>[12]LME_l_t_b1!$D$3</f>
        <v>5.0679999999999996</v>
      </c>
      <c r="L8" s="43">
        <f>[12]LME_l_t_b1!$E$3</f>
        <v>-0.52100000000000002</v>
      </c>
      <c r="M8" s="72">
        <f>[12]LME_l_t_b1!$G$3</f>
        <v>0.99990000000000001</v>
      </c>
      <c r="N8" s="39">
        <f>[12]LME_l_t_b1!$C$4</f>
        <v>-26.436</v>
      </c>
      <c r="O8" s="43">
        <f>[12]LME_l_t_b1!$D$4</f>
        <v>7.9219999999999997</v>
      </c>
      <c r="P8" s="43">
        <f>[12]LME_l_t_b1!$E$4</f>
        <v>-3.3370000000000002</v>
      </c>
      <c r="Q8" s="72">
        <f>[12]LME_l_t_b1!$G$4</f>
        <v>3.7600000000000001E-2</v>
      </c>
      <c r="R8" s="39">
        <f>[12]LME_l_t_b1!$C$5</f>
        <v>-3.274</v>
      </c>
      <c r="S8" s="43">
        <f>[12]LME_l_t_b1!$D$5</f>
        <v>4.1040000000000001</v>
      </c>
      <c r="T8" s="43">
        <f>[12]LME_l_t_b1!$E$5</f>
        <v>-0.79800000000000004</v>
      </c>
      <c r="U8" s="72">
        <f>[12]LME_l_t_b1!$G$5</f>
        <v>0.99990000000000001</v>
      </c>
      <c r="V8" s="39">
        <f>[12]LME_l_t_b1!$C$6</f>
        <v>-27.07</v>
      </c>
      <c r="W8" s="43">
        <f>[12]LME_l_t_b1!$D$6</f>
        <v>7.6630000000000003</v>
      </c>
      <c r="X8" s="43">
        <f>[12]LME_l_t_b1!$E$6</f>
        <v>-3.5329999999999999</v>
      </c>
      <c r="Y8" s="72">
        <f>[12]LME_l_t_b1!$G$6</f>
        <v>2.7099999999999999E-2</v>
      </c>
      <c r="Z8" s="39">
        <f>[12]LME_l_t_b1!$C$7</f>
        <v>-23.795999999999999</v>
      </c>
      <c r="AA8" s="43">
        <f>[12]LME_l_t_b1!$D$7</f>
        <v>9.0410000000000004</v>
      </c>
      <c r="AB8" s="43">
        <f>[12]LME_l_t_b1!$E$7</f>
        <v>-2.6320000000000001</v>
      </c>
      <c r="AC8" s="72">
        <f>[12]LME_l_t_b1!$G$7</f>
        <v>0.12520000000000001</v>
      </c>
      <c r="AD8" s="42">
        <f>[13]LME_l_t_r2!$B$3</f>
        <v>0.50228895795003903</v>
      </c>
      <c r="AE8" s="44">
        <f>[13]LME_l_t_r2!$B$2</f>
        <v>0.70920915396352202</v>
      </c>
    </row>
    <row r="9" spans="1:31" s="10" customFormat="1" ht="27" customHeight="1" thickBot="1" x14ac:dyDescent="0.35">
      <c r="A9" s="38" t="s">
        <v>11</v>
      </c>
      <c r="B9" s="21">
        <f>'model tab'!D8</f>
        <v>312.44499999999999</v>
      </c>
      <c r="C9" s="15">
        <f>'model tab'!D9</f>
        <v>315.411</v>
      </c>
      <c r="D9" s="15">
        <f>'model tab'!D10</f>
        <v>307.24</v>
      </c>
      <c r="E9" s="28">
        <f>'model tab'!D11</f>
        <v>275.44200000000001</v>
      </c>
      <c r="F9" s="21">
        <f>[14]LME_h_t_b1!$C$2</f>
        <v>2.94</v>
      </c>
      <c r="G9" s="14">
        <f>[14]LME_h_t_b1!$D$2</f>
        <v>7.04</v>
      </c>
      <c r="H9" s="14">
        <f>[14]LME_h_t_b1!$E$2</f>
        <v>0.41799999999999998</v>
      </c>
      <c r="I9" s="20">
        <f>[14]LME_h_t_b1!$G$2</f>
        <v>0.99990000000000001</v>
      </c>
      <c r="J9" s="21">
        <f>[14]LME_h_t_b1!$C$3</f>
        <v>-5.2039999999999997</v>
      </c>
      <c r="K9" s="17">
        <f>[14]LME_h_t_b1!$D$3</f>
        <v>7.2039999999999997</v>
      </c>
      <c r="L9" s="17">
        <f>[14]LME_h_t_b1!$E$3</f>
        <v>-0.72199999999999998</v>
      </c>
      <c r="M9" s="71">
        <f>[14]LME_h_t_b1!$G$3</f>
        <v>0.99990000000000001</v>
      </c>
      <c r="N9" s="21">
        <f>[14]LME_h_t_b1!$C$4</f>
        <v>-37.003</v>
      </c>
      <c r="O9" s="17">
        <f>[14]LME_h_t_b1!$D$4</f>
        <v>15.519</v>
      </c>
      <c r="P9" s="17">
        <f>[14]LME_h_t_b1!$E$4</f>
        <v>-2.3839999999999999</v>
      </c>
      <c r="Q9" s="71">
        <f>[14]LME_h_t_b1!$G$4</f>
        <v>0.18729999999999999</v>
      </c>
      <c r="R9" s="21">
        <f>[14]LME_h_t_b1!$C$5</f>
        <v>-8.1560000000000006</v>
      </c>
      <c r="S9" s="17">
        <f>[14]LME_h_t_b1!$D$5</f>
        <v>6.8659999999999997</v>
      </c>
      <c r="T9" s="17">
        <f>[14]LME_h_t_b1!$E$5</f>
        <v>-1.1879999999999999</v>
      </c>
      <c r="U9" s="71">
        <f>[14]LME_h_t_b1!$G$5</f>
        <v>0.99990000000000001</v>
      </c>
      <c r="V9" s="21">
        <f>[14]LME_h_t_b1!$C$6</f>
        <v>-39.918999999999997</v>
      </c>
      <c r="W9" s="17">
        <f>[14]LME_h_t_b1!$D$6</f>
        <v>17.343</v>
      </c>
      <c r="X9" s="17">
        <f>[14]LME_h_t_b1!$E$6</f>
        <v>-2.302</v>
      </c>
      <c r="Y9" s="71">
        <f>[14]LME_h_t_b1!$G$6</f>
        <v>0.2107</v>
      </c>
      <c r="Z9" s="21">
        <f>[14]LME_h_t_b1!$C$7</f>
        <v>-31.798999999999999</v>
      </c>
      <c r="AA9" s="17">
        <f>[14]LME_h_t_b1!$D$7</f>
        <v>17.62</v>
      </c>
      <c r="AB9" s="17">
        <f>[14]LME_h_t_b1!$E$7</f>
        <v>-1.8049999999999999</v>
      </c>
      <c r="AC9" s="71">
        <f>[14]LME_h_t_b1!$G$7</f>
        <v>0.50439999999999996</v>
      </c>
      <c r="AD9" s="29">
        <f>[15]LME_h_t_r2!$B$3</f>
        <v>0.170648229551289</v>
      </c>
      <c r="AE9" s="30">
        <f>[15]LME_h_t_r2!$B$2</f>
        <v>0.43477936449820098</v>
      </c>
    </row>
    <row r="10" spans="1:31" ht="27" customHeight="1" thickBot="1" x14ac:dyDescent="0.35">
      <c r="A10" s="33" t="s">
        <v>35</v>
      </c>
      <c r="B10" s="46" t="s">
        <v>37</v>
      </c>
      <c r="C10" s="47" t="s">
        <v>37</v>
      </c>
      <c r="D10" s="47" t="s">
        <v>37</v>
      </c>
      <c r="E10" s="48" t="s">
        <v>37</v>
      </c>
      <c r="F10" s="46" t="s">
        <v>36</v>
      </c>
      <c r="G10" s="47" t="s">
        <v>10</v>
      </c>
      <c r="H10" s="47" t="s">
        <v>39</v>
      </c>
      <c r="I10" s="59" t="s">
        <v>9</v>
      </c>
      <c r="J10" s="46" t="s">
        <v>36</v>
      </c>
      <c r="K10" s="47" t="s">
        <v>10</v>
      </c>
      <c r="L10" s="47" t="s">
        <v>46</v>
      </c>
      <c r="M10" s="69" t="s">
        <v>9</v>
      </c>
      <c r="N10" s="46" t="s">
        <v>36</v>
      </c>
      <c r="O10" s="47" t="s">
        <v>10</v>
      </c>
      <c r="P10" s="47" t="s">
        <v>46</v>
      </c>
      <c r="Q10" s="69" t="s">
        <v>9</v>
      </c>
      <c r="R10" s="46" t="s">
        <v>36</v>
      </c>
      <c r="S10" s="47" t="s">
        <v>10</v>
      </c>
      <c r="T10" s="47" t="s">
        <v>46</v>
      </c>
      <c r="U10" s="69" t="s">
        <v>9</v>
      </c>
      <c r="V10" s="46" t="s">
        <v>36</v>
      </c>
      <c r="W10" s="47" t="s">
        <v>10</v>
      </c>
      <c r="X10" s="47" t="s">
        <v>46</v>
      </c>
      <c r="Y10" s="69" t="s">
        <v>9</v>
      </c>
      <c r="Z10" s="46" t="s">
        <v>36</v>
      </c>
      <c r="AA10" s="47" t="s">
        <v>10</v>
      </c>
      <c r="AB10" s="47" t="s">
        <v>46</v>
      </c>
      <c r="AC10" s="69" t="s">
        <v>9</v>
      </c>
      <c r="AD10" s="60" t="s">
        <v>26</v>
      </c>
      <c r="AE10" s="61" t="s">
        <v>27</v>
      </c>
    </row>
    <row r="11" spans="1:31" s="9" customFormat="1" ht="27" customHeight="1" thickBot="1" x14ac:dyDescent="0.35">
      <c r="A11" s="25" t="s">
        <v>8</v>
      </c>
      <c r="B11" s="31">
        <f>'model tab'!P8</f>
        <v>31.908000000000001</v>
      </c>
      <c r="C11" s="23">
        <f>'model tab'!P9</f>
        <v>34.118000000000002</v>
      </c>
      <c r="D11" s="23">
        <f>'model tab'!P10</f>
        <v>33.381999999999998</v>
      </c>
      <c r="E11" s="32">
        <f>'model tab'!P11</f>
        <v>41.012999999999998</v>
      </c>
      <c r="F11" s="31">
        <v>2.21</v>
      </c>
      <c r="G11" s="23">
        <v>2.16</v>
      </c>
      <c r="H11" s="23">
        <v>1.0229999999999999</v>
      </c>
      <c r="I11" s="24">
        <v>0.99990000000000001</v>
      </c>
      <c r="J11" s="31">
        <v>1.4730000000000001</v>
      </c>
      <c r="K11" s="23">
        <v>1.6619999999999999</v>
      </c>
      <c r="L11" s="23">
        <v>0.88600000000000001</v>
      </c>
      <c r="M11" s="73">
        <v>0.99990000000000001</v>
      </c>
      <c r="N11" s="31">
        <v>9.1050000000000004</v>
      </c>
      <c r="O11" s="23">
        <v>2.798</v>
      </c>
      <c r="P11" s="23">
        <v>3.254</v>
      </c>
      <c r="Q11" s="73">
        <v>4.6100000000000002E-2</v>
      </c>
      <c r="R11" s="31">
        <v>-0.73699999999999999</v>
      </c>
      <c r="S11" s="23">
        <v>2.843</v>
      </c>
      <c r="T11" s="23">
        <v>-0.25900000000000001</v>
      </c>
      <c r="U11" s="73">
        <v>0.99990000000000001</v>
      </c>
      <c r="V11" s="31">
        <v>6.8949999999999996</v>
      </c>
      <c r="W11" s="23">
        <v>2.3119999999999998</v>
      </c>
      <c r="X11" s="23">
        <v>2.9830000000000001</v>
      </c>
      <c r="Y11" s="73">
        <v>7.8200000000000006E-2</v>
      </c>
      <c r="Z11" s="31">
        <v>7.6319999999999997</v>
      </c>
      <c r="AA11" s="23">
        <v>3.0459999999999998</v>
      </c>
      <c r="AB11" s="23">
        <v>2.5059999999999998</v>
      </c>
      <c r="AC11" s="73">
        <v>0.15440000000000001</v>
      </c>
      <c r="AD11" s="31">
        <v>6.2548362042847402E-2</v>
      </c>
      <c r="AE11" s="32">
        <v>0.40030132601830398</v>
      </c>
    </row>
    <row r="13" spans="1:31" x14ac:dyDescent="0.3">
      <c r="H13" s="10"/>
    </row>
    <row r="14" spans="1:31" x14ac:dyDescent="0.3">
      <c r="H14" s="10"/>
    </row>
    <row r="15" spans="1:31" x14ac:dyDescent="0.3">
      <c r="H15" s="10"/>
    </row>
    <row r="16" spans="1:31" x14ac:dyDescent="0.3">
      <c r="H16" s="10"/>
    </row>
  </sheetData>
  <sheetProtection sheet="1" objects="1" scenarios="1"/>
  <mergeCells count="10">
    <mergeCell ref="B1:E1"/>
    <mergeCell ref="F1:AC1"/>
    <mergeCell ref="R2:U2"/>
    <mergeCell ref="Z2:AC2"/>
    <mergeCell ref="V2:Y2"/>
    <mergeCell ref="AD1:AE1"/>
    <mergeCell ref="F2:I2"/>
    <mergeCell ref="AD2:AE2"/>
    <mergeCell ref="J2:M2"/>
    <mergeCell ref="N2:Q2"/>
  </mergeCells>
  <conditionalFormatting sqref="I3:I6 M3:M6 Q3:Q6 U3:U6 Y3:Y6 AC3:AC6 AC11 Y11 U11 Q11 M11 I11 AC8:AC9 Y8:Y9 U8:U9 Q8:Q9 M8:M9 I8:I9">
    <cfRule type="cellIs" dxfId="28" priority="10" operator="lessThan">
      <formula>0.001</formula>
    </cfRule>
    <cfRule type="cellIs" dxfId="27" priority="11" operator="lessThan">
      <formula>0.05</formula>
    </cfRule>
    <cfRule type="containsText" dxfId="26" priority="12" operator="containsText" text="&lt;0.001">
      <formula>NOT(ISERROR(SEARCH("&lt;0.001",I3)))</formula>
    </cfRule>
  </conditionalFormatting>
  <conditionalFormatting sqref="I7 M7 Q7 U7 Y7 AC7">
    <cfRule type="cellIs" dxfId="25" priority="4" operator="lessThan">
      <formula>0.001</formula>
    </cfRule>
    <cfRule type="cellIs" dxfId="24" priority="5" operator="lessThan">
      <formula>0.05</formula>
    </cfRule>
    <cfRule type="containsText" dxfId="23" priority="6" operator="containsText" text="&lt;0.001">
      <formula>NOT(ISERROR(SEARCH("&lt;0.001",I7)))</formula>
    </cfRule>
  </conditionalFormatting>
  <conditionalFormatting sqref="I10 M10 Q10 U10 Y10 AC10">
    <cfRule type="cellIs" dxfId="22" priority="1" operator="lessThan">
      <formula>0.001</formula>
    </cfRule>
    <cfRule type="cellIs" dxfId="21" priority="2" operator="lessThan">
      <formula>0.05</formula>
    </cfRule>
    <cfRule type="containsText" dxfId="20" priority="3" operator="containsText" text="&lt;0.001">
      <formula>NOT(ISERROR(SEARCH("&lt;0.001",I10)))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U25" sqref="U25"/>
    </sheetView>
  </sheetViews>
  <sheetFormatPr defaultColWidth="13.88671875" defaultRowHeight="13.8" x14ac:dyDescent="0.3"/>
  <cols>
    <col min="1" max="1" width="9.6640625" style="16" customWidth="1"/>
    <col min="2" max="6" width="6.33203125" style="7" hidden="1" customWidth="1"/>
    <col min="7" max="7" width="6.33203125" style="9" hidden="1" customWidth="1"/>
    <col min="8" max="8" width="6.33203125" style="7" hidden="1" customWidth="1"/>
    <col min="9" max="9" width="6.33203125" style="68" customWidth="1"/>
    <col min="10" max="11" width="6.33203125" style="9" hidden="1" customWidth="1"/>
    <col min="12" max="12" width="6.33203125" style="7" hidden="1" customWidth="1"/>
    <col min="13" max="13" width="6.33203125" style="7" customWidth="1"/>
    <col min="14" max="15" width="6.33203125" style="9" hidden="1" customWidth="1"/>
    <col min="16" max="16" width="6.33203125" style="7" hidden="1" customWidth="1"/>
    <col min="17" max="17" width="6.33203125" style="68" customWidth="1"/>
    <col min="18" max="19" width="6.33203125" style="9" hidden="1" customWidth="1"/>
    <col min="20" max="20" width="6.33203125" style="7" hidden="1" customWidth="1"/>
    <col min="21" max="21" width="6.33203125" style="68" customWidth="1"/>
    <col min="22" max="23" width="6.33203125" style="9" hidden="1" customWidth="1"/>
    <col min="24" max="24" width="6.33203125" style="7" hidden="1" customWidth="1"/>
    <col min="25" max="25" width="6.33203125" style="68" customWidth="1"/>
    <col min="26" max="27" width="6.33203125" style="9" hidden="1" customWidth="1"/>
    <col min="28" max="28" width="6.33203125" style="7" hidden="1" customWidth="1"/>
    <col min="29" max="29" width="6.33203125" style="68" customWidth="1"/>
    <col min="30" max="31" width="6.33203125" style="7" customWidth="1"/>
    <col min="32" max="16384" width="13.88671875" style="7"/>
  </cols>
  <sheetData>
    <row r="1" spans="1:31" ht="15" customHeight="1" x14ac:dyDescent="0.3">
      <c r="A1" s="143" t="s">
        <v>48</v>
      </c>
      <c r="B1" s="145" t="s">
        <v>30</v>
      </c>
      <c r="C1" s="146"/>
      <c r="D1" s="146"/>
      <c r="E1" s="147"/>
      <c r="F1" s="148" t="s">
        <v>45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9" t="s">
        <v>23</v>
      </c>
      <c r="AE1" s="150"/>
    </row>
    <row r="2" spans="1:31" s="8" customFormat="1" ht="27" customHeight="1" thickBot="1" x14ac:dyDescent="0.35">
      <c r="A2" s="144"/>
      <c r="B2" s="124" t="s">
        <v>22</v>
      </c>
      <c r="C2" s="125" t="s">
        <v>21</v>
      </c>
      <c r="D2" s="125" t="s">
        <v>20</v>
      </c>
      <c r="E2" s="126" t="s">
        <v>19</v>
      </c>
      <c r="F2" s="151" t="s">
        <v>18</v>
      </c>
      <c r="G2" s="152"/>
      <c r="H2" s="152"/>
      <c r="I2" s="152"/>
      <c r="J2" s="152" t="s">
        <v>17</v>
      </c>
      <c r="K2" s="152"/>
      <c r="L2" s="152"/>
      <c r="M2" s="152"/>
      <c r="N2" s="152" t="s">
        <v>16</v>
      </c>
      <c r="O2" s="152"/>
      <c r="P2" s="152"/>
      <c r="Q2" s="152"/>
      <c r="R2" s="152" t="s">
        <v>15</v>
      </c>
      <c r="S2" s="152"/>
      <c r="T2" s="152"/>
      <c r="U2" s="152"/>
      <c r="V2" s="152" t="s">
        <v>14</v>
      </c>
      <c r="W2" s="152"/>
      <c r="X2" s="152"/>
      <c r="Y2" s="152"/>
      <c r="Z2" s="152" t="s">
        <v>13</v>
      </c>
      <c r="AA2" s="152"/>
      <c r="AB2" s="152"/>
      <c r="AC2" s="153"/>
      <c r="AD2" s="151" t="s">
        <v>25</v>
      </c>
      <c r="AE2" s="153"/>
    </row>
    <row r="3" spans="1:31" ht="27" hidden="1" customHeight="1" thickBot="1" x14ac:dyDescent="0.3">
      <c r="A3" s="121" t="s">
        <v>33</v>
      </c>
      <c r="B3" s="13" t="s">
        <v>37</v>
      </c>
      <c r="C3" s="13" t="s">
        <v>37</v>
      </c>
      <c r="D3" s="13" t="s">
        <v>37</v>
      </c>
      <c r="E3" s="13" t="s">
        <v>37</v>
      </c>
      <c r="F3" s="120" t="s">
        <v>36</v>
      </c>
      <c r="G3" s="120" t="s">
        <v>10</v>
      </c>
      <c r="H3" s="121" t="s">
        <v>39</v>
      </c>
      <c r="I3" s="122" t="s">
        <v>9</v>
      </c>
      <c r="J3" s="123" t="s">
        <v>36</v>
      </c>
      <c r="K3" s="123" t="s">
        <v>10</v>
      </c>
      <c r="L3" s="108" t="s">
        <v>46</v>
      </c>
      <c r="M3" s="108" t="s">
        <v>9</v>
      </c>
      <c r="N3" s="123" t="s">
        <v>36</v>
      </c>
      <c r="O3" s="123" t="s">
        <v>10</v>
      </c>
      <c r="P3" s="108" t="s">
        <v>46</v>
      </c>
      <c r="Q3" s="122" t="s">
        <v>9</v>
      </c>
      <c r="R3" s="123" t="s">
        <v>36</v>
      </c>
      <c r="S3" s="123" t="s">
        <v>10</v>
      </c>
      <c r="T3" s="108" t="s">
        <v>46</v>
      </c>
      <c r="U3" s="122" t="s">
        <v>9</v>
      </c>
      <c r="V3" s="123" t="s">
        <v>36</v>
      </c>
      <c r="W3" s="123" t="s">
        <v>10</v>
      </c>
      <c r="X3" s="108" t="s">
        <v>46</v>
      </c>
      <c r="Y3" s="122" t="s">
        <v>9</v>
      </c>
      <c r="Z3" s="123" t="s">
        <v>36</v>
      </c>
      <c r="AA3" s="123" t="s">
        <v>10</v>
      </c>
      <c r="AB3" s="108" t="s">
        <v>46</v>
      </c>
      <c r="AC3" s="122" t="s">
        <v>9</v>
      </c>
      <c r="AD3" s="108" t="s">
        <v>26</v>
      </c>
      <c r="AE3" s="108" t="s">
        <v>27</v>
      </c>
    </row>
    <row r="4" spans="1:31" s="9" customFormat="1" ht="27" customHeight="1" x14ac:dyDescent="0.3">
      <c r="A4" s="14" t="s">
        <v>28</v>
      </c>
      <c r="B4" s="14">
        <f>'summary chart'!B4</f>
        <v>87.817999999999998</v>
      </c>
      <c r="C4" s="14">
        <f>'summary chart'!C4</f>
        <v>87.902000000000001</v>
      </c>
      <c r="D4" s="14">
        <f>'summary chart'!D4</f>
        <v>89.566000000000003</v>
      </c>
      <c r="E4" s="14">
        <f>'summary chart'!E4</f>
        <v>90.822999999999993</v>
      </c>
      <c r="F4" s="14">
        <f>'summary chart'!F4</f>
        <v>0.434</v>
      </c>
      <c r="G4" s="14">
        <f>'summary chart'!G4</f>
        <v>0.34899999999999998</v>
      </c>
      <c r="H4" s="117">
        <f>'summary chart'!H4</f>
        <v>1.2430000000000001</v>
      </c>
      <c r="I4" s="127">
        <f>'summary chart'!I4</f>
        <v>0.99990000000000001</v>
      </c>
      <c r="J4" s="57">
        <f>'summary chart'!J4</f>
        <v>1.83</v>
      </c>
      <c r="K4" s="57">
        <f>'summary chart'!K4</f>
        <v>0.35</v>
      </c>
      <c r="L4" s="43">
        <f>'summary chart'!L4</f>
        <v>5.2350000000000003</v>
      </c>
      <c r="M4" s="131">
        <f>'summary chart'!M4</f>
        <v>1.6999999999999999E-3</v>
      </c>
      <c r="N4" s="57">
        <f>'summary chart'!N4</f>
        <v>4.7450000000000001</v>
      </c>
      <c r="O4" s="57">
        <f>'summary chart'!O4</f>
        <v>0.622</v>
      </c>
      <c r="P4" s="43">
        <f>'summary chart'!P4</f>
        <v>7.63</v>
      </c>
      <c r="Q4" s="131">
        <f>'summary chart'!Q4</f>
        <v>8.3640000000000006E-5</v>
      </c>
      <c r="R4" s="57">
        <f>'summary chart'!R4</f>
        <v>1.395</v>
      </c>
      <c r="S4" s="57">
        <f>'summary chart'!S4</f>
        <v>0.439</v>
      </c>
      <c r="T4" s="43">
        <f>'summary chart'!T4</f>
        <v>3.1760000000000002</v>
      </c>
      <c r="U4" s="131">
        <f>'summary chart'!U4</f>
        <v>8.3640000000000006E-5</v>
      </c>
      <c r="V4" s="57">
        <f>'summary chart'!V4</f>
        <v>4.3099999999999996</v>
      </c>
      <c r="W4" s="57">
        <f>'summary chart'!W4</f>
        <v>0.81599999999999995</v>
      </c>
      <c r="X4" s="43">
        <f>'summary chart'!X4</f>
        <v>5.2809999999999997</v>
      </c>
      <c r="Y4" s="131">
        <f>'summary chart'!Y4</f>
        <v>1.6999999999999999E-3</v>
      </c>
      <c r="Z4" s="57">
        <f>'summary chart'!Z4</f>
        <v>2.915</v>
      </c>
      <c r="AA4" s="57">
        <f>'summary chart'!AA4</f>
        <v>0.75900000000000001</v>
      </c>
      <c r="AB4" s="43">
        <f>'summary chart'!AB4</f>
        <v>3.84</v>
      </c>
      <c r="AC4" s="72">
        <f>'summary chart'!AC4</f>
        <v>1.6E-2</v>
      </c>
      <c r="AD4" s="42">
        <f>'summary chart'!AD4</f>
        <v>0.65638662486339305</v>
      </c>
      <c r="AE4" s="44">
        <f>'summary chart'!AE4</f>
        <v>0.96307246623765197</v>
      </c>
    </row>
    <row r="5" spans="1:31" s="9" customFormat="1" ht="27" customHeight="1" x14ac:dyDescent="0.3">
      <c r="A5" s="14" t="s">
        <v>29</v>
      </c>
      <c r="B5" s="14">
        <f>'summary chart'!B5</f>
        <v>91.525000000000006</v>
      </c>
      <c r="C5" s="14">
        <f>'summary chart'!C5</f>
        <v>91.96</v>
      </c>
      <c r="D5" s="14">
        <f>'summary chart'!D5</f>
        <v>93.355000000000004</v>
      </c>
      <c r="E5" s="14">
        <f>'summary chart'!E5</f>
        <v>96.27</v>
      </c>
      <c r="F5" s="14">
        <f>'summary chart'!F5</f>
        <v>0.434</v>
      </c>
      <c r="G5" s="14">
        <f>'summary chart'!G5</f>
        <v>0.34899999999999998</v>
      </c>
      <c r="H5" s="117">
        <f>'summary chart'!H5</f>
        <v>1.2430000000000001</v>
      </c>
      <c r="I5" s="128">
        <f>'summary chart'!I5</f>
        <v>0.99990000000000001</v>
      </c>
      <c r="J5" s="14">
        <f>'summary chart'!J5</f>
        <v>1.83</v>
      </c>
      <c r="K5" s="14">
        <f>'summary chart'!K5</f>
        <v>0.35</v>
      </c>
      <c r="L5" s="17">
        <f>'summary chart'!L5</f>
        <v>5.2350000000000003</v>
      </c>
      <c r="M5" s="132">
        <f>'summary chart'!M5</f>
        <v>1.6999999999999999E-3</v>
      </c>
      <c r="N5" s="14">
        <f>'summary chart'!N5</f>
        <v>4.7450000000000001</v>
      </c>
      <c r="O5" s="14">
        <f>'summary chart'!O5</f>
        <v>0.622</v>
      </c>
      <c r="P5" s="17">
        <f>'summary chart'!P5</f>
        <v>7.63</v>
      </c>
      <c r="Q5" s="132">
        <f>'summary chart'!Q5</f>
        <v>8.3640000000000006E-5</v>
      </c>
      <c r="R5" s="14">
        <f>'summary chart'!R5</f>
        <v>1.395</v>
      </c>
      <c r="S5" s="14">
        <f>'summary chart'!S5</f>
        <v>0.439</v>
      </c>
      <c r="T5" s="17">
        <f>'summary chart'!T5</f>
        <v>3.1760000000000002</v>
      </c>
      <c r="U5" s="132">
        <f>'summary chart'!U5</f>
        <v>4.99E-2</v>
      </c>
      <c r="V5" s="14">
        <f>'summary chart'!V5</f>
        <v>4.3099999999999996</v>
      </c>
      <c r="W5" s="14">
        <f>'summary chart'!W5</f>
        <v>0.81599999999999995</v>
      </c>
      <c r="X5" s="17">
        <f>'summary chart'!X5</f>
        <v>5.2809999999999997</v>
      </c>
      <c r="Y5" s="132">
        <f>'summary chart'!Y5</f>
        <v>1.6999999999999999E-3</v>
      </c>
      <c r="Z5" s="14">
        <f>'summary chart'!Z5</f>
        <v>2.915</v>
      </c>
      <c r="AA5" s="14">
        <f>'summary chart'!AA5</f>
        <v>0.75900000000000001</v>
      </c>
      <c r="AB5" s="17">
        <f>'summary chart'!AB5</f>
        <v>3.84</v>
      </c>
      <c r="AC5" s="71">
        <f>'summary chart'!AC5</f>
        <v>1.6E-2</v>
      </c>
      <c r="AD5" s="29">
        <f>'summary chart'!AD5</f>
        <v>0.40595489908199001</v>
      </c>
      <c r="AE5" s="30">
        <f>'summary chart'!AE5</f>
        <v>0.88112740613241902</v>
      </c>
    </row>
    <row r="6" spans="1:31" s="9" customFormat="1" ht="27" customHeight="1" x14ac:dyDescent="0.3">
      <c r="A6" s="14" t="s">
        <v>32</v>
      </c>
      <c r="B6" s="14">
        <f>'summary chart'!B6</f>
        <v>5.1790000000000003</v>
      </c>
      <c r="C6" s="14">
        <f>'summary chart'!C6</f>
        <v>5.5439999999999996</v>
      </c>
      <c r="D6" s="14">
        <f>'summary chart'!D6</f>
        <v>5.2640000000000002</v>
      </c>
      <c r="E6" s="14">
        <f>'summary chart'!E6</f>
        <v>6.9429999999999996</v>
      </c>
      <c r="F6" s="14">
        <f>'summary chart'!F6</f>
        <v>0.36499999999999999</v>
      </c>
      <c r="G6" s="14">
        <f>'summary chart'!G6</f>
        <v>0.32100000000000001</v>
      </c>
      <c r="H6" s="117">
        <f>'summary chart'!H6</f>
        <v>1.1359999999999999</v>
      </c>
      <c r="I6" s="128">
        <f>'summary chart'!I6</f>
        <v>0.99990000000000001</v>
      </c>
      <c r="J6" s="14">
        <f>'summary chart'!J6</f>
        <v>8.5999999999999993E-2</v>
      </c>
      <c r="K6" s="14">
        <f>'summary chart'!K6</f>
        <v>0.33400000000000002</v>
      </c>
      <c r="L6" s="17">
        <f>'summary chart'!L6</f>
        <v>0.25600000000000001</v>
      </c>
      <c r="M6" s="132">
        <f>'summary chart'!M6</f>
        <v>0.99990000000000001</v>
      </c>
      <c r="N6" s="14">
        <f>'summary chart'!N6</f>
        <v>1.764</v>
      </c>
      <c r="O6" s="14">
        <f>'summary chart'!O6</f>
        <v>0.42</v>
      </c>
      <c r="P6" s="17">
        <f>'summary chart'!P6</f>
        <v>4.2030000000000003</v>
      </c>
      <c r="Q6" s="132">
        <f>'summary chart'!Q6</f>
        <v>1.24E-2</v>
      </c>
      <c r="R6" s="14">
        <f>'summary chart'!R6</f>
        <v>-0.28000000000000003</v>
      </c>
      <c r="S6" s="14">
        <f>'summary chart'!S6</f>
        <v>0.433</v>
      </c>
      <c r="T6" s="17">
        <f>'summary chart'!T6</f>
        <v>-0.64600000000000002</v>
      </c>
      <c r="U6" s="132">
        <f>'summary chart'!U6</f>
        <v>0.99990000000000001</v>
      </c>
      <c r="V6" s="14">
        <f>'summary chart'!V6</f>
        <v>1.399</v>
      </c>
      <c r="W6" s="14">
        <f>'summary chart'!W6</f>
        <v>0.41699999999999998</v>
      </c>
      <c r="X6" s="17">
        <f>'summary chart'!X6</f>
        <v>3.3570000000000002</v>
      </c>
      <c r="Y6" s="132">
        <f>'summary chart'!Y6</f>
        <v>4.0599999999999997E-2</v>
      </c>
      <c r="Z6" s="14">
        <f>'summary chart'!Z6</f>
        <v>1.6779999999999999</v>
      </c>
      <c r="AA6" s="14">
        <f>'summary chart'!AA6</f>
        <v>0.33500000000000002</v>
      </c>
      <c r="AB6" s="17">
        <f>'summary chart'!AB6</f>
        <v>5.0060000000000002</v>
      </c>
      <c r="AC6" s="71">
        <f>'summary chart'!AC6</f>
        <v>2.7000000000000001E-3</v>
      </c>
      <c r="AD6" s="29">
        <f>'summary chart'!AD6</f>
        <v>0.18725760823075199</v>
      </c>
      <c r="AE6" s="30">
        <f>'summary chart'!AE6</f>
        <v>0.56045733646622098</v>
      </c>
    </row>
    <row r="7" spans="1:31" ht="27" hidden="1" customHeight="1" thickBot="1" x14ac:dyDescent="0.35">
      <c r="A7" s="13" t="s">
        <v>34</v>
      </c>
      <c r="B7" s="13" t="s">
        <v>37</v>
      </c>
      <c r="C7" s="13" t="s">
        <v>37</v>
      </c>
      <c r="D7" s="13" t="s">
        <v>37</v>
      </c>
      <c r="E7" s="13" t="s">
        <v>37</v>
      </c>
      <c r="F7" s="116" t="s">
        <v>36</v>
      </c>
      <c r="G7" s="116" t="s">
        <v>10</v>
      </c>
      <c r="H7" s="118" t="s">
        <v>39</v>
      </c>
      <c r="I7" s="129" t="s">
        <v>9</v>
      </c>
      <c r="J7" s="116" t="s">
        <v>36</v>
      </c>
      <c r="K7" s="116" t="s">
        <v>10</v>
      </c>
      <c r="L7" s="13" t="s">
        <v>46</v>
      </c>
      <c r="M7" s="133" t="s">
        <v>9</v>
      </c>
      <c r="N7" s="116" t="s">
        <v>36</v>
      </c>
      <c r="O7" s="116" t="s">
        <v>10</v>
      </c>
      <c r="P7" s="13" t="s">
        <v>46</v>
      </c>
      <c r="Q7" s="133" t="s">
        <v>9</v>
      </c>
      <c r="R7" s="116" t="s">
        <v>36</v>
      </c>
      <c r="S7" s="116" t="s">
        <v>10</v>
      </c>
      <c r="T7" s="13" t="s">
        <v>46</v>
      </c>
      <c r="U7" s="133" t="s">
        <v>9</v>
      </c>
      <c r="V7" s="116" t="s">
        <v>36</v>
      </c>
      <c r="W7" s="116" t="s">
        <v>10</v>
      </c>
      <c r="X7" s="13" t="s">
        <v>46</v>
      </c>
      <c r="Y7" s="133" t="s">
        <v>9</v>
      </c>
      <c r="Z7" s="116" t="s">
        <v>36</v>
      </c>
      <c r="AA7" s="116" t="s">
        <v>10</v>
      </c>
      <c r="AB7" s="13" t="s">
        <v>46</v>
      </c>
      <c r="AC7" s="135" t="s">
        <v>9</v>
      </c>
      <c r="AD7" s="18" t="s">
        <v>26</v>
      </c>
      <c r="AE7" s="26" t="s">
        <v>27</v>
      </c>
    </row>
    <row r="8" spans="1:31" s="10" customFormat="1" ht="27" customHeight="1" x14ac:dyDescent="0.3">
      <c r="A8" s="15" t="s">
        <v>12</v>
      </c>
      <c r="B8" s="15">
        <f>'summary chart'!B8</f>
        <v>97.004000000000005</v>
      </c>
      <c r="C8" s="15">
        <f>'summary chart'!C8</f>
        <v>97.638000000000005</v>
      </c>
      <c r="D8" s="15">
        <f>'summary chart'!D8</f>
        <v>94.364999999999995</v>
      </c>
      <c r="E8" s="15">
        <f>'summary chart'!E8</f>
        <v>70.567999999999998</v>
      </c>
      <c r="F8" s="15">
        <f>'summary chart'!F8</f>
        <v>0.63400000000000001</v>
      </c>
      <c r="G8" s="15">
        <f>'summary chart'!G8</f>
        <v>3.262</v>
      </c>
      <c r="H8" s="117">
        <f>'summary chart'!H8</f>
        <v>0.19400000000000001</v>
      </c>
      <c r="I8" s="128">
        <f>'summary chart'!I8</f>
        <v>0.99990000000000001</v>
      </c>
      <c r="J8" s="15">
        <f>'summary chart'!J8</f>
        <v>-2.64</v>
      </c>
      <c r="K8" s="15">
        <f>'summary chart'!K8</f>
        <v>5.0679999999999996</v>
      </c>
      <c r="L8" s="17">
        <f>'summary chart'!L8</f>
        <v>-0.52100000000000002</v>
      </c>
      <c r="M8" s="132">
        <f>'summary chart'!M8</f>
        <v>0.99990000000000001</v>
      </c>
      <c r="N8" s="15">
        <f>'summary chart'!N8</f>
        <v>-26.436</v>
      </c>
      <c r="O8" s="15">
        <f>'summary chart'!O8</f>
        <v>7.9219999999999997</v>
      </c>
      <c r="P8" s="17">
        <f>'summary chart'!P8</f>
        <v>-3.3370000000000002</v>
      </c>
      <c r="Q8" s="132">
        <f>'summary chart'!Q8</f>
        <v>3.7600000000000001E-2</v>
      </c>
      <c r="R8" s="15">
        <f>'summary chart'!R8</f>
        <v>-3.274</v>
      </c>
      <c r="S8" s="15">
        <f>'summary chart'!S8</f>
        <v>4.1040000000000001</v>
      </c>
      <c r="T8" s="17">
        <f>'summary chart'!T8</f>
        <v>-0.79800000000000004</v>
      </c>
      <c r="U8" s="132">
        <f>'summary chart'!U8</f>
        <v>0.99990000000000001</v>
      </c>
      <c r="V8" s="15">
        <f>'summary chart'!V8</f>
        <v>-27.07</v>
      </c>
      <c r="W8" s="15">
        <f>'summary chart'!W8</f>
        <v>7.6630000000000003</v>
      </c>
      <c r="X8" s="17">
        <f>'summary chart'!X8</f>
        <v>-3.5329999999999999</v>
      </c>
      <c r="Y8" s="132">
        <f>'summary chart'!Y8</f>
        <v>2.7099999999999999E-2</v>
      </c>
      <c r="Z8" s="15">
        <f>'summary chart'!Z8</f>
        <v>-23.795999999999999</v>
      </c>
      <c r="AA8" s="15">
        <f>'summary chart'!AA8</f>
        <v>9.0410000000000004</v>
      </c>
      <c r="AB8" s="17">
        <f>'summary chart'!AB8</f>
        <v>-2.6320000000000001</v>
      </c>
      <c r="AC8" s="71">
        <f>'summary chart'!AC8</f>
        <v>0.12520000000000001</v>
      </c>
      <c r="AD8" s="29">
        <f>'summary chart'!AD8</f>
        <v>0.50228895795003903</v>
      </c>
      <c r="AE8" s="30">
        <f>'summary chart'!AE8</f>
        <v>0.70920915396352202</v>
      </c>
    </row>
    <row r="9" spans="1:31" s="10" customFormat="1" ht="27" customHeight="1" x14ac:dyDescent="0.3">
      <c r="A9" s="15" t="s">
        <v>11</v>
      </c>
      <c r="B9" s="15">
        <f>'summary chart'!B9</f>
        <v>312.44499999999999</v>
      </c>
      <c r="C9" s="15">
        <f>'summary chart'!C9</f>
        <v>315.411</v>
      </c>
      <c r="D9" s="15">
        <f>'summary chart'!D9</f>
        <v>307.24</v>
      </c>
      <c r="E9" s="15">
        <f>'summary chart'!E9</f>
        <v>275.44200000000001</v>
      </c>
      <c r="F9" s="15">
        <f>'summary chart'!F9</f>
        <v>2.94</v>
      </c>
      <c r="G9" s="15">
        <f>'summary chart'!G9</f>
        <v>7.04</v>
      </c>
      <c r="H9" s="117">
        <f>'summary chart'!H9</f>
        <v>0.41799999999999998</v>
      </c>
      <c r="I9" s="128">
        <f>'summary chart'!I9</f>
        <v>0.99990000000000001</v>
      </c>
      <c r="J9" s="15">
        <f>'summary chart'!J9</f>
        <v>-5.2039999999999997</v>
      </c>
      <c r="K9" s="15">
        <f>'summary chart'!K9</f>
        <v>7.2039999999999997</v>
      </c>
      <c r="L9" s="17">
        <f>'summary chart'!L9</f>
        <v>-0.72199999999999998</v>
      </c>
      <c r="M9" s="132">
        <f>'summary chart'!M9</f>
        <v>0.99990000000000001</v>
      </c>
      <c r="N9" s="15">
        <f>'summary chart'!N9</f>
        <v>-37.003</v>
      </c>
      <c r="O9" s="15">
        <f>'summary chart'!O9</f>
        <v>15.519</v>
      </c>
      <c r="P9" s="17">
        <f>'summary chart'!P9</f>
        <v>-2.3839999999999999</v>
      </c>
      <c r="Q9" s="132">
        <f>'summary chart'!Q9</f>
        <v>0.18729999999999999</v>
      </c>
      <c r="R9" s="15">
        <f>'summary chart'!R9</f>
        <v>-8.1560000000000006</v>
      </c>
      <c r="S9" s="15">
        <f>'summary chart'!S9</f>
        <v>6.8659999999999997</v>
      </c>
      <c r="T9" s="17">
        <f>'summary chart'!T9</f>
        <v>-1.1879999999999999</v>
      </c>
      <c r="U9" s="132">
        <f>'summary chart'!U9</f>
        <v>0.99990000000000001</v>
      </c>
      <c r="V9" s="15">
        <f>'summary chart'!V9</f>
        <v>-39.918999999999997</v>
      </c>
      <c r="W9" s="15">
        <f>'summary chart'!W9</f>
        <v>17.343</v>
      </c>
      <c r="X9" s="17">
        <f>'summary chart'!X9</f>
        <v>-2.302</v>
      </c>
      <c r="Y9" s="132">
        <f>'summary chart'!Y9</f>
        <v>0.2107</v>
      </c>
      <c r="Z9" s="15">
        <f>'summary chart'!Z9</f>
        <v>-31.798999999999999</v>
      </c>
      <c r="AA9" s="15">
        <f>'summary chart'!AA9</f>
        <v>17.62</v>
      </c>
      <c r="AB9" s="17">
        <f>'summary chart'!AB9</f>
        <v>-1.8049999999999999</v>
      </c>
      <c r="AC9" s="71">
        <f>'summary chart'!AC9</f>
        <v>0.50439999999999996</v>
      </c>
      <c r="AD9" s="29">
        <f>'summary chart'!AD9</f>
        <v>0.170648229551289</v>
      </c>
      <c r="AE9" s="30">
        <f>'summary chart'!AE9</f>
        <v>0.43477936449820098</v>
      </c>
    </row>
    <row r="10" spans="1:31" ht="27" hidden="1" customHeight="1" thickBot="1" x14ac:dyDescent="0.35">
      <c r="A10" s="13" t="s">
        <v>35</v>
      </c>
      <c r="B10" s="13" t="s">
        <v>37</v>
      </c>
      <c r="C10" s="13" t="s">
        <v>37</v>
      </c>
      <c r="D10" s="13" t="s">
        <v>37</v>
      </c>
      <c r="E10" s="13" t="s">
        <v>37</v>
      </c>
      <c r="F10" s="116" t="s">
        <v>36</v>
      </c>
      <c r="G10" s="116" t="s">
        <v>10</v>
      </c>
      <c r="H10" s="118" t="s">
        <v>39</v>
      </c>
      <c r="I10" s="129" t="s">
        <v>9</v>
      </c>
      <c r="J10" s="116" t="s">
        <v>36</v>
      </c>
      <c r="K10" s="116" t="s">
        <v>10</v>
      </c>
      <c r="L10" s="13" t="s">
        <v>46</v>
      </c>
      <c r="M10" s="133" t="s">
        <v>9</v>
      </c>
      <c r="N10" s="116" t="s">
        <v>36</v>
      </c>
      <c r="O10" s="116" t="s">
        <v>10</v>
      </c>
      <c r="P10" s="13" t="s">
        <v>46</v>
      </c>
      <c r="Q10" s="133" t="s">
        <v>9</v>
      </c>
      <c r="R10" s="116" t="s">
        <v>36</v>
      </c>
      <c r="S10" s="116" t="s">
        <v>10</v>
      </c>
      <c r="T10" s="13" t="s">
        <v>46</v>
      </c>
      <c r="U10" s="133" t="s">
        <v>9</v>
      </c>
      <c r="V10" s="116" t="s">
        <v>36</v>
      </c>
      <c r="W10" s="116" t="s">
        <v>10</v>
      </c>
      <c r="X10" s="13" t="s">
        <v>46</v>
      </c>
      <c r="Y10" s="133" t="s">
        <v>9</v>
      </c>
      <c r="Z10" s="116" t="s">
        <v>36</v>
      </c>
      <c r="AA10" s="116" t="s">
        <v>10</v>
      </c>
      <c r="AB10" s="13" t="s">
        <v>46</v>
      </c>
      <c r="AC10" s="135" t="s">
        <v>9</v>
      </c>
      <c r="AD10" s="18" t="s">
        <v>26</v>
      </c>
      <c r="AE10" s="26" t="s">
        <v>27</v>
      </c>
    </row>
    <row r="11" spans="1:31" s="9" customFormat="1" ht="27" customHeight="1" thickBot="1" x14ac:dyDescent="0.35">
      <c r="A11" s="14" t="s">
        <v>8</v>
      </c>
      <c r="B11" s="14">
        <f>'summary chart'!B11</f>
        <v>31.908000000000001</v>
      </c>
      <c r="C11" s="14">
        <f>'summary chart'!C11</f>
        <v>34.118000000000002</v>
      </c>
      <c r="D11" s="14">
        <f>'summary chart'!D11</f>
        <v>33.381999999999998</v>
      </c>
      <c r="E11" s="14">
        <f>'summary chart'!E11</f>
        <v>41.012999999999998</v>
      </c>
      <c r="F11" s="14">
        <f>'summary chart'!F11</f>
        <v>2.21</v>
      </c>
      <c r="G11" s="14">
        <f>'summary chart'!G11</f>
        <v>2.16</v>
      </c>
      <c r="H11" s="117">
        <f>'summary chart'!H11</f>
        <v>1.0229999999999999</v>
      </c>
      <c r="I11" s="130">
        <f>'summary chart'!I11</f>
        <v>0.99990000000000001</v>
      </c>
      <c r="J11" s="22">
        <f>'summary chart'!J11</f>
        <v>1.4730000000000001</v>
      </c>
      <c r="K11" s="22">
        <f>'summary chart'!K11</f>
        <v>1.6619999999999999</v>
      </c>
      <c r="L11" s="23">
        <f>'summary chart'!L11</f>
        <v>0.88600000000000001</v>
      </c>
      <c r="M11" s="134">
        <f>'summary chart'!M11</f>
        <v>0.99990000000000001</v>
      </c>
      <c r="N11" s="22">
        <f>'summary chart'!N11</f>
        <v>9.1050000000000004</v>
      </c>
      <c r="O11" s="22">
        <f>'summary chart'!O11</f>
        <v>2.798</v>
      </c>
      <c r="P11" s="23">
        <f>'summary chart'!P11</f>
        <v>3.254</v>
      </c>
      <c r="Q11" s="134">
        <f>'summary chart'!Q11</f>
        <v>4.6100000000000002E-2</v>
      </c>
      <c r="R11" s="22">
        <f>'summary chart'!R11</f>
        <v>-0.73699999999999999</v>
      </c>
      <c r="S11" s="22">
        <f>'summary chart'!S11</f>
        <v>2.843</v>
      </c>
      <c r="T11" s="23">
        <f>'summary chart'!T11</f>
        <v>-0.25900000000000001</v>
      </c>
      <c r="U11" s="134">
        <f>'summary chart'!U11</f>
        <v>0.99990000000000001</v>
      </c>
      <c r="V11" s="22">
        <f>'summary chart'!V11</f>
        <v>6.8949999999999996</v>
      </c>
      <c r="W11" s="22">
        <f>'summary chart'!W11</f>
        <v>2.3119999999999998</v>
      </c>
      <c r="X11" s="23">
        <f>'summary chart'!X11</f>
        <v>2.9830000000000001</v>
      </c>
      <c r="Y11" s="134">
        <f>'summary chart'!Y11</f>
        <v>7.8200000000000006E-2</v>
      </c>
      <c r="Z11" s="22">
        <f>'summary chart'!Z11</f>
        <v>7.6319999999999997</v>
      </c>
      <c r="AA11" s="22">
        <f>'summary chart'!AA11</f>
        <v>3.0459999999999998</v>
      </c>
      <c r="AB11" s="23">
        <f>'summary chart'!AB11</f>
        <v>2.5059999999999998</v>
      </c>
      <c r="AC11" s="73">
        <f>'summary chart'!AC11</f>
        <v>0.15440000000000001</v>
      </c>
      <c r="AD11" s="119">
        <f>'summary chart'!AD11</f>
        <v>6.2548362042847402E-2</v>
      </c>
      <c r="AE11" s="32">
        <f>'summary chart'!AE11</f>
        <v>0.40030132601830398</v>
      </c>
    </row>
    <row r="22" spans="13:13" x14ac:dyDescent="0.3">
      <c r="M22" s="12"/>
    </row>
  </sheetData>
  <sheetProtection sheet="1" objects="1" scenarios="1"/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19" priority="11" operator="lessThan">
      <formula>0.001</formula>
    </cfRule>
    <cfRule type="cellIs" dxfId="18" priority="12" operator="lessThan">
      <formula>0.05</formula>
    </cfRule>
    <cfRule type="containsText" dxfId="17" priority="13" operator="containsText" text="&lt;0.001">
      <formula>NOT(ISERROR(SEARCH("&lt;0.001",I3)))</formula>
    </cfRule>
  </conditionalFormatting>
  <conditionalFormatting sqref="AD11">
    <cfRule type="containsText" dxfId="16" priority="2" operator="containsText" text="&lt;0.001">
      <formula>NOT(ISERROR(SEARCH("&lt;0.001",AD11)))</formula>
    </cfRule>
    <cfRule type="cellIs" dxfId="15" priority="3" operator="lessThan">
      <formula>0.001</formula>
    </cfRule>
    <cfRule type="cellIs" dxfId="14" priority="4" operator="lessThan">
      <formula>0.05</formula>
    </cfRule>
  </conditionalFormatting>
  <conditionalFormatting sqref="I4:I11 M4:M11 Q4:Q11 U4:U11 AC4:AC11 Y4:Y11">
    <cfRule type="cellIs" dxfId="13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4" x14ac:dyDescent="0.3"/>
  <cols>
    <col min="1" max="1" width="5.5546875" bestFit="1" customWidth="1"/>
    <col min="2" max="2" width="4.5546875" bestFit="1" customWidth="1"/>
    <col min="3" max="3" width="5.5546875" bestFit="1" customWidth="1"/>
  </cols>
  <sheetData>
    <row r="1" spans="1:3" x14ac:dyDescent="0.3">
      <c r="A1" s="63" t="s">
        <v>22</v>
      </c>
      <c r="B1" s="87" t="s">
        <v>41</v>
      </c>
      <c r="C1" s="63" t="s">
        <v>42</v>
      </c>
    </row>
    <row r="2" spans="1:3" x14ac:dyDescent="0.3">
      <c r="A2" s="65" t="s">
        <v>39</v>
      </c>
      <c r="B2" s="88">
        <f>'model tab'!B2</f>
        <v>97.004000000000005</v>
      </c>
      <c r="C2" s="63">
        <f>'model tab'!B8</f>
        <v>312.44499999999999</v>
      </c>
    </row>
    <row r="3" spans="1:3" x14ac:dyDescent="0.3">
      <c r="A3" s="65" t="s">
        <v>40</v>
      </c>
      <c r="B3" s="88">
        <f>'model tab'!H2</f>
        <v>87.817999999999998</v>
      </c>
      <c r="C3" s="63">
        <f>'model tab'!H8</f>
        <v>91.525000000000006</v>
      </c>
    </row>
    <row r="4" spans="1:3" x14ac:dyDescent="0.3">
      <c r="A4" s="1"/>
      <c r="B4" s="89"/>
      <c r="C4" s="6"/>
    </row>
    <row r="5" spans="1:3" x14ac:dyDescent="0.3">
      <c r="A5" s="63" t="s">
        <v>21</v>
      </c>
      <c r="B5" s="87" t="s">
        <v>41</v>
      </c>
      <c r="C5" s="63" t="s">
        <v>42</v>
      </c>
    </row>
    <row r="6" spans="1:3" x14ac:dyDescent="0.3">
      <c r="A6" s="65" t="s">
        <v>39</v>
      </c>
      <c r="B6" s="88">
        <f>'model tab'!B3</f>
        <v>97.638000000000005</v>
      </c>
      <c r="C6" s="63">
        <f>'model tab'!B9</f>
        <v>315.411</v>
      </c>
    </row>
    <row r="7" spans="1:3" x14ac:dyDescent="0.3">
      <c r="A7" s="65" t="s">
        <v>40</v>
      </c>
      <c r="B7" s="88">
        <f>'model tab'!H3</f>
        <v>87.902000000000001</v>
      </c>
      <c r="C7" s="63">
        <f>'model tab'!H9</f>
        <v>91.96</v>
      </c>
    </row>
    <row r="8" spans="1:3" x14ac:dyDescent="0.3">
      <c r="A8" s="1"/>
      <c r="B8" s="89"/>
      <c r="C8" s="6"/>
    </row>
    <row r="9" spans="1:3" x14ac:dyDescent="0.3">
      <c r="A9" s="66" t="s">
        <v>20</v>
      </c>
      <c r="B9" s="64" t="s">
        <v>41</v>
      </c>
      <c r="C9" s="63" t="s">
        <v>42</v>
      </c>
    </row>
    <row r="10" spans="1:3" x14ac:dyDescent="0.3">
      <c r="A10" s="65" t="s">
        <v>39</v>
      </c>
      <c r="B10" s="63">
        <f>'model tab'!B4</f>
        <v>94.364999999999995</v>
      </c>
      <c r="C10" s="63">
        <f>'model tab'!B10</f>
        <v>307.24</v>
      </c>
    </row>
    <row r="11" spans="1:3" x14ac:dyDescent="0.3">
      <c r="A11" s="65" t="s">
        <v>40</v>
      </c>
      <c r="B11" s="63">
        <f>'model tab'!H4</f>
        <v>89.566000000000003</v>
      </c>
      <c r="C11" s="63">
        <f>'model tab'!H10</f>
        <v>93.355000000000004</v>
      </c>
    </row>
    <row r="12" spans="1:3" x14ac:dyDescent="0.3">
      <c r="A12" s="1"/>
      <c r="B12" s="1"/>
      <c r="C12" s="6"/>
    </row>
    <row r="13" spans="1:3" x14ac:dyDescent="0.3">
      <c r="A13" s="63" t="s">
        <v>19</v>
      </c>
      <c r="B13" s="64" t="s">
        <v>41</v>
      </c>
      <c r="C13" s="63" t="s">
        <v>42</v>
      </c>
    </row>
    <row r="14" spans="1:3" x14ac:dyDescent="0.3">
      <c r="A14" s="65" t="s">
        <v>39</v>
      </c>
      <c r="B14" s="63">
        <f>'model tab'!B5</f>
        <v>70.567999999999998</v>
      </c>
      <c r="C14" s="63">
        <f>'model tab'!B11</f>
        <v>275.44200000000001</v>
      </c>
    </row>
    <row r="15" spans="1:3" x14ac:dyDescent="0.3">
      <c r="A15" s="65" t="s">
        <v>40</v>
      </c>
      <c r="B15" s="63">
        <f>'model tab'!H5</f>
        <v>90.822999999999993</v>
      </c>
      <c r="C15" s="63">
        <f>'model tab'!H11</f>
        <v>96.27</v>
      </c>
    </row>
    <row r="16" spans="1:3" x14ac:dyDescent="0.3">
      <c r="A16" s="1"/>
      <c r="B16" s="86"/>
      <c r="C16" s="6"/>
    </row>
    <row r="17" spans="1:3" x14ac:dyDescent="0.3">
      <c r="A17" s="79" t="s">
        <v>43</v>
      </c>
      <c r="B17" s="90"/>
      <c r="C17" s="80"/>
    </row>
    <row r="18" spans="1:3" x14ac:dyDescent="0.3">
      <c r="A18" s="75" t="s">
        <v>22</v>
      </c>
      <c r="B18" s="91" t="s">
        <v>41</v>
      </c>
      <c r="C18" s="76" t="s">
        <v>42</v>
      </c>
    </row>
    <row r="19" spans="1:3" x14ac:dyDescent="0.3">
      <c r="A19" s="77" t="s">
        <v>39</v>
      </c>
      <c r="B19" s="92">
        <f>'model tab'!C2</f>
        <v>5.9859999999999998</v>
      </c>
      <c r="C19" s="76">
        <f>'model tab'!C8</f>
        <v>14.731</v>
      </c>
    </row>
    <row r="20" spans="1:3" x14ac:dyDescent="0.3">
      <c r="A20" s="77" t="s">
        <v>40</v>
      </c>
      <c r="B20" s="92">
        <f>'model tab'!I2</f>
        <v>1.1100000000000001</v>
      </c>
      <c r="C20" s="76">
        <f>'model tab'!I8</f>
        <v>1.236</v>
      </c>
    </row>
    <row r="21" spans="1:3" x14ac:dyDescent="0.3">
      <c r="A21" s="78"/>
      <c r="B21" s="93"/>
      <c r="C21" s="82"/>
    </row>
    <row r="22" spans="1:3" x14ac:dyDescent="0.3">
      <c r="A22" s="75" t="s">
        <v>21</v>
      </c>
      <c r="B22" s="91" t="s">
        <v>41</v>
      </c>
      <c r="C22" s="76" t="s">
        <v>42</v>
      </c>
    </row>
    <row r="23" spans="1:3" x14ac:dyDescent="0.3">
      <c r="A23" s="77" t="s">
        <v>39</v>
      </c>
      <c r="B23" s="92">
        <f>'model tab'!C3</f>
        <v>6.1849999999999996</v>
      </c>
      <c r="C23" s="76">
        <f>'model tab'!C9</f>
        <v>14.776</v>
      </c>
    </row>
    <row r="24" spans="1:3" x14ac:dyDescent="0.3">
      <c r="A24" s="77" t="s">
        <v>40</v>
      </c>
      <c r="B24" s="92">
        <f>'model tab'!I3</f>
        <v>1.165</v>
      </c>
      <c r="C24" s="76">
        <f>'model tab'!I9</f>
        <v>1.1060000000000001</v>
      </c>
    </row>
    <row r="25" spans="1:3" x14ac:dyDescent="0.3">
      <c r="A25" s="1"/>
      <c r="B25" s="90"/>
      <c r="C25" s="80"/>
    </row>
    <row r="26" spans="1:3" x14ac:dyDescent="0.3">
      <c r="A26" s="76" t="s">
        <v>20</v>
      </c>
      <c r="B26" s="81" t="s">
        <v>41</v>
      </c>
      <c r="C26" s="76" t="s">
        <v>42</v>
      </c>
    </row>
    <row r="27" spans="1:3" x14ac:dyDescent="0.3">
      <c r="A27" s="83" t="s">
        <v>39</v>
      </c>
      <c r="B27" s="76">
        <f>'model tab'!C4</f>
        <v>6.46</v>
      </c>
      <c r="C27" s="76">
        <f>'model tab'!C10</f>
        <v>14.334</v>
      </c>
    </row>
    <row r="28" spans="1:3" x14ac:dyDescent="0.3">
      <c r="A28" s="83" t="s">
        <v>40</v>
      </c>
      <c r="B28" s="76">
        <f>'model tab'!I4</f>
        <v>1.234</v>
      </c>
      <c r="C28" s="76">
        <f>'model tab'!I10</f>
        <v>1.105</v>
      </c>
    </row>
    <row r="29" spans="1:3" x14ac:dyDescent="0.3">
      <c r="A29" s="82"/>
      <c r="B29" s="82"/>
      <c r="C29" s="82"/>
    </row>
    <row r="30" spans="1:3" x14ac:dyDescent="0.3">
      <c r="A30" s="76" t="s">
        <v>19</v>
      </c>
      <c r="B30" s="81" t="s">
        <v>41</v>
      </c>
      <c r="C30" s="76" t="s">
        <v>42</v>
      </c>
    </row>
    <row r="31" spans="1:3" x14ac:dyDescent="0.3">
      <c r="A31" s="83" t="s">
        <v>39</v>
      </c>
      <c r="B31" s="76">
        <f>'model tab'!C5</f>
        <v>9.718</v>
      </c>
      <c r="C31" s="76">
        <f>'model tab'!C11</f>
        <v>21.504999999999999</v>
      </c>
    </row>
    <row r="32" spans="1:3" x14ac:dyDescent="0.3">
      <c r="A32" s="83" t="s">
        <v>40</v>
      </c>
      <c r="B32" s="76">
        <f>'model tab'!I5</f>
        <v>1.4550000000000001</v>
      </c>
      <c r="C32" s="76">
        <f>'model tab'!I11</f>
        <v>1.415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model tab</vt:lpstr>
      <vt:lpstr>summary chart</vt:lpstr>
      <vt:lpstr>print</vt:lpstr>
      <vt:lpstr>Graph.Data</vt:lpstr>
      <vt:lpstr>'summary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2022-06-08T23:23:37Z</dcterms:modified>
</cp:coreProperties>
</file>