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output\"/>
    </mc:Choice>
  </mc:AlternateContent>
  <xr:revisionPtr revIDLastSave="0" documentId="13_ncr:1_{F279CC9F-F783-4D45-86D7-6EF58D659845}" xr6:coauthVersionLast="47" xr6:coauthVersionMax="47" xr10:uidLastSave="{00000000-0000-0000-0000-000000000000}"/>
  <bookViews>
    <workbookView xWindow="-13110" yWindow="-14980" windowWidth="17340" windowHeight="9250" activeTab="1" xr2:uid="{5F934F14-35FB-48F8-B9CC-AA2F647F3C27}"/>
  </bookViews>
  <sheets>
    <sheet name="Intercepts" sheetId="1" r:id="rId1"/>
    <sheet name="Summary Table Intercepts" sheetId="8" r:id="rId2"/>
    <sheet name="Pairwise Comparisons" sheetId="2" r:id="rId3"/>
    <sheet name="Graphs" sheetId="7" r:id="rId4"/>
    <sheet name="Graph.Data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2">'Pairwise Comparisons'!$A$1:$BC$11</definedName>
    <definedName name="_xlnm.Print_Area" localSheetId="1">'Summary Table Intercepts'!$A$1:$AI$11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4" i="2" l="1"/>
  <c r="I11" i="8"/>
  <c r="H11" i="8"/>
  <c r="G11" i="8"/>
  <c r="M3" i="2" l="1"/>
  <c r="I3" i="8"/>
  <c r="Y3" i="8" s="1"/>
  <c r="Y7" i="8" s="1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F11" i="8"/>
  <c r="E11" i="8"/>
  <c r="D11" i="8"/>
  <c r="C11" i="8"/>
  <c r="B11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K3" i="8"/>
  <c r="K7" i="8" s="1"/>
  <c r="L3" i="8"/>
  <c r="L10" i="8" s="1"/>
  <c r="M3" i="8"/>
  <c r="M7" i="8" s="1"/>
  <c r="N3" i="8"/>
  <c r="O3" i="8"/>
  <c r="P3" i="8"/>
  <c r="Q3" i="8"/>
  <c r="Q7" i="8" s="1"/>
  <c r="R3" i="8"/>
  <c r="R7" i="8" s="1"/>
  <c r="S3" i="8"/>
  <c r="S7" i="8" s="1"/>
  <c r="T3" i="8"/>
  <c r="U3" i="8"/>
  <c r="U7" i="8" s="1"/>
  <c r="V3" i="8"/>
  <c r="V10" i="8" s="1"/>
  <c r="W3" i="8"/>
  <c r="W7" i="8" s="1"/>
  <c r="X3" i="8"/>
  <c r="X10" i="8" s="1"/>
  <c r="Z3" i="8"/>
  <c r="Z7" i="8" s="1"/>
  <c r="AA3" i="8"/>
  <c r="AB3" i="8"/>
  <c r="AC3" i="8"/>
  <c r="AC10" i="8" s="1"/>
  <c r="AD3" i="8"/>
  <c r="AE3" i="8"/>
  <c r="AE10" i="8" s="1"/>
  <c r="AF3" i="8"/>
  <c r="AF7" i="8" s="1"/>
  <c r="AG3" i="8"/>
  <c r="AG10" i="8" s="1"/>
  <c r="B7" i="8"/>
  <c r="C7" i="8"/>
  <c r="D7" i="8"/>
  <c r="E7" i="8"/>
  <c r="F7" i="8"/>
  <c r="G7" i="8"/>
  <c r="H7" i="8"/>
  <c r="I7" i="8"/>
  <c r="J7" i="8"/>
  <c r="L7" i="8"/>
  <c r="N7" i="8"/>
  <c r="O7" i="8"/>
  <c r="P7" i="8"/>
  <c r="T7" i="8"/>
  <c r="V7" i="8"/>
  <c r="AA7" i="8"/>
  <c r="AB7" i="8"/>
  <c r="AC7" i="8"/>
  <c r="AD7" i="8"/>
  <c r="AE7" i="8"/>
  <c r="B10" i="8"/>
  <c r="C10" i="8"/>
  <c r="D10" i="8"/>
  <c r="E10" i="8"/>
  <c r="F10" i="8"/>
  <c r="G10" i="8"/>
  <c r="H10" i="8"/>
  <c r="J10" i="8"/>
  <c r="N10" i="8"/>
  <c r="O10" i="8"/>
  <c r="P10" i="8"/>
  <c r="R10" i="8"/>
  <c r="T10" i="8"/>
  <c r="Z10" i="8"/>
  <c r="AA10" i="8"/>
  <c r="AB10" i="8"/>
  <c r="AD10" i="8"/>
  <c r="AF10" i="8"/>
  <c r="I10" i="8" l="1"/>
  <c r="U10" i="8"/>
  <c r="X7" i="8"/>
  <c r="S10" i="8"/>
  <c r="AG7" i="8"/>
  <c r="M10" i="8"/>
  <c r="Y10" i="8"/>
  <c r="W10" i="8"/>
  <c r="K10" i="8"/>
  <c r="Q10" i="8"/>
  <c r="G10" i="1" l="1"/>
  <c r="G11" i="1"/>
  <c r="G12" i="1"/>
  <c r="G13" i="1"/>
  <c r="W13" i="1"/>
  <c r="V13" i="1"/>
  <c r="W12" i="1"/>
  <c r="V12" i="1"/>
  <c r="W11" i="1"/>
  <c r="V11" i="1"/>
  <c r="W10" i="1"/>
  <c r="V10" i="1"/>
  <c r="W6" i="1"/>
  <c r="V6" i="1"/>
  <c r="W5" i="1"/>
  <c r="V5" i="1"/>
  <c r="W4" i="1"/>
  <c r="V4" i="1"/>
  <c r="W3" i="1"/>
  <c r="V3" i="1"/>
  <c r="O13" i="1"/>
  <c r="N13" i="1"/>
  <c r="O12" i="1"/>
  <c r="N12" i="1"/>
  <c r="O11" i="1"/>
  <c r="N11" i="1"/>
  <c r="O10" i="1"/>
  <c r="O6" i="1"/>
  <c r="N6" i="1"/>
  <c r="O5" i="1"/>
  <c r="N5" i="1"/>
  <c r="O4" i="1"/>
  <c r="N4" i="1"/>
  <c r="O3" i="1"/>
  <c r="N10" i="1"/>
  <c r="N3" i="1"/>
  <c r="F13" i="1"/>
  <c r="F12" i="1"/>
  <c r="F11" i="1"/>
  <c r="F10" i="1"/>
  <c r="G6" i="1"/>
  <c r="F6" i="1"/>
  <c r="G5" i="1"/>
  <c r="F5" i="1"/>
  <c r="G4" i="1"/>
  <c r="F4" i="1"/>
  <c r="G3" i="1"/>
  <c r="F3" i="1"/>
  <c r="AZ11" i="2"/>
  <c r="AZ9" i="2"/>
  <c r="AZ8" i="2"/>
  <c r="AZ6" i="2"/>
  <c r="AZ5" i="2"/>
  <c r="AZ3" i="2"/>
  <c r="AZ10" i="2" s="1"/>
  <c r="AR11" i="2"/>
  <c r="AR9" i="2"/>
  <c r="AR8" i="2"/>
  <c r="AR6" i="2"/>
  <c r="AR5" i="2"/>
  <c r="AR4" i="2"/>
  <c r="AR3" i="2"/>
  <c r="AR10" i="2" s="1"/>
  <c r="AJ11" i="2"/>
  <c r="AJ9" i="2"/>
  <c r="AJ8" i="2"/>
  <c r="AJ6" i="2"/>
  <c r="AJ5" i="2"/>
  <c r="AJ4" i="2"/>
  <c r="AJ3" i="2"/>
  <c r="AJ10" i="2" s="1"/>
  <c r="AC11" i="2"/>
  <c r="AB11" i="2"/>
  <c r="AC9" i="2"/>
  <c r="AB9" i="2"/>
  <c r="AC8" i="2"/>
  <c r="AB8" i="2"/>
  <c r="AC6" i="2"/>
  <c r="AB6" i="2"/>
  <c r="AC5" i="2"/>
  <c r="AB5" i="2"/>
  <c r="AC4" i="2"/>
  <c r="AB4" i="2"/>
  <c r="AC3" i="2"/>
  <c r="AC10" i="2" s="1"/>
  <c r="AB3" i="2"/>
  <c r="AB10" i="2" s="1"/>
  <c r="U11" i="2"/>
  <c r="T11" i="2"/>
  <c r="U9" i="2"/>
  <c r="T9" i="2"/>
  <c r="U8" i="2"/>
  <c r="T8" i="2"/>
  <c r="U6" i="2"/>
  <c r="T6" i="2"/>
  <c r="U5" i="2"/>
  <c r="T5" i="2"/>
  <c r="U4" i="2"/>
  <c r="T4" i="2"/>
  <c r="U3" i="2"/>
  <c r="U10" i="2" s="1"/>
  <c r="T3" i="2"/>
  <c r="T10" i="2" s="1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BC11" i="2"/>
  <c r="BB11" i="2"/>
  <c r="BA11" i="2"/>
  <c r="AY11" i="2"/>
  <c r="AX11" i="2"/>
  <c r="AW11" i="2"/>
  <c r="AV11" i="2"/>
  <c r="AU11" i="2"/>
  <c r="AT11" i="2"/>
  <c r="AS11" i="2"/>
  <c r="AQ11" i="2"/>
  <c r="AP11" i="2"/>
  <c r="AM11" i="2"/>
  <c r="AL11" i="2"/>
  <c r="AK11" i="2"/>
  <c r="AI11" i="2"/>
  <c r="AH11" i="2"/>
  <c r="AE11" i="2"/>
  <c r="AD11" i="2"/>
  <c r="AA11" i="2"/>
  <c r="Z11" i="2"/>
  <c r="W11" i="2"/>
  <c r="V11" i="2"/>
  <c r="S11" i="2"/>
  <c r="R11" i="2"/>
  <c r="O11" i="2"/>
  <c r="N11" i="2"/>
  <c r="K11" i="2"/>
  <c r="J11" i="2"/>
  <c r="G11" i="2"/>
  <c r="F11" i="2"/>
  <c r="BC9" i="2"/>
  <c r="BB9" i="2"/>
  <c r="BA9" i="2"/>
  <c r="AY9" i="2"/>
  <c r="AX9" i="2"/>
  <c r="AW9" i="2"/>
  <c r="AV9" i="2"/>
  <c r="AU9" i="2"/>
  <c r="AT9" i="2"/>
  <c r="AS9" i="2"/>
  <c r="AQ9" i="2"/>
  <c r="AP9" i="2"/>
  <c r="AM9" i="2"/>
  <c r="AL9" i="2"/>
  <c r="AK9" i="2"/>
  <c r="AI9" i="2"/>
  <c r="AH9" i="2"/>
  <c r="AE9" i="2"/>
  <c r="AD9" i="2"/>
  <c r="AA9" i="2"/>
  <c r="Z9" i="2"/>
  <c r="W9" i="2"/>
  <c r="V9" i="2"/>
  <c r="S9" i="2"/>
  <c r="R9" i="2"/>
  <c r="O9" i="2"/>
  <c r="N9" i="2"/>
  <c r="K9" i="2"/>
  <c r="J9" i="2"/>
  <c r="G9" i="2"/>
  <c r="F9" i="2"/>
  <c r="BC8" i="2"/>
  <c r="BB8" i="2"/>
  <c r="BA8" i="2"/>
  <c r="AY8" i="2"/>
  <c r="AX8" i="2"/>
  <c r="AW8" i="2"/>
  <c r="AV8" i="2"/>
  <c r="AU8" i="2"/>
  <c r="AT8" i="2"/>
  <c r="AS8" i="2"/>
  <c r="AQ8" i="2"/>
  <c r="AP8" i="2"/>
  <c r="AM8" i="2"/>
  <c r="AL8" i="2"/>
  <c r="AK8" i="2"/>
  <c r="AI8" i="2"/>
  <c r="AH8" i="2"/>
  <c r="AE8" i="2"/>
  <c r="AD8" i="2"/>
  <c r="AA8" i="2"/>
  <c r="Z8" i="2"/>
  <c r="W8" i="2"/>
  <c r="V8" i="2"/>
  <c r="S8" i="2"/>
  <c r="R8" i="2"/>
  <c r="O8" i="2"/>
  <c r="N8" i="2"/>
  <c r="K8" i="2"/>
  <c r="J8" i="2"/>
  <c r="G8" i="2"/>
  <c r="F8" i="2"/>
  <c r="BC6" i="2"/>
  <c r="BB6" i="2"/>
  <c r="BA6" i="2"/>
  <c r="AY6" i="2"/>
  <c r="AX6" i="2"/>
  <c r="AW6" i="2"/>
  <c r="AV6" i="2"/>
  <c r="AU6" i="2"/>
  <c r="AT6" i="2"/>
  <c r="AS6" i="2"/>
  <c r="AQ6" i="2"/>
  <c r="AP6" i="2"/>
  <c r="AM6" i="2"/>
  <c r="AL6" i="2"/>
  <c r="AK6" i="2"/>
  <c r="AI6" i="2"/>
  <c r="AH6" i="2"/>
  <c r="AE6" i="2"/>
  <c r="AD6" i="2"/>
  <c r="AA6" i="2"/>
  <c r="Z6" i="2"/>
  <c r="W6" i="2"/>
  <c r="V6" i="2"/>
  <c r="S6" i="2"/>
  <c r="R6" i="2"/>
  <c r="O6" i="2"/>
  <c r="N6" i="2"/>
  <c r="K6" i="2"/>
  <c r="J6" i="2"/>
  <c r="G6" i="2"/>
  <c r="F6" i="2"/>
  <c r="BC5" i="2"/>
  <c r="BB5" i="2"/>
  <c r="BA5" i="2"/>
  <c r="AY5" i="2"/>
  <c r="AX5" i="2"/>
  <c r="AW5" i="2"/>
  <c r="AV5" i="2"/>
  <c r="AU5" i="2"/>
  <c r="AT5" i="2"/>
  <c r="AS5" i="2"/>
  <c r="AQ5" i="2"/>
  <c r="AP5" i="2"/>
  <c r="AM5" i="2"/>
  <c r="AL5" i="2"/>
  <c r="AK5" i="2"/>
  <c r="AI5" i="2"/>
  <c r="AH5" i="2"/>
  <c r="AE5" i="2"/>
  <c r="AD5" i="2"/>
  <c r="AA5" i="2"/>
  <c r="Z5" i="2"/>
  <c r="W5" i="2"/>
  <c r="V5" i="2"/>
  <c r="S5" i="2"/>
  <c r="R5" i="2"/>
  <c r="O5" i="2"/>
  <c r="N5" i="2"/>
  <c r="K5" i="2"/>
  <c r="J5" i="2"/>
  <c r="G5" i="2"/>
  <c r="F5" i="2"/>
  <c r="BC4" i="2"/>
  <c r="BB4" i="2"/>
  <c r="BA4" i="2"/>
  <c r="AY4" i="2"/>
  <c r="AX4" i="2"/>
  <c r="AW4" i="2"/>
  <c r="AV4" i="2"/>
  <c r="AU4" i="2"/>
  <c r="AT4" i="2"/>
  <c r="AS4" i="2"/>
  <c r="AQ4" i="2"/>
  <c r="AP4" i="2"/>
  <c r="AM4" i="2"/>
  <c r="AL4" i="2"/>
  <c r="AK4" i="2"/>
  <c r="AA4" i="2"/>
  <c r="Z4" i="2"/>
  <c r="W4" i="2"/>
  <c r="V4" i="2"/>
  <c r="S4" i="2"/>
  <c r="R4" i="2"/>
  <c r="O4" i="2"/>
  <c r="N4" i="2"/>
  <c r="K4" i="2"/>
  <c r="J4" i="2"/>
  <c r="G4" i="2"/>
  <c r="F4" i="2"/>
  <c r="AT2" i="2"/>
  <c r="AL2" i="2"/>
  <c r="AD2" i="2"/>
  <c r="V2" i="2"/>
  <c r="N2" i="2"/>
  <c r="F2" i="2"/>
  <c r="Q13" i="1"/>
  <c r="Q12" i="1"/>
  <c r="Q11" i="1"/>
  <c r="Q10" i="1"/>
  <c r="I13" i="1"/>
  <c r="I12" i="1"/>
  <c r="I11" i="1"/>
  <c r="I10" i="1"/>
  <c r="A13" i="1"/>
  <c r="A12" i="1"/>
  <c r="A11" i="1"/>
  <c r="A10" i="1"/>
  <c r="Q6" i="1"/>
  <c r="Q5" i="1"/>
  <c r="Q4" i="1"/>
  <c r="Q3" i="1"/>
  <c r="I6" i="1"/>
  <c r="I5" i="1"/>
  <c r="I4" i="1"/>
  <c r="I3" i="1"/>
  <c r="A6" i="1"/>
  <c r="A5" i="1"/>
  <c r="A4" i="1"/>
  <c r="A3" i="1"/>
  <c r="AO11" i="2"/>
  <c r="AN11" i="2"/>
  <c r="AG11" i="2"/>
  <c r="AF11" i="2"/>
  <c r="Y11" i="2"/>
  <c r="X11" i="2"/>
  <c r="Q11" i="2"/>
  <c r="P11" i="2"/>
  <c r="I11" i="2"/>
  <c r="H11" i="2"/>
  <c r="AO9" i="2"/>
  <c r="AN9" i="2"/>
  <c r="AG9" i="2"/>
  <c r="AF9" i="2"/>
  <c r="Y9" i="2"/>
  <c r="X9" i="2"/>
  <c r="Q9" i="2"/>
  <c r="P9" i="2"/>
  <c r="I9" i="2"/>
  <c r="H9" i="2"/>
  <c r="AO8" i="2"/>
  <c r="AN8" i="2"/>
  <c r="AG8" i="2"/>
  <c r="AF8" i="2"/>
  <c r="Y8" i="2"/>
  <c r="X8" i="2"/>
  <c r="Q8" i="2"/>
  <c r="P8" i="2"/>
  <c r="I8" i="2"/>
  <c r="H8" i="2"/>
  <c r="AO6" i="2"/>
  <c r="AN6" i="2"/>
  <c r="AG6" i="2"/>
  <c r="AF6" i="2"/>
  <c r="Y6" i="2"/>
  <c r="X6" i="2"/>
  <c r="Q6" i="2"/>
  <c r="P6" i="2"/>
  <c r="I6" i="2"/>
  <c r="H6" i="2"/>
  <c r="AO5" i="2"/>
  <c r="AN5" i="2"/>
  <c r="AG5" i="2"/>
  <c r="AF5" i="2"/>
  <c r="Y5" i="2"/>
  <c r="X5" i="2"/>
  <c r="Q5" i="2"/>
  <c r="P5" i="2"/>
  <c r="I5" i="2"/>
  <c r="H5" i="2"/>
  <c r="AO4" i="2"/>
  <c r="AN4" i="2"/>
  <c r="AI4" i="2"/>
  <c r="AH4" i="2"/>
  <c r="AG4" i="2"/>
  <c r="AF4" i="2"/>
  <c r="AE4" i="2"/>
  <c r="AD4" i="2"/>
  <c r="Y4" i="2"/>
  <c r="X4" i="2"/>
  <c r="Q4" i="2"/>
  <c r="P4" i="2"/>
  <c r="I4" i="2"/>
  <c r="H4" i="2"/>
  <c r="U13" i="1"/>
  <c r="T13" i="1"/>
  <c r="S13" i="1"/>
  <c r="R13" i="1"/>
  <c r="E11" i="2" s="1"/>
  <c r="M13" i="1"/>
  <c r="L13" i="1"/>
  <c r="K13" i="1"/>
  <c r="J13" i="1"/>
  <c r="E9" i="2" s="1"/>
  <c r="E13" i="1"/>
  <c r="D13" i="1"/>
  <c r="C13" i="1"/>
  <c r="B13" i="1"/>
  <c r="U12" i="1"/>
  <c r="T12" i="1"/>
  <c r="S12" i="1"/>
  <c r="R12" i="1"/>
  <c r="D11" i="2" s="1"/>
  <c r="M12" i="1"/>
  <c r="L12" i="1"/>
  <c r="K12" i="1"/>
  <c r="J12" i="1"/>
  <c r="D9" i="2" s="1"/>
  <c r="E12" i="1"/>
  <c r="D12" i="1"/>
  <c r="C12" i="1"/>
  <c r="B12" i="1"/>
  <c r="U11" i="1"/>
  <c r="T11" i="1"/>
  <c r="S11" i="1"/>
  <c r="R11" i="1"/>
  <c r="C11" i="2" s="1"/>
  <c r="M11" i="1"/>
  <c r="L11" i="1"/>
  <c r="K11" i="1"/>
  <c r="J11" i="1"/>
  <c r="C9" i="2" s="1"/>
  <c r="E11" i="1"/>
  <c r="D11" i="1"/>
  <c r="C11" i="1"/>
  <c r="B11" i="1"/>
  <c r="U10" i="1"/>
  <c r="T10" i="1"/>
  <c r="S10" i="1"/>
  <c r="R10" i="1"/>
  <c r="B11" i="2" s="1"/>
  <c r="M10" i="1"/>
  <c r="L10" i="1"/>
  <c r="K10" i="1"/>
  <c r="J10" i="1"/>
  <c r="B9" i="2" s="1"/>
  <c r="E10" i="1"/>
  <c r="D10" i="1"/>
  <c r="C10" i="1"/>
  <c r="B10" i="1"/>
  <c r="U6" i="1"/>
  <c r="T6" i="1"/>
  <c r="S6" i="1"/>
  <c r="R6" i="1"/>
  <c r="E6" i="2" s="1"/>
  <c r="M6" i="1"/>
  <c r="L6" i="1"/>
  <c r="K6" i="1"/>
  <c r="J6" i="1"/>
  <c r="E4" i="2" s="1"/>
  <c r="E6" i="1"/>
  <c r="D6" i="1"/>
  <c r="C6" i="1"/>
  <c r="B6" i="1"/>
  <c r="U5" i="1"/>
  <c r="T5" i="1"/>
  <c r="S5" i="1"/>
  <c r="R5" i="1"/>
  <c r="D6" i="2" s="1"/>
  <c r="M5" i="1"/>
  <c r="L5" i="1"/>
  <c r="K5" i="1"/>
  <c r="J5" i="1"/>
  <c r="D4" i="2" s="1"/>
  <c r="E5" i="1"/>
  <c r="D5" i="1"/>
  <c r="C5" i="1"/>
  <c r="B5" i="1"/>
  <c r="E8" i="2" s="1"/>
  <c r="U4" i="1"/>
  <c r="T4" i="1"/>
  <c r="S4" i="1"/>
  <c r="R4" i="1"/>
  <c r="C6" i="2" s="1"/>
  <c r="M4" i="1"/>
  <c r="L4" i="1"/>
  <c r="K4" i="1"/>
  <c r="J4" i="1"/>
  <c r="C4" i="2" s="1"/>
  <c r="E4" i="1"/>
  <c r="D4" i="1"/>
  <c r="C4" i="1"/>
  <c r="B4" i="1"/>
  <c r="C8" i="2" s="1"/>
  <c r="U3" i="1"/>
  <c r="T3" i="1"/>
  <c r="S3" i="1"/>
  <c r="R3" i="1"/>
  <c r="B6" i="2" s="1"/>
  <c r="M3" i="1"/>
  <c r="L3" i="1"/>
  <c r="K3" i="1"/>
  <c r="J3" i="1"/>
  <c r="B4" i="2" s="1"/>
  <c r="E3" i="1"/>
  <c r="D3" i="1"/>
  <c r="C3" i="1"/>
  <c r="B3" i="1"/>
  <c r="B8" i="2" s="1"/>
  <c r="B5" i="2" l="1"/>
  <c r="C5" i="2"/>
  <c r="D5" i="2"/>
  <c r="E5" i="2"/>
  <c r="D8" i="2"/>
  <c r="AZ7" i="2"/>
  <c r="AR7" i="2"/>
  <c r="AJ7" i="2"/>
  <c r="AC7" i="2"/>
  <c r="U7" i="2"/>
  <c r="T7" i="2"/>
  <c r="AB7" i="2"/>
  <c r="E13" i="5"/>
  <c r="E12" i="5"/>
  <c r="E11" i="5"/>
  <c r="E10" i="5"/>
  <c r="E6" i="5"/>
  <c r="A13" i="5" s="1"/>
  <c r="E5" i="5"/>
  <c r="A9" i="5" s="1"/>
  <c r="E4" i="5"/>
  <c r="A5" i="5" s="1"/>
  <c r="E3" i="5"/>
  <c r="A18" i="5" s="1"/>
  <c r="E2" i="2"/>
  <c r="D2" i="2"/>
  <c r="C2" i="2"/>
  <c r="B2" i="2"/>
  <c r="C6" i="5"/>
  <c r="AY3" i="2"/>
  <c r="AY10" i="2" s="1"/>
  <c r="AQ3" i="2"/>
  <c r="AQ10" i="2" s="1"/>
  <c r="AI3" i="2"/>
  <c r="AI10" i="2" s="1"/>
  <c r="AA3" i="2"/>
  <c r="AA10" i="2" s="1"/>
  <c r="S3" i="2"/>
  <c r="S10" i="2" s="1"/>
  <c r="K10" i="2"/>
  <c r="K7" i="2"/>
  <c r="AM3" i="2"/>
  <c r="AM7" i="2" s="1"/>
  <c r="AN3" i="2"/>
  <c r="AN7" i="2" s="1"/>
  <c r="AO3" i="2"/>
  <c r="AO10" i="2" s="1"/>
  <c r="AP3" i="2"/>
  <c r="AP7" i="2" s="1"/>
  <c r="AS3" i="2"/>
  <c r="AS10" i="2" s="1"/>
  <c r="AX3" i="2"/>
  <c r="AX7" i="2" s="1"/>
  <c r="AV3" i="2"/>
  <c r="AV10" i="2" s="1"/>
  <c r="AG3" i="2"/>
  <c r="AG10" i="2" s="1"/>
  <c r="I10" i="2"/>
  <c r="H10" i="2"/>
  <c r="J10" i="2"/>
  <c r="G10" i="2"/>
  <c r="F10" i="2"/>
  <c r="I7" i="2"/>
  <c r="H7" i="2"/>
  <c r="J7" i="2"/>
  <c r="G7" i="2"/>
  <c r="F7" i="2"/>
  <c r="BA3" i="2"/>
  <c r="BA7" i="2" s="1"/>
  <c r="AW3" i="2"/>
  <c r="AW10" i="2" s="1"/>
  <c r="AU3" i="2"/>
  <c r="AU7" i="2" s="1"/>
  <c r="AT3" i="2"/>
  <c r="AT10" i="2" s="1"/>
  <c r="AL3" i="2"/>
  <c r="AL7" i="2" s="1"/>
  <c r="AK3" i="2"/>
  <c r="AK7" i="2" s="1"/>
  <c r="AF3" i="2"/>
  <c r="AF7" i="2" s="1"/>
  <c r="AH3" i="2"/>
  <c r="AH7" i="2" s="1"/>
  <c r="AE3" i="2"/>
  <c r="AE7" i="2" s="1"/>
  <c r="AD3" i="2"/>
  <c r="AD7" i="2" s="1"/>
  <c r="Y3" i="2"/>
  <c r="Y7" i="2" s="1"/>
  <c r="X3" i="2"/>
  <c r="X10" i="2" s="1"/>
  <c r="Z3" i="2"/>
  <c r="Z7" i="2" s="1"/>
  <c r="W3" i="2"/>
  <c r="W7" i="2" s="1"/>
  <c r="V3" i="2"/>
  <c r="V7" i="2" s="1"/>
  <c r="Q3" i="2"/>
  <c r="Q10" i="2" s="1"/>
  <c r="P3" i="2"/>
  <c r="P10" i="2" s="1"/>
  <c r="R3" i="2"/>
  <c r="R10" i="2" s="1"/>
  <c r="O3" i="2"/>
  <c r="O10" i="2" s="1"/>
  <c r="N3" i="2"/>
  <c r="N7" i="2" s="1"/>
  <c r="C7" i="5" l="1"/>
  <c r="C3" i="5"/>
  <c r="B3" i="5"/>
  <c r="B11" i="5"/>
  <c r="B7" i="5"/>
  <c r="B19" i="5"/>
  <c r="C19" i="5"/>
  <c r="F12" i="5"/>
  <c r="A1" i="5"/>
  <c r="F13" i="5"/>
  <c r="F10" i="5"/>
  <c r="F11" i="5"/>
  <c r="C23" i="5"/>
  <c r="C27" i="5"/>
  <c r="C20" i="5"/>
  <c r="C24" i="5"/>
  <c r="C28" i="5"/>
  <c r="C32" i="5"/>
  <c r="C31" i="5"/>
  <c r="B28" i="5"/>
  <c r="F6" i="5"/>
  <c r="F5" i="5"/>
  <c r="F4" i="5"/>
  <c r="F3" i="5"/>
  <c r="B32" i="5"/>
  <c r="B20" i="5"/>
  <c r="B24" i="5"/>
  <c r="B23" i="5"/>
  <c r="B27" i="5"/>
  <c r="B31" i="5"/>
  <c r="AY7" i="2"/>
  <c r="AQ7" i="2"/>
  <c r="AI7" i="2"/>
  <c r="AA7" i="2"/>
  <c r="S7" i="2"/>
  <c r="AM10" i="2"/>
  <c r="AO7" i="2"/>
  <c r="AS7" i="2"/>
  <c r="AP10" i="2"/>
  <c r="AX10" i="2"/>
  <c r="AN10" i="2"/>
  <c r="AV7" i="2"/>
  <c r="AW7" i="2"/>
  <c r="R7" i="2"/>
  <c r="P7" i="2"/>
  <c r="Q7" i="2"/>
  <c r="W10" i="2"/>
  <c r="AU10" i="2"/>
  <c r="V10" i="2"/>
  <c r="AT7" i="2"/>
  <c r="O7" i="2"/>
  <c r="BA10" i="2"/>
  <c r="Z10" i="2"/>
  <c r="Y10" i="2"/>
  <c r="AD10" i="2"/>
  <c r="AE10" i="2"/>
  <c r="AH10" i="2"/>
  <c r="AK10" i="2"/>
  <c r="AL10" i="2"/>
  <c r="N10" i="2"/>
  <c r="AG7" i="2"/>
  <c r="AF10" i="2"/>
  <c r="X7" i="2"/>
  <c r="C2" i="5"/>
  <c r="B2" i="5"/>
  <c r="B6" i="5"/>
  <c r="B10" i="5"/>
  <c r="C10" i="5"/>
  <c r="C11" i="5"/>
  <c r="B14" i="5"/>
  <c r="C14" i="5"/>
  <c r="B15" i="5"/>
  <c r="C15" i="5"/>
</calcChain>
</file>

<file path=xl/sharedStrings.xml><?xml version="1.0" encoding="utf-8"?>
<sst xmlns="http://schemas.openxmlformats.org/spreadsheetml/2006/main" count="168" uniqueCount="56">
  <si>
    <t>Predictors</t>
  </si>
  <si>
    <t>Estimates</t>
  </si>
  <si>
    <t xml:space="preserve">SE </t>
  </si>
  <si>
    <t>H_Time</t>
  </si>
  <si>
    <t>L_time</t>
  </si>
  <si>
    <t>DCQ</t>
  </si>
  <si>
    <t>YNQ</t>
  </si>
  <si>
    <t>WHQ</t>
  </si>
  <si>
    <t xml:space="preserve">Effect size </t>
  </si>
  <si>
    <t>Exc. size</t>
  </si>
  <si>
    <t>T. params (ms)</t>
  </si>
  <si>
    <t>std.error</t>
  </si>
  <si>
    <t>t</t>
  </si>
  <si>
    <t>f0</t>
  </si>
  <si>
    <t>l</t>
  </si>
  <si>
    <t>h</t>
  </si>
  <si>
    <t>Error</t>
  </si>
  <si>
    <t>Mode (Intercepts)</t>
  </si>
  <si>
    <t>Contrasts (Slopes)</t>
  </si>
  <si>
    <t>Excursion</t>
  </si>
  <si>
    <t>2.5% CI</t>
  </si>
  <si>
    <t>97.5% CI</t>
  </si>
  <si>
    <t>2.5%    CI</t>
  </si>
  <si>
    <t>CI Delta</t>
  </si>
  <si>
    <t>df</t>
  </si>
  <si>
    <t>Slope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</si>
  <si>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</si>
  <si>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</si>
  <si>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</si>
  <si>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</si>
  <si>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Excursion Size</t>
  </si>
  <si>
    <t>log(slope)</t>
  </si>
  <si>
    <t>log(ST/sec)</t>
  </si>
  <si>
    <t>β0</t>
  </si>
  <si>
    <t>LH Slope</t>
  </si>
  <si>
    <t>MDC</t>
  </si>
  <si>
    <t>MWH</t>
  </si>
  <si>
    <t>MYN</t>
  </si>
  <si>
    <t>MDQ</t>
  </si>
  <si>
    <t>#7570B3</t>
  </si>
  <si>
    <t>#D95F02</t>
  </si>
  <si>
    <t>#1B9E77</t>
  </si>
  <si>
    <t>#E7298A</t>
  </si>
  <si>
    <t>p. val.</t>
  </si>
  <si>
    <t>p. val. adj.</t>
  </si>
  <si>
    <t>Intercepts</t>
  </si>
  <si>
    <t>Parameters</t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</si>
  <si>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</si>
  <si>
    <r>
      <t>F</t>
    </r>
    <r>
      <rPr>
        <vertAlign val="subscript"/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 xml:space="preserve"> params (STs)</t>
    </r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</si>
  <si>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m </t>
    </r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</si>
  <si>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c </t>
    </r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</si>
  <si>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</si>
  <si>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</si>
  <si>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r>
      <t>β</t>
    </r>
    <r>
      <rPr>
        <vertAlign val="subscript"/>
        <sz val="9"/>
        <color rgb="FF000000"/>
        <rFont val="Arial"/>
        <family val="2"/>
      </rPr>
      <t>0</t>
    </r>
  </si>
  <si>
    <r>
      <t>β</t>
    </r>
    <r>
      <rPr>
        <vertAlign val="subscript"/>
        <sz val="9"/>
        <color rgb="FF000000"/>
        <rFont val="Arial"/>
        <family val="2"/>
      </rPr>
      <t>1</t>
    </r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</si>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</sst>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Border="1"/>
    <xf numFmtId="1" fontId="0" fillId="0" borderId="0" xfId="0" applyNumberFormat="1" applyBorder="1"/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left" vertical="top"/>
    </xf>
    <xf numFmtId="0" fontId="5" fillId="0" borderId="0" xfId="0" applyFont="1" applyBorder="1"/>
    <xf numFmtId="0" fontId="7" fillId="0" borderId="0" xfId="0" applyFont="1" applyBorder="1"/>
    <xf numFmtId="2" fontId="0" fillId="0" borderId="0" xfId="0" applyNumberFormat="1" applyBorder="1"/>
    <xf numFmtId="2" fontId="7" fillId="0" borderId="1" xfId="0" applyNumberFormat="1" applyFont="1" applyBorder="1"/>
    <xf numFmtId="2" fontId="5" fillId="0" borderId="0" xfId="0" applyNumberFormat="1" applyFont="1" applyBorder="1"/>
    <xf numFmtId="2" fontId="8" fillId="0" borderId="1" xfId="0" applyNumberFormat="1" applyFont="1" applyFill="1" applyBorder="1" applyAlignment="1">
      <alignment horizontal="left" vertical="top"/>
    </xf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7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center"/>
    </xf>
    <xf numFmtId="2" fontId="5" fillId="0" borderId="0" xfId="0" applyNumberFormat="1" applyFont="1" applyFill="1" applyBorder="1"/>
    <xf numFmtId="2" fontId="4" fillId="0" borderId="0" xfId="0" applyNumberFormat="1" applyFont="1" applyAlignment="1">
      <alignment horizontal="center"/>
    </xf>
    <xf numFmtId="1" fontId="10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top"/>
    </xf>
    <xf numFmtId="2" fontId="10" fillId="0" borderId="0" xfId="0" applyNumberFormat="1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0" fillId="0" borderId="28" xfId="0" applyFont="1" applyBorder="1" applyAlignment="1">
      <alignment horizontal="left" vertical="center"/>
    </xf>
    <xf numFmtId="1" fontId="0" fillId="0" borderId="7" xfId="0" applyNumberFormat="1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0" borderId="26" xfId="0" applyFont="1" applyBorder="1" applyAlignment="1">
      <alignment horizontal="left" vertical="top"/>
    </xf>
    <xf numFmtId="11" fontId="9" fillId="0" borderId="27" xfId="0" applyNumberFormat="1" applyFont="1" applyBorder="1" applyAlignment="1">
      <alignment horizontal="center" vertical="top"/>
    </xf>
    <xf numFmtId="0" fontId="0" fillId="0" borderId="0" xfId="0" applyFont="1" applyBorder="1"/>
    <xf numFmtId="1" fontId="0" fillId="0" borderId="0" xfId="0" applyNumberFormat="1" applyFont="1" applyFill="1" applyBorder="1"/>
    <xf numFmtId="1" fontId="0" fillId="0" borderId="0" xfId="0" applyNumberFormat="1" applyFont="1" applyBorder="1"/>
    <xf numFmtId="1" fontId="0" fillId="0" borderId="0" xfId="0" applyNumberFormat="1" applyFont="1" applyBorder="1" applyAlignment="1"/>
    <xf numFmtId="1" fontId="0" fillId="0" borderId="0" xfId="0" applyNumberFormat="1" applyFont="1" applyFill="1" applyBorder="1" applyAlignment="1"/>
    <xf numFmtId="164" fontId="0" fillId="0" borderId="0" xfId="0" applyNumberFormat="1" applyFont="1" applyBorder="1" applyAlignment="1"/>
    <xf numFmtId="1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2" fontId="0" fillId="0" borderId="0" xfId="0" applyNumberFormat="1" applyFont="1" applyBorder="1"/>
    <xf numFmtId="0" fontId="0" fillId="0" borderId="0" xfId="0" applyFont="1"/>
    <xf numFmtId="2" fontId="0" fillId="0" borderId="0" xfId="0" applyNumberFormat="1" applyFont="1" applyBorder="1" applyAlignment="1"/>
    <xf numFmtId="1" fontId="0" fillId="0" borderId="7" xfId="0" applyNumberFormat="1" applyFont="1" applyFill="1" applyBorder="1" applyAlignment="1">
      <alignment horizontal="left" vertical="center"/>
    </xf>
    <xf numFmtId="1" fontId="0" fillId="0" borderId="7" xfId="0" applyNumberFormat="1" applyFont="1" applyBorder="1" applyAlignment="1">
      <alignment horizontal="left"/>
    </xf>
    <xf numFmtId="0" fontId="0" fillId="0" borderId="7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11" fillId="0" borderId="1" xfId="0" applyFont="1" applyFill="1" applyBorder="1" applyAlignment="1">
      <alignment horizontal="left" vertical="center" wrapText="1"/>
    </xf>
    <xf numFmtId="0" fontId="0" fillId="0" borderId="28" xfId="0" applyFont="1" applyBorder="1" applyAlignment="1">
      <alignment horizontal="left" vertical="top"/>
    </xf>
    <xf numFmtId="1" fontId="0" fillId="0" borderId="7" xfId="0" applyNumberFormat="1" applyFont="1" applyFill="1" applyBorder="1" applyAlignment="1">
      <alignment horizontal="center" vertical="top"/>
    </xf>
    <xf numFmtId="1" fontId="0" fillId="0" borderId="7" xfId="0" applyNumberFormat="1" applyFont="1" applyBorder="1" applyAlignment="1">
      <alignment horizontal="center" vertical="top"/>
    </xf>
    <xf numFmtId="0" fontId="11" fillId="0" borderId="1" xfId="0" applyFont="1" applyFill="1" applyBorder="1" applyAlignment="1">
      <alignment horizontal="right" vertical="top" wrapText="1"/>
    </xf>
    <xf numFmtId="1" fontId="10" fillId="0" borderId="0" xfId="0" applyNumberFormat="1" applyFont="1" applyBorder="1" applyAlignment="1">
      <alignment vertical="top"/>
    </xf>
    <xf numFmtId="0" fontId="10" fillId="0" borderId="0" xfId="0" applyFont="1" applyBorder="1" applyAlignment="1">
      <alignment vertical="top"/>
    </xf>
    <xf numFmtId="1" fontId="10" fillId="0" borderId="0" xfId="0" applyNumberFormat="1" applyFont="1" applyBorder="1" applyAlignment="1">
      <alignment vertical="center"/>
    </xf>
    <xf numFmtId="2" fontId="10" fillId="0" borderId="0" xfId="0" applyNumberFormat="1" applyFont="1" applyBorder="1" applyAlignment="1">
      <alignment vertical="top"/>
    </xf>
    <xf numFmtId="2" fontId="10" fillId="0" borderId="0" xfId="0" applyNumberFormat="1" applyFont="1" applyBorder="1" applyAlignment="1">
      <alignment vertical="center"/>
    </xf>
    <xf numFmtId="164" fontId="0" fillId="0" borderId="7" xfId="0" applyNumberFormat="1" applyFont="1" applyFill="1" applyBorder="1" applyAlignment="1">
      <alignment horizontal="center" vertical="top"/>
    </xf>
    <xf numFmtId="2" fontId="0" fillId="0" borderId="7" xfId="0" applyNumberFormat="1" applyFont="1" applyBorder="1" applyAlignment="1">
      <alignment horizontal="center" vertical="top"/>
    </xf>
    <xf numFmtId="164" fontId="10" fillId="0" borderId="0" xfId="0" applyNumberFormat="1" applyFont="1" applyBorder="1" applyAlignment="1">
      <alignment vertical="top"/>
    </xf>
    <xf numFmtId="2" fontId="0" fillId="0" borderId="0" xfId="0" applyNumberFormat="1" applyFont="1" applyAlignment="1"/>
    <xf numFmtId="1" fontId="11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top"/>
    </xf>
    <xf numFmtId="1" fontId="11" fillId="0" borderId="2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11" fontId="9" fillId="0" borderId="27" xfId="0" applyNumberFormat="1" applyFont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 wrapText="1"/>
    </xf>
    <xf numFmtId="164" fontId="11" fillId="0" borderId="2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0" borderId="0" xfId="0" applyNumberFormat="1" applyFont="1" applyBorder="1" applyAlignment="1">
      <alignment vertical="top"/>
    </xf>
    <xf numFmtId="0" fontId="0" fillId="0" borderId="29" xfId="0" applyNumberFormat="1" applyFont="1" applyBorder="1" applyAlignment="1">
      <alignment horizontal="left" vertical="center"/>
    </xf>
    <xf numFmtId="0" fontId="9" fillId="0" borderId="27" xfId="0" applyNumberFormat="1" applyFont="1" applyBorder="1" applyAlignment="1">
      <alignment horizontal="center" vertical="top"/>
    </xf>
    <xf numFmtId="0" fontId="0" fillId="0" borderId="0" xfId="0" applyNumberFormat="1" applyFont="1" applyBorder="1" applyAlignment="1"/>
    <xf numFmtId="0" fontId="10" fillId="0" borderId="0" xfId="0" applyNumberFormat="1" applyFont="1" applyBorder="1" applyAlignment="1">
      <alignment vertical="center"/>
    </xf>
    <xf numFmtId="0" fontId="9" fillId="0" borderId="27" xfId="0" applyNumberFormat="1" applyFont="1" applyBorder="1" applyAlignment="1">
      <alignment horizontal="center" vertical="center"/>
    </xf>
    <xf numFmtId="0" fontId="0" fillId="0" borderId="0" xfId="0" applyNumberFormat="1" applyFont="1" applyAlignment="1"/>
    <xf numFmtId="0" fontId="0" fillId="0" borderId="0" xfId="0" applyNumberFormat="1" applyFont="1" applyBorder="1"/>
    <xf numFmtId="1" fontId="0" fillId="0" borderId="7" xfId="0" applyNumberFormat="1" applyFont="1" applyBorder="1" applyAlignment="1">
      <alignment horizontal="left" vertical="center"/>
    </xf>
    <xf numFmtId="0" fontId="7" fillId="0" borderId="27" xfId="0" applyNumberFormat="1" applyFont="1" applyBorder="1" applyAlignment="1">
      <alignment horizontal="center" vertical="center"/>
    </xf>
    <xf numFmtId="0" fontId="11" fillId="0" borderId="7" xfId="0" applyNumberFormat="1" applyFont="1" applyBorder="1" applyAlignment="1">
      <alignment horizontal="left" vertical="center" wrapText="1"/>
    </xf>
    <xf numFmtId="0" fontId="11" fillId="0" borderId="1" xfId="0" applyNumberFormat="1" applyFont="1" applyBorder="1" applyAlignment="1">
      <alignment horizontal="left" vertical="center" wrapText="1"/>
    </xf>
    <xf numFmtId="0" fontId="11" fillId="0" borderId="2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1" fontId="0" fillId="0" borderId="28" xfId="0" applyNumberFormat="1" applyFont="1" applyBorder="1" applyAlignment="1">
      <alignment horizontal="left" vertical="center"/>
    </xf>
    <xf numFmtId="2" fontId="15" fillId="2" borderId="20" xfId="0" applyNumberFormat="1" applyFont="1" applyFill="1" applyBorder="1" applyAlignment="1">
      <alignment horizontal="center" vertical="center" wrapText="1"/>
    </xf>
    <xf numFmtId="2" fontId="15" fillId="2" borderId="15" xfId="0" applyNumberFormat="1" applyFont="1" applyFill="1" applyBorder="1" applyAlignment="1">
      <alignment horizontal="center" vertical="center" wrapText="1"/>
    </xf>
    <xf numFmtId="2" fontId="15" fillId="2" borderId="24" xfId="0" applyNumberFormat="1" applyFont="1" applyFill="1" applyBorder="1" applyAlignment="1">
      <alignment horizontal="center" vertical="center" wrapText="1"/>
    </xf>
    <xf numFmtId="2" fontId="15" fillId="2" borderId="34" xfId="0" applyNumberFormat="1" applyFont="1" applyFill="1" applyBorder="1" applyAlignment="1">
      <alignment horizontal="center" vertical="center" wrapText="1"/>
    </xf>
    <xf numFmtId="0" fontId="15" fillId="2" borderId="24" xfId="0" applyNumberFormat="1" applyFont="1" applyFill="1" applyBorder="1" applyAlignment="1">
      <alignment horizontal="center" vertical="center" wrapText="1"/>
    </xf>
    <xf numFmtId="0" fontId="15" fillId="2" borderId="16" xfId="0" applyNumberFormat="1" applyFont="1" applyFill="1" applyBorder="1" applyAlignment="1">
      <alignment horizontal="center" vertical="center" wrapText="1"/>
    </xf>
    <xf numFmtId="165" fontId="15" fillId="2" borderId="24" xfId="0" applyNumberFormat="1" applyFont="1" applyFill="1" applyBorder="1" applyAlignment="1">
      <alignment horizontal="center" vertical="center" wrapText="1"/>
    </xf>
    <xf numFmtId="2" fontId="15" fillId="2" borderId="16" xfId="0" applyNumberFormat="1" applyFont="1" applyFill="1" applyBorder="1" applyAlignment="1">
      <alignment horizontal="center" vertical="center" wrapText="1"/>
    </xf>
    <xf numFmtId="164" fontId="15" fillId="0" borderId="18" xfId="0" applyNumberFormat="1" applyFont="1" applyBorder="1" applyAlignment="1">
      <alignment horizontal="center" vertical="center" wrapText="1"/>
    </xf>
    <xf numFmtId="164" fontId="15" fillId="0" borderId="22" xfId="0" applyNumberFormat="1" applyFont="1" applyBorder="1" applyAlignment="1">
      <alignment horizontal="center" vertical="center" wrapText="1"/>
    </xf>
    <xf numFmtId="2" fontId="15" fillId="0" borderId="7" xfId="0" applyNumberFormat="1" applyFont="1" applyBorder="1" applyAlignment="1">
      <alignment horizontal="center" vertical="center" wrapText="1"/>
    </xf>
    <xf numFmtId="2" fontId="15" fillId="0" borderId="29" xfId="0" applyNumberFormat="1" applyFont="1" applyBorder="1" applyAlignment="1">
      <alignment horizontal="center" vertical="center" wrapText="1"/>
    </xf>
    <xf numFmtId="0" fontId="15" fillId="0" borderId="7" xfId="0" applyNumberFormat="1" applyFont="1" applyBorder="1" applyAlignment="1">
      <alignment horizontal="center" vertical="center" wrapText="1"/>
    </xf>
    <xf numFmtId="0" fontId="15" fillId="0" borderId="23" xfId="0" applyNumberFormat="1" applyFont="1" applyBorder="1" applyAlignment="1">
      <alignment horizontal="center" vertical="center" wrapText="1"/>
    </xf>
    <xf numFmtId="164" fontId="15" fillId="0" borderId="7" xfId="0" applyNumberFormat="1" applyFont="1" applyBorder="1" applyAlignment="1">
      <alignment horizontal="center" vertical="center" wrapText="1"/>
    </xf>
    <xf numFmtId="0" fontId="15" fillId="0" borderId="9" xfId="0" applyNumberFormat="1" applyFont="1" applyBorder="1" applyAlignment="1">
      <alignment horizontal="center" vertical="center" wrapText="1"/>
    </xf>
    <xf numFmtId="0" fontId="15" fillId="0" borderId="10" xfId="0" applyNumberFormat="1" applyFont="1" applyBorder="1" applyAlignment="1">
      <alignment horizontal="center" vertical="center" wrapText="1"/>
    </xf>
    <xf numFmtId="2" fontId="15" fillId="0" borderId="22" xfId="0" applyNumberFormat="1" applyFont="1" applyBorder="1" applyAlignment="1">
      <alignment horizontal="center" vertical="center" wrapText="1"/>
    </xf>
    <xf numFmtId="2" fontId="15" fillId="0" borderId="23" xfId="0" applyNumberFormat="1" applyFont="1" applyBorder="1" applyAlignment="1">
      <alignment horizontal="center" vertical="center" wrapText="1"/>
    </xf>
    <xf numFmtId="164" fontId="15" fillId="0" borderId="19" xfId="0" applyNumberFormat="1" applyFont="1" applyBorder="1" applyAlignment="1">
      <alignment horizontal="center" vertical="center" wrapText="1"/>
    </xf>
    <xf numFmtId="164" fontId="15" fillId="0" borderId="2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2" fontId="15" fillId="0" borderId="27" xfId="0" applyNumberFormat="1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 wrapText="1"/>
    </xf>
    <xf numFmtId="0" fontId="15" fillId="0" borderId="3" xfId="0" applyNumberFormat="1" applyFont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2" fontId="15" fillId="0" borderId="3" xfId="0" applyNumberFormat="1" applyFont="1" applyBorder="1" applyAlignment="1">
      <alignment horizontal="center" vertical="center" wrapText="1"/>
    </xf>
    <xf numFmtId="1" fontId="15" fillId="0" borderId="18" xfId="0" applyNumberFormat="1" applyFont="1" applyBorder="1" applyAlignment="1">
      <alignment horizontal="center" vertical="center" wrapText="1"/>
    </xf>
    <xf numFmtId="1" fontId="15" fillId="0" borderId="8" xfId="0" applyNumberFormat="1" applyFont="1" applyBorder="1" applyAlignment="1">
      <alignment horizontal="center" vertical="center" wrapText="1"/>
    </xf>
    <xf numFmtId="164" fontId="15" fillId="0" borderId="35" xfId="0" applyNumberFormat="1" applyFont="1" applyBorder="1" applyAlignment="1">
      <alignment horizontal="center" vertical="center" wrapText="1"/>
    </xf>
    <xf numFmtId="2" fontId="15" fillId="0" borderId="9" xfId="0" applyNumberFormat="1" applyFont="1" applyBorder="1" applyAlignment="1">
      <alignment horizontal="center" vertical="center" wrapText="1"/>
    </xf>
    <xf numFmtId="1" fontId="15" fillId="0" borderId="9" xfId="0" applyNumberFormat="1" applyFont="1" applyBorder="1" applyAlignment="1">
      <alignment horizontal="center" vertical="center" wrapText="1"/>
    </xf>
    <xf numFmtId="2" fontId="15" fillId="0" borderId="35" xfId="0" applyNumberFormat="1" applyFont="1" applyBorder="1" applyAlignment="1">
      <alignment horizontal="center" vertical="center" wrapText="1"/>
    </xf>
    <xf numFmtId="2" fontId="15" fillId="0" borderId="8" xfId="0" applyNumberFormat="1" applyFont="1" applyBorder="1" applyAlignment="1">
      <alignment horizontal="center" vertical="center" wrapText="1"/>
    </xf>
    <xf numFmtId="2" fontId="15" fillId="0" borderId="10" xfId="0" applyNumberFormat="1" applyFont="1" applyBorder="1" applyAlignment="1">
      <alignment horizontal="center" vertical="center" wrapText="1"/>
    </xf>
    <xf numFmtId="1" fontId="15" fillId="0" borderId="19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164" fontId="15" fillId="0" borderId="27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2" fontId="15" fillId="2" borderId="17" xfId="0" applyNumberFormat="1" applyFont="1" applyFill="1" applyBorder="1" applyAlignment="1">
      <alignment horizontal="center" vertical="center" wrapText="1"/>
    </xf>
    <xf numFmtId="164" fontId="15" fillId="0" borderId="11" xfId="0" applyNumberFormat="1" applyFont="1" applyBorder="1" applyAlignment="1">
      <alignment horizontal="center" vertical="center" wrapText="1"/>
    </xf>
    <xf numFmtId="2" fontId="15" fillId="0" borderId="4" xfId="0" applyNumberFormat="1" applyFont="1" applyBorder="1" applyAlignment="1">
      <alignment horizontal="center" vertical="center" wrapText="1"/>
    </xf>
    <xf numFmtId="2" fontId="15" fillId="0" borderId="5" xfId="0" applyNumberFormat="1" applyFont="1" applyBorder="1" applyAlignment="1">
      <alignment horizontal="center" vertical="center" wrapText="1"/>
    </xf>
    <xf numFmtId="164" fontId="15" fillId="0" borderId="44" xfId="0" applyNumberFormat="1" applyFont="1" applyBorder="1" applyAlignment="1">
      <alignment horizontal="center" vertical="center" wrapText="1"/>
    </xf>
    <xf numFmtId="0" fontId="15" fillId="0" borderId="5" xfId="0" applyNumberFormat="1" applyFont="1" applyBorder="1" applyAlignment="1">
      <alignment horizontal="center" vertical="center" wrapText="1"/>
    </xf>
    <xf numFmtId="0" fontId="15" fillId="0" borderId="6" xfId="0" applyNumberFormat="1" applyFont="1" applyBorder="1" applyAlignment="1">
      <alignment horizontal="center" vertical="center" wrapText="1"/>
    </xf>
    <xf numFmtId="2" fontId="15" fillId="0" borderId="44" xfId="0" applyNumberFormat="1" applyFont="1" applyBorder="1" applyAlignment="1">
      <alignment horizontal="center" vertical="center" wrapText="1"/>
    </xf>
    <xf numFmtId="2" fontId="15" fillId="0" borderId="6" xfId="0" applyNumberFormat="1" applyFont="1" applyBorder="1" applyAlignment="1">
      <alignment horizontal="center" vertical="center" wrapText="1"/>
    </xf>
    <xf numFmtId="2" fontId="18" fillId="0" borderId="0" xfId="0" applyNumberFormat="1" applyFont="1" applyAlignment="1">
      <alignment horizontal="center"/>
    </xf>
    <xf numFmtId="2" fontId="15" fillId="2" borderId="30" xfId="0" applyNumberFormat="1" applyFont="1" applyFill="1" applyBorder="1" applyAlignment="1">
      <alignment horizontal="center" vertical="center" wrapText="1"/>
    </xf>
    <xf numFmtId="2" fontId="15" fillId="2" borderId="31" xfId="0" applyNumberFormat="1" applyFont="1" applyFill="1" applyBorder="1" applyAlignment="1">
      <alignment horizontal="center" vertical="center" wrapText="1"/>
    </xf>
    <xf numFmtId="2" fontId="15" fillId="2" borderId="32" xfId="0" applyNumberFormat="1" applyFont="1" applyFill="1" applyBorder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/>
    </xf>
    <xf numFmtId="165" fontId="15" fillId="2" borderId="16" xfId="0" applyNumberFormat="1" applyFont="1" applyFill="1" applyBorder="1" applyAlignment="1">
      <alignment horizontal="center" vertical="center" wrapText="1"/>
    </xf>
    <xf numFmtId="2" fontId="19" fillId="0" borderId="0" xfId="0" applyNumberFormat="1" applyFont="1" applyAlignment="1">
      <alignment horizontal="center"/>
    </xf>
    <xf numFmtId="164" fontId="15" fillId="0" borderId="23" xfId="0" applyNumberFormat="1" applyFont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/>
    </xf>
    <xf numFmtId="164" fontId="15" fillId="0" borderId="3" xfId="0" applyNumberFormat="1" applyFont="1" applyBorder="1" applyAlignment="1">
      <alignment horizontal="center" vertical="center" wrapText="1"/>
    </xf>
    <xf numFmtId="1" fontId="15" fillId="0" borderId="10" xfId="0" applyNumberFormat="1" applyFont="1" applyBorder="1" applyAlignment="1">
      <alignment horizontal="center" vertical="center" wrapText="1"/>
    </xf>
    <xf numFmtId="164" fontId="15" fillId="0" borderId="8" xfId="0" applyNumberFormat="1" applyFont="1" applyBorder="1" applyAlignment="1">
      <alignment horizontal="center" vertical="center" wrapText="1"/>
    </xf>
    <xf numFmtId="164" fontId="15" fillId="0" borderId="9" xfId="0" applyNumberFormat="1" applyFont="1" applyBorder="1" applyAlignment="1">
      <alignment horizontal="center" vertical="center" wrapText="1"/>
    </xf>
    <xf numFmtId="1" fontId="19" fillId="0" borderId="0" xfId="0" applyNumberFormat="1" applyFont="1" applyAlignment="1">
      <alignment horizontal="center"/>
    </xf>
    <xf numFmtId="1" fontId="15" fillId="0" borderId="3" xfId="0" applyNumberFormat="1" applyFont="1" applyBorder="1" applyAlignment="1">
      <alignment horizontal="center" vertical="center" wrapText="1"/>
    </xf>
    <xf numFmtId="164" fontId="15" fillId="0" borderId="5" xfId="0" applyNumberFormat="1" applyFont="1" applyBorder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 wrapText="1"/>
    </xf>
    <xf numFmtId="165" fontId="19" fillId="0" borderId="0" xfId="0" applyNumberFormat="1" applyFont="1" applyAlignment="1">
      <alignment horizontal="center"/>
    </xf>
    <xf numFmtId="0" fontId="19" fillId="0" borderId="0" xfId="0" applyNumberFormat="1" applyFont="1" applyAlignment="1">
      <alignment horizontal="center"/>
    </xf>
    <xf numFmtId="166" fontId="15" fillId="0" borderId="23" xfId="0" applyNumberFormat="1" applyFont="1" applyBorder="1" applyAlignment="1">
      <alignment horizontal="center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166" fontId="15" fillId="0" borderId="6" xfId="0" applyNumberFormat="1" applyFont="1" applyBorder="1" applyAlignment="1">
      <alignment horizontal="center" vertical="center" wrapText="1"/>
    </xf>
    <xf numFmtId="2" fontId="14" fillId="2" borderId="15" xfId="0" applyNumberFormat="1" applyFont="1" applyFill="1" applyBorder="1" applyAlignment="1">
      <alignment horizontal="center" vertical="center" wrapText="1"/>
    </xf>
    <xf numFmtId="2" fontId="14" fillId="2" borderId="16" xfId="0" applyNumberFormat="1" applyFont="1" applyFill="1" applyBorder="1" applyAlignment="1">
      <alignment horizontal="center" vertical="center" wrapText="1"/>
    </xf>
    <xf numFmtId="2" fontId="15" fillId="2" borderId="25" xfId="0" applyNumberFormat="1" applyFont="1" applyFill="1" applyBorder="1" applyAlignment="1">
      <alignment horizontal="center" vertical="center" wrapText="1"/>
    </xf>
    <xf numFmtId="2" fontId="15" fillId="2" borderId="14" xfId="0" applyNumberFormat="1" applyFont="1" applyFill="1" applyBorder="1" applyAlignment="1">
      <alignment horizontal="center" vertical="center" wrapText="1"/>
    </xf>
    <xf numFmtId="2" fontId="14" fillId="2" borderId="43" xfId="0" applyNumberFormat="1" applyFont="1" applyFill="1" applyBorder="1" applyAlignment="1">
      <alignment horizontal="center" vertical="center" wrapText="1"/>
    </xf>
    <xf numFmtId="2" fontId="14" fillId="2" borderId="39" xfId="0" applyNumberFormat="1" applyFont="1" applyFill="1" applyBorder="1" applyAlignment="1">
      <alignment horizontal="center" vertical="center" wrapText="1"/>
    </xf>
    <xf numFmtId="2" fontId="14" fillId="2" borderId="38" xfId="0" applyNumberFormat="1" applyFont="1" applyFill="1" applyBorder="1" applyAlignment="1">
      <alignment horizontal="center" vertical="center" wrapText="1"/>
    </xf>
    <xf numFmtId="2" fontId="14" fillId="2" borderId="37" xfId="0" applyNumberFormat="1" applyFont="1" applyFill="1" applyBorder="1" applyAlignment="1">
      <alignment horizontal="center" vertical="center" wrapText="1"/>
    </xf>
    <xf numFmtId="2" fontId="14" fillId="2" borderId="36" xfId="0" applyNumberFormat="1" applyFont="1" applyFill="1" applyBorder="1" applyAlignment="1">
      <alignment horizontal="center" vertical="center" wrapText="1"/>
    </xf>
    <xf numFmtId="2" fontId="14" fillId="2" borderId="42" xfId="0" applyNumberFormat="1" applyFont="1" applyFill="1" applyBorder="1" applyAlignment="1">
      <alignment horizontal="center" vertical="center" wrapText="1"/>
    </xf>
    <xf numFmtId="2" fontId="14" fillId="2" borderId="41" xfId="0" applyNumberFormat="1" applyFont="1" applyFill="1" applyBorder="1" applyAlignment="1">
      <alignment horizontal="center" vertical="center" wrapText="1"/>
    </xf>
    <xf numFmtId="2" fontId="14" fillId="2" borderId="40" xfId="0" applyNumberFormat="1" applyFont="1" applyFill="1" applyBorder="1" applyAlignment="1">
      <alignment horizontal="center" vertical="center" wrapText="1"/>
    </xf>
    <xf numFmtId="2" fontId="15" fillId="2" borderId="13" xfId="0" applyNumberFormat="1" applyFont="1" applyFill="1" applyBorder="1" applyAlignment="1">
      <alignment horizontal="center" vertical="center" wrapText="1"/>
    </xf>
    <xf numFmtId="2" fontId="15" fillId="2" borderId="33" xfId="0" applyNumberFormat="1" applyFont="1" applyFill="1" applyBorder="1" applyAlignment="1">
      <alignment horizontal="center" vertical="center" wrapText="1"/>
    </xf>
    <xf numFmtId="2" fontId="14" fillId="2" borderId="24" xfId="0" applyNumberFormat="1" applyFont="1" applyFill="1" applyBorder="1" applyAlignment="1">
      <alignment horizontal="center" vertical="center" wrapText="1"/>
    </xf>
    <xf numFmtId="2" fontId="14" fillId="2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E7298A"/>
      <color rgb="FF1B9E77"/>
      <color rgb="FFD95F02"/>
      <color rgb="FF7570B3"/>
      <color rgb="FFE66101"/>
      <color rgb="FF5E3C99"/>
      <color rgb="FFB2ABD2"/>
      <color rgb="FFFDB863"/>
      <color rgb="FF680000"/>
      <color rgb="FF7B3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b="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7E9-4299-A41D-E705E885CB5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7E9-4299-A41D-E705E885CB5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7E9-4299-A41D-E705E885CB5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Intercepts!$B$3:$B$6</c:f>
              <c:numCache>
                <c:formatCode>0</c:formatCode>
                <c:ptCount val="4"/>
                <c:pt idx="0">
                  <c:v>98.158000000000001</c:v>
                </c:pt>
                <c:pt idx="1">
                  <c:v>98.644000000000005</c:v>
                </c:pt>
                <c:pt idx="2">
                  <c:v>95.582999999999998</c:v>
                </c:pt>
                <c:pt idx="3">
                  <c:v>76.218999999999994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E9-4299-A41D-E705E885CB5F}"/>
            </c:ext>
          </c:extLst>
        </c:ser>
        <c:ser>
          <c:idx val="2"/>
          <c:order val="1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7E9-4299-A41D-E705E885CB5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7E9-4299-A41D-E705E885CB5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E9-4299-A41D-E705E885CB5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Intercepts!$B$10:$B$13</c:f>
              <c:numCache>
                <c:formatCode>0</c:formatCode>
                <c:ptCount val="4"/>
                <c:pt idx="0">
                  <c:v>320.14999999999998</c:v>
                </c:pt>
                <c:pt idx="1">
                  <c:v>320.71100000000001</c:v>
                </c:pt>
                <c:pt idx="2">
                  <c:v>316.13299999999998</c:v>
                </c:pt>
                <c:pt idx="3">
                  <c:v>300.548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E9-4299-A41D-E705E885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/>
            </a:pPr>
            <a:r>
              <a:rPr lang="en-IE" sz="1260" b="0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Graph.Data!$A$1</c:f>
              <c:strCache>
                <c:ptCount val="1"/>
                <c:pt idx="0">
                  <c:v>MDC</c:v>
                </c:pt>
              </c:strCache>
            </c:strRef>
          </c:tx>
          <c:spPr>
            <a:ln w="38100">
              <a:solidFill>
                <a:srgbClr val="5E3C99"/>
              </a:solidFill>
            </a:ln>
          </c:spPr>
          <c:marker>
            <c:symbol val="triangle"/>
            <c:size val="13"/>
            <c:spPr>
              <a:solidFill>
                <a:srgbClr val="5E3C99"/>
              </a:solidFill>
              <a:ln w="19050">
                <a:solidFill>
                  <a:schemeClr val="tx1"/>
                </a:solidFill>
              </a:ln>
            </c:spPr>
          </c:marker>
          <c:dPt>
            <c:idx val="1"/>
            <c:marker>
              <c:spPr>
                <a:solidFill>
                  <a:srgbClr val="7570B3"/>
                </a:solidFill>
                <a:ln w="19050">
                  <a:solidFill>
                    <a:schemeClr val="tx1"/>
                  </a:solidFill>
                </a:ln>
              </c:spPr>
            </c:marker>
            <c:bubble3D val="0"/>
            <c:spPr>
              <a:ln w="38100">
                <a:solidFill>
                  <a:srgbClr val="7570B3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D0F2-4B49-880C-1480D30864D9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12.091999999999999</c:v>
                  </c:pt>
                  <c:pt idx="1">
                    <c:v>50.879999999999995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12.091999999999999</c:v>
                  </c:pt>
                  <c:pt idx="1">
                    <c:v>50.879999999999995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2.2800000000000011</c:v>
                  </c:pt>
                  <c:pt idx="1">
                    <c:v>2.2049999999999983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2.2800000000000011</c:v>
                  </c:pt>
                  <c:pt idx="1">
                    <c:v>2.2049999999999983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98.158000000000001</c:v>
                </c:pt>
                <c:pt idx="1">
                  <c:v>320.14999999999998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87.418999999999997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A-45E4-A0E0-CC3A1836E667}"/>
            </c:ext>
          </c:extLst>
        </c:ser>
        <c:ser>
          <c:idx val="2"/>
          <c:order val="1"/>
          <c:tx>
            <c:strRef>
              <c:f>Graph.Data!$A$5</c:f>
              <c:strCache>
                <c:ptCount val="1"/>
                <c:pt idx="0">
                  <c:v>MWH</c:v>
                </c:pt>
              </c:strCache>
            </c:strRef>
          </c:tx>
          <c:spPr>
            <a:ln w="31750">
              <a:solidFill>
                <a:srgbClr val="D95F02"/>
              </a:solidFill>
            </a:ln>
          </c:spPr>
          <c:marker>
            <c:symbol val="diamond"/>
            <c:size val="14"/>
            <c:spPr>
              <a:solidFill>
                <a:srgbClr val="D95F02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11.719000000000008</c:v>
                  </c:pt>
                  <c:pt idx="1">
                    <c:v>50.879999999999995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11.719000000000008</c:v>
                  </c:pt>
                  <c:pt idx="1">
                    <c:v>50.879999999999995</c:v>
                  </c:pt>
                </c:numCache>
              </c:numRef>
            </c:minus>
            <c:spPr>
              <a:ln w="19050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2.1619999999999919</c:v>
                  </c:pt>
                  <c:pt idx="1">
                    <c:v>2.4769999999999897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2.1619999999999919</c:v>
                  </c:pt>
                  <c:pt idx="1">
                    <c:v>2.4769999999999897</c:v>
                  </c:pt>
                </c:numCache>
              </c:numRef>
            </c:minus>
            <c:spPr>
              <a:ln w="19050">
                <a:solidFill>
                  <a:srgbClr val="D95F02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98.644000000000005</c:v>
                </c:pt>
                <c:pt idx="1">
                  <c:v>320.71100000000001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87.522000000000006</c:v>
                </c:pt>
                <c:pt idx="1">
                  <c:v>92.010999999999996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A-45E4-A0E0-CC3A1836E667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MYN</c:v>
                </c:pt>
              </c:strCache>
            </c:strRef>
          </c:tx>
          <c:spPr>
            <a:ln w="38100">
              <a:solidFill>
                <a:srgbClr val="1B9E77"/>
              </a:solidFill>
            </a:ln>
          </c:spPr>
          <c:marker>
            <c:symbol val="square"/>
            <c:size val="10"/>
            <c:spPr>
              <a:solidFill>
                <a:srgbClr val="1B9E77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12.462999999999994</c:v>
                  </c:pt>
                  <c:pt idx="1">
                    <c:v>50.882999999999981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12.462999999999994</c:v>
                  </c:pt>
                  <c:pt idx="1">
                    <c:v>50.882999999999981</c:v>
                  </c:pt>
                </c:numCache>
              </c:numRef>
            </c:minus>
            <c:spPr>
              <a:ln w="19050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2.355000000000004</c:v>
                  </c:pt>
                  <c:pt idx="1">
                    <c:v>2.2330000000000041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2.355000000000004</c:v>
                  </c:pt>
                  <c:pt idx="1">
                    <c:v>2.2330000000000041</c:v>
                  </c:pt>
                </c:numCache>
              </c:numRef>
            </c:minus>
            <c:spPr>
              <a:ln w="19050">
                <a:solidFill>
                  <a:srgbClr val="1B9E77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95.582999999999998</c:v>
                </c:pt>
                <c:pt idx="1">
                  <c:v>316.13299999999998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89.155000000000001</c:v>
                </c:pt>
                <c:pt idx="1">
                  <c:v>93.457999999999998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A-45E4-A0E0-CC3A1836E667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MDQ</c:v>
                </c:pt>
              </c:strCache>
            </c:strRef>
          </c:tx>
          <c:spPr>
            <a:ln w="38100">
              <a:solidFill>
                <a:srgbClr val="E7298A"/>
              </a:solidFill>
            </a:ln>
          </c:spPr>
          <c:marker>
            <c:symbol val="circle"/>
            <c:size val="10"/>
            <c:spPr>
              <a:solidFill>
                <a:srgbClr val="E7298A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14.545999999999992</c:v>
                  </c:pt>
                  <c:pt idx="1">
                    <c:v>50.896000000000015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14.545999999999992</c:v>
                  </c:pt>
                  <c:pt idx="1">
                    <c:v>50.896000000000015</c:v>
                  </c:pt>
                </c:numCache>
              </c:numRef>
            </c:minus>
            <c:spPr>
              <a:ln w="19050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2.777000000000001</c:v>
                  </c:pt>
                  <c:pt idx="1">
                    <c:v>2.987000000000009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2.777000000000001</c:v>
                  </c:pt>
                  <c:pt idx="1">
                    <c:v>2.987000000000009</c:v>
                  </c:pt>
                </c:numCache>
              </c:numRef>
            </c:minus>
            <c:spPr>
              <a:ln w="19050">
                <a:solidFill>
                  <a:srgbClr val="E7298A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76.218999999999994</c:v>
                </c:pt>
                <c:pt idx="1">
                  <c:v>300.548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90.397999999999996</c:v>
                </c:pt>
                <c:pt idx="1">
                  <c:v>96.611000000000004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A-45E4-A0E0-CC3A1836E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050"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050"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2221490575762873"/>
          <c:y val="0.15169762695840699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Excursion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Intercepts!$Q$1</c:f>
              <c:strCache>
                <c:ptCount val="1"/>
                <c:pt idx="0">
                  <c:v>Excursion Size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AD-4C50-8BDC-153829E3AAF9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AD-4C50-8BDC-153829E3AAF9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AD-4C50-8BDC-153829E3AAF9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AD-4C50-8BDC-153829E3AAF9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Intercepts!$Q$3:$Q$6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Intercepts!$R$3:$R$6</c:f>
              <c:numCache>
                <c:formatCode>0.0</c:formatCode>
                <c:ptCount val="4"/>
                <c:pt idx="0">
                  <c:v>6.13</c:v>
                </c:pt>
                <c:pt idx="1">
                  <c:v>6.444</c:v>
                </c:pt>
                <c:pt idx="2">
                  <c:v>6.2469999999999999</c:v>
                </c:pt>
                <c:pt idx="3">
                  <c:v>8.1630000000000003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AD-4C50-8BDC-153829E3A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Excursion (ST)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b="0"/>
              <a:t>Mean F0 L and H target F0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Intercepts!$I$1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0BC-4DBA-A202-D33C1C94E50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0BC-4DBA-A202-D33C1C94E50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0BC-4DBA-A202-D33C1C94E50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0BC-4DBA-A202-D33C1C94E50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Intercepts!$I$10:$I$13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Intercepts!$J$3:$J$6</c:f>
              <c:numCache>
                <c:formatCode>0.0</c:formatCode>
                <c:ptCount val="4"/>
                <c:pt idx="0">
                  <c:v>87.418999999999997</c:v>
                </c:pt>
                <c:pt idx="1">
                  <c:v>87.522000000000006</c:v>
                </c:pt>
                <c:pt idx="2">
                  <c:v>89.155000000000001</c:v>
                </c:pt>
                <c:pt idx="3">
                  <c:v>90.397999999999996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BC-4DBA-A202-D33C1C94E50B}"/>
            </c:ext>
          </c:extLst>
        </c:ser>
        <c:ser>
          <c:idx val="2"/>
          <c:order val="1"/>
          <c:tx>
            <c:strRef>
              <c:f>Intercepts!$I$8</c:f>
              <c:strCache>
                <c:ptCount val="1"/>
                <c:pt idx="0">
                  <c:v>H f0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20BC-4DBA-A202-D33C1C94E50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20BC-4DBA-A202-D33C1C94E50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20BC-4DBA-A202-D33C1C94E50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20BC-4DBA-A202-D33C1C94E50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plus>
            <c:min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Intercepts!$I$10:$I$13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Intercepts!$J$10:$J$13</c:f>
              <c:numCache>
                <c:formatCode>0.0</c:formatCode>
                <c:ptCount val="4"/>
                <c:pt idx="0">
                  <c:v>91.608999999999995</c:v>
                </c:pt>
                <c:pt idx="1">
                  <c:v>92.010999999999996</c:v>
                </c:pt>
                <c:pt idx="2">
                  <c:v>93.457999999999998</c:v>
                </c:pt>
                <c:pt idx="3">
                  <c:v>96.611000000000004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0BC-4DBA-A202-D33C1C94E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 log LH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Intercepts!$Q$8</c:f>
              <c:strCache>
                <c:ptCount val="1"/>
                <c:pt idx="0">
                  <c:v>LH Slope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9F-4DA2-976F-DBE0C992FE9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9F-4DA2-976F-DBE0C992FE9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9F-4DA2-976F-DBE0C992FE9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9F-4DA2-976F-DBE0C992FE9C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Graph.Data!$F$10:$F$13</c:f>
                <c:numCache>
                  <c:formatCode>General</c:formatCode>
                  <c:ptCount val="4"/>
                  <c:pt idx="0">
                    <c:v>10.474</c:v>
                  </c:pt>
                  <c:pt idx="1">
                    <c:v>10.162000000000003</c:v>
                  </c:pt>
                  <c:pt idx="2">
                    <c:v>10.276000000000003</c:v>
                  </c:pt>
                  <c:pt idx="3">
                    <c:v>10.042999999999999</c:v>
                  </c:pt>
                </c:numCache>
              </c:numRef>
            </c:plus>
            <c:minus>
              <c:numRef>
                <c:f>Graph.Data!$F$10:$F$13</c:f>
                <c:numCache>
                  <c:formatCode>General</c:formatCode>
                  <c:ptCount val="4"/>
                  <c:pt idx="0">
                    <c:v>10.474</c:v>
                  </c:pt>
                  <c:pt idx="1">
                    <c:v>10.162000000000003</c:v>
                  </c:pt>
                  <c:pt idx="2">
                    <c:v>10.276000000000003</c:v>
                  </c:pt>
                  <c:pt idx="3">
                    <c:v>10.042999999999999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Intercepts!$Q$10:$Q$13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Intercepts!$R$10:$R$13</c:f>
              <c:numCache>
                <c:formatCode>0.0</c:formatCode>
                <c:ptCount val="4"/>
                <c:pt idx="0">
                  <c:v>33.707000000000001</c:v>
                </c:pt>
                <c:pt idx="1">
                  <c:v>35.935000000000002</c:v>
                </c:pt>
                <c:pt idx="2">
                  <c:v>35.121000000000002</c:v>
                </c:pt>
                <c:pt idx="3">
                  <c:v>44.435000000000002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9F-4DA2-976F-DBE0C992F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 log(st/sec)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2136</xdr:rowOff>
    </xdr:from>
    <xdr:to>
      <xdr:col>7</xdr:col>
      <xdr:colOff>148300</xdr:colOff>
      <xdr:row>15</xdr:row>
      <xdr:rowOff>10567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5C033-B440-4996-B207-94C7B05B6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274551</xdr:colOff>
      <xdr:row>0</xdr:row>
      <xdr:rowOff>0</xdr:rowOff>
    </xdr:from>
    <xdr:to>
      <xdr:col>29</xdr:col>
      <xdr:colOff>422851</xdr:colOff>
      <xdr:row>24</xdr:row>
      <xdr:rowOff>47244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7F821E-DE16-4B60-AFA1-87C6E0DDD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143220</xdr:colOff>
      <xdr:row>31</xdr:row>
      <xdr:rowOff>4621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C078C9-45CC-4146-8046-0A9B43435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149570</xdr:colOff>
      <xdr:row>15</xdr:row>
      <xdr:rowOff>13511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BB04520-C92A-4A4E-9D06-D54B76EE6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148300</xdr:colOff>
      <xdr:row>31</xdr:row>
      <xdr:rowOff>8431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9B145E-DEAC-433E-AA07-AC71C96CB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r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l_f0_r2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h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f0_exc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0"/>
    </sheetNames>
    <sheetDataSet>
      <sheetData sheetId="0">
        <row r="2">
          <cell r="A2" t="str">
            <v>modeMDC</v>
          </cell>
          <cell r="B2">
            <v>98.158000000000001</v>
          </cell>
          <cell r="C2">
            <v>5.9790000000000001</v>
          </cell>
          <cell r="D2">
            <v>86.438999999999993</v>
          </cell>
          <cell r="E2">
            <v>109.876</v>
          </cell>
          <cell r="F2">
            <v>16.417999999999999</v>
          </cell>
          <cell r="G2">
            <v>9.89</v>
          </cell>
          <cell r="H2">
            <v>1.6750999999999999E-8</v>
          </cell>
          <cell r="I2">
            <v>1.17E-7</v>
          </cell>
        </row>
        <row r="3">
          <cell r="A3" t="str">
            <v>modeMWH</v>
          </cell>
          <cell r="B3">
            <v>98.644000000000005</v>
          </cell>
          <cell r="C3">
            <v>6.17</v>
          </cell>
          <cell r="D3">
            <v>86.552000000000007</v>
          </cell>
          <cell r="E3">
            <v>110.736</v>
          </cell>
          <cell r="F3">
            <v>15.989000000000001</v>
          </cell>
          <cell r="G3">
            <v>9.66</v>
          </cell>
          <cell r="H3">
            <v>2.8591000000000001E-8</v>
          </cell>
          <cell r="I3">
            <v>1.9999999999999999E-7</v>
          </cell>
        </row>
        <row r="4">
          <cell r="A4" t="str">
            <v>modeMYN</v>
          </cell>
          <cell r="B4">
            <v>95.582999999999998</v>
          </cell>
          <cell r="C4">
            <v>6.359</v>
          </cell>
          <cell r="D4">
            <v>83.12</v>
          </cell>
          <cell r="E4">
            <v>108.045</v>
          </cell>
          <cell r="F4">
            <v>15.032</v>
          </cell>
          <cell r="G4">
            <v>10.42</v>
          </cell>
          <cell r="H4">
            <v>2.1346999999999999E-8</v>
          </cell>
          <cell r="I4">
            <v>1.49E-7</v>
          </cell>
        </row>
        <row r="5">
          <cell r="A5" t="str">
            <v>modeMDQ</v>
          </cell>
          <cell r="B5">
            <v>76.218999999999994</v>
          </cell>
          <cell r="C5">
            <v>7.4219999999999997</v>
          </cell>
          <cell r="D5">
            <v>61.673000000000002</v>
          </cell>
          <cell r="E5">
            <v>90.766000000000005</v>
          </cell>
          <cell r="F5">
            <v>10.27</v>
          </cell>
          <cell r="G5">
            <v>10.57</v>
          </cell>
          <cell r="H5">
            <v>7.8795999999999997E-7</v>
          </cell>
          <cell r="I5">
            <v>5.5199999999999997E-6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r2"/>
    </sheetNames>
    <sheetDataSet>
      <sheetData sheetId="0">
        <row r="2">
          <cell r="B2">
            <v>0.80994928921814302</v>
          </cell>
        </row>
        <row r="3">
          <cell r="B3">
            <v>0.61926002042225603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r2"/>
    </sheetNames>
    <sheetDataSet>
      <sheetData sheetId="0">
        <row r="2">
          <cell r="B2">
            <v>0.83375998449065702</v>
          </cell>
        </row>
        <row r="3">
          <cell r="B3">
            <v>0.319003355959456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r2"/>
    </sheetNames>
    <sheetDataSet>
      <sheetData sheetId="0">
        <row r="2">
          <cell r="B2">
            <v>0.70982760022728197</v>
          </cell>
        </row>
        <row r="3">
          <cell r="B3">
            <v>7.8119320366442604E-2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1"/>
    </sheetNames>
    <sheetDataSet>
      <sheetData sheetId="0">
        <row r="2">
          <cell r="A2" t="str">
            <v>modeMDC</v>
          </cell>
          <cell r="B2" t="str">
            <v>modeMWH</v>
          </cell>
          <cell r="C2">
            <v>0.314</v>
          </cell>
          <cell r="D2">
            <v>0.33100000000000002</v>
          </cell>
          <cell r="E2">
            <v>-0.33500000000000002</v>
          </cell>
          <cell r="F2">
            <v>0.96299999999999997</v>
          </cell>
          <cell r="G2">
            <v>0.94699999999999995</v>
          </cell>
          <cell r="H2">
            <v>10.09</v>
          </cell>
          <cell r="I2">
            <v>0.36580000000000001</v>
          </cell>
          <cell r="J2">
            <v>0.99990000000000001</v>
          </cell>
        </row>
        <row r="3">
          <cell r="A3" t="str">
            <v>modeMDC</v>
          </cell>
          <cell r="B3" t="str">
            <v>modeMYN</v>
          </cell>
          <cell r="C3">
            <v>0.11600000000000001</v>
          </cell>
          <cell r="D3">
            <v>0.312</v>
          </cell>
          <cell r="E3">
            <v>-0.495</v>
          </cell>
          <cell r="F3">
            <v>0.72799999999999998</v>
          </cell>
          <cell r="G3">
            <v>0.373</v>
          </cell>
          <cell r="H3">
            <v>9.73</v>
          </cell>
          <cell r="I3">
            <v>0.71719999999999995</v>
          </cell>
          <cell r="J3">
            <v>0.99990000000000001</v>
          </cell>
        </row>
        <row r="4">
          <cell r="A4" t="str">
            <v>modeMDC</v>
          </cell>
          <cell r="B4" t="str">
            <v>modeMDQ</v>
          </cell>
          <cell r="C4">
            <v>2.032</v>
          </cell>
          <cell r="D4">
            <v>0.47399999999999998</v>
          </cell>
          <cell r="E4">
            <v>1.103</v>
          </cell>
          <cell r="F4">
            <v>2.9620000000000002</v>
          </cell>
          <cell r="G4">
            <v>4.2869999999999999</v>
          </cell>
          <cell r="H4">
            <v>9.26</v>
          </cell>
          <cell r="I4">
            <v>1.9E-3</v>
          </cell>
          <cell r="J4">
            <v>1.3299999999999999E-2</v>
          </cell>
        </row>
        <row r="5">
          <cell r="A5" t="str">
            <v>modeMWH</v>
          </cell>
          <cell r="B5" t="str">
            <v>modeMYN</v>
          </cell>
          <cell r="C5">
            <v>-0.19700000000000001</v>
          </cell>
          <cell r="D5">
            <v>0.47099999999999997</v>
          </cell>
          <cell r="E5">
            <v>-1.1200000000000001</v>
          </cell>
          <cell r="F5">
            <v>0.72599999999999998</v>
          </cell>
          <cell r="G5">
            <v>-0.41899999999999998</v>
          </cell>
          <cell r="H5">
            <v>9.9700000000000006</v>
          </cell>
          <cell r="I5">
            <v>0.68430000000000002</v>
          </cell>
        </row>
        <row r="6">
          <cell r="A6" t="str">
            <v>modeMWH</v>
          </cell>
          <cell r="B6" t="str">
            <v>modeMDQ</v>
          </cell>
          <cell r="C6">
            <v>1.7190000000000001</v>
          </cell>
          <cell r="D6">
            <v>0.57499999999999996</v>
          </cell>
          <cell r="E6">
            <v>0.59299999999999997</v>
          </cell>
          <cell r="F6">
            <v>2.8450000000000002</v>
          </cell>
          <cell r="G6">
            <v>2.9910000000000001</v>
          </cell>
          <cell r="H6">
            <v>9.7200000000000006</v>
          </cell>
          <cell r="I6">
            <v>1.4E-2</v>
          </cell>
        </row>
        <row r="7">
          <cell r="A7" t="str">
            <v>modeMYN</v>
          </cell>
          <cell r="B7" t="str">
            <v>modeMDQ</v>
          </cell>
          <cell r="C7">
            <v>1.9159999999999999</v>
          </cell>
          <cell r="D7">
            <v>0.33700000000000002</v>
          </cell>
          <cell r="E7">
            <v>1.2549999999999999</v>
          </cell>
          <cell r="F7">
            <v>2.577</v>
          </cell>
          <cell r="G7">
            <v>5.6840000000000002</v>
          </cell>
          <cell r="H7">
            <v>9.4499999999999993</v>
          </cell>
          <cell r="I7">
            <v>2.5085999999999999E-4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1"/>
    </sheetNames>
    <sheetDataSet>
      <sheetData sheetId="0" refreshError="1">
        <row r="1">
          <cell r="J1" t="str">
            <v>p.adj. (bf=7)</v>
          </cell>
        </row>
        <row r="2">
          <cell r="C2">
            <v>0.10299999999999999</v>
          </cell>
          <cell r="D2">
            <v>0.32</v>
          </cell>
          <cell r="E2">
            <v>-0.52300000000000002</v>
          </cell>
          <cell r="F2">
            <v>0.73</v>
          </cell>
          <cell r="G2">
            <v>0.32300000000000001</v>
          </cell>
          <cell r="H2">
            <v>10.050000000000001</v>
          </cell>
          <cell r="I2">
            <v>0.75349999999999995</v>
          </cell>
          <cell r="J2">
            <v>0.99990000000000001</v>
          </cell>
        </row>
        <row r="3">
          <cell r="C3">
            <v>1.7350000000000001</v>
          </cell>
          <cell r="D3">
            <v>0.313</v>
          </cell>
          <cell r="E3">
            <v>1.1220000000000001</v>
          </cell>
          <cell r="F3">
            <v>2.3490000000000002</v>
          </cell>
          <cell r="G3">
            <v>5.548</v>
          </cell>
          <cell r="H3">
            <v>9.9499999999999993</v>
          </cell>
          <cell r="I3">
            <v>2.4966000000000002E-4</v>
          </cell>
          <cell r="J3">
            <v>1.6999999999999999E-3</v>
          </cell>
        </row>
        <row r="4">
          <cell r="C4">
            <v>2.9790000000000001</v>
          </cell>
          <cell r="D4">
            <v>0.59199999999999997</v>
          </cell>
          <cell r="E4">
            <v>1.819</v>
          </cell>
          <cell r="F4">
            <v>4.1390000000000002</v>
          </cell>
          <cell r="G4">
            <v>5.032</v>
          </cell>
          <cell r="H4">
            <v>9.9600000000000009</v>
          </cell>
          <cell r="I4">
            <v>5.1971999999999999E-4</v>
          </cell>
          <cell r="J4">
            <v>3.5999999999999999E-3</v>
          </cell>
        </row>
        <row r="5">
          <cell r="C5">
            <v>1.6319999999999999</v>
          </cell>
          <cell r="D5">
            <v>0.47099999999999997</v>
          </cell>
          <cell r="E5">
            <v>0.71</v>
          </cell>
          <cell r="F5">
            <v>2.5550000000000002</v>
          </cell>
          <cell r="G5">
            <v>3.468</v>
          </cell>
          <cell r="H5">
            <v>10</v>
          </cell>
          <cell r="I5">
            <v>6.0000000000000001E-3</v>
          </cell>
        </row>
        <row r="6">
          <cell r="C6">
            <v>2.8759999999999999</v>
          </cell>
          <cell r="D6">
            <v>0.78700000000000003</v>
          </cell>
          <cell r="E6">
            <v>1.3340000000000001</v>
          </cell>
          <cell r="F6">
            <v>4.4180000000000001</v>
          </cell>
          <cell r="G6">
            <v>3.6560000000000001</v>
          </cell>
          <cell r="H6">
            <v>10.039999999999999</v>
          </cell>
          <cell r="I6">
            <v>4.4000000000000003E-3</v>
          </cell>
        </row>
        <row r="7">
          <cell r="C7">
            <v>1.244</v>
          </cell>
          <cell r="D7">
            <v>0.622</v>
          </cell>
          <cell r="E7">
            <v>2.3E-2</v>
          </cell>
          <cell r="F7">
            <v>2.464</v>
          </cell>
          <cell r="G7">
            <v>1.998</v>
          </cell>
          <cell r="H7">
            <v>10.050000000000001</v>
          </cell>
          <cell r="I7">
            <v>7.3499999999999996E-2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1"/>
    </sheetNames>
    <sheetDataSet>
      <sheetData sheetId="0">
        <row r="2">
          <cell r="C2">
            <v>0.40300000000000002</v>
          </cell>
          <cell r="D2">
            <v>0.374</v>
          </cell>
          <cell r="E2">
            <v>-0.33100000000000002</v>
          </cell>
          <cell r="F2">
            <v>1.1359999999999999</v>
          </cell>
          <cell r="G2">
            <v>1.0760000000000001</v>
          </cell>
          <cell r="H2">
            <v>10.37</v>
          </cell>
          <cell r="I2">
            <v>0.30630000000000002</v>
          </cell>
          <cell r="J2">
            <v>0.99990000000000001</v>
          </cell>
        </row>
        <row r="3">
          <cell r="C3">
            <v>1.85</v>
          </cell>
          <cell r="D3">
            <v>0.34</v>
          </cell>
          <cell r="E3">
            <v>1.1830000000000001</v>
          </cell>
          <cell r="F3">
            <v>2.516</v>
          </cell>
          <cell r="G3">
            <v>5.4359999999999999</v>
          </cell>
          <cell r="H3">
            <v>10.4</v>
          </cell>
          <cell r="I3">
            <v>2.4957000000000001E-4</v>
          </cell>
          <cell r="J3">
            <v>1.6999999999999999E-3</v>
          </cell>
        </row>
        <row r="4">
          <cell r="C4">
            <v>5.0030000000000001</v>
          </cell>
          <cell r="D4">
            <v>0.68300000000000005</v>
          </cell>
          <cell r="E4">
            <v>3.6629999999999998</v>
          </cell>
          <cell r="F4">
            <v>6.343</v>
          </cell>
          <cell r="G4">
            <v>7.32</v>
          </cell>
          <cell r="H4">
            <v>10.07</v>
          </cell>
          <cell r="I4">
            <v>2.4453000000000001E-5</v>
          </cell>
          <cell r="J4">
            <v>1.7100000000000001E-4</v>
          </cell>
        </row>
        <row r="5">
          <cell r="C5">
            <v>1.4470000000000001</v>
          </cell>
          <cell r="D5">
            <v>0.47</v>
          </cell>
          <cell r="E5">
            <v>0.52600000000000002</v>
          </cell>
          <cell r="F5">
            <v>2.3679999999999999</v>
          </cell>
          <cell r="G5">
            <v>3.08</v>
          </cell>
          <cell r="H5">
            <v>9.91</v>
          </cell>
          <cell r="I5">
            <v>1.18E-2</v>
          </cell>
        </row>
        <row r="6">
          <cell r="C6">
            <v>4.5999999999999996</v>
          </cell>
          <cell r="D6">
            <v>0.92200000000000004</v>
          </cell>
          <cell r="E6">
            <v>2.7930000000000001</v>
          </cell>
          <cell r="F6">
            <v>6.4080000000000004</v>
          </cell>
          <cell r="G6">
            <v>4.9880000000000004</v>
          </cell>
          <cell r="H6">
            <v>10.050000000000001</v>
          </cell>
          <cell r="I6">
            <v>5.3872000000000002E-4</v>
          </cell>
        </row>
        <row r="7">
          <cell r="C7">
            <v>3.153</v>
          </cell>
          <cell r="D7">
            <v>0.8</v>
          </cell>
          <cell r="E7">
            <v>1.5840000000000001</v>
          </cell>
          <cell r="F7">
            <v>4.7220000000000004</v>
          </cell>
          <cell r="G7">
            <v>3.9390000000000001</v>
          </cell>
          <cell r="H7">
            <v>10.08</v>
          </cell>
          <cell r="I7">
            <v>2.7000000000000001E-3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1"/>
    </sheetNames>
    <sheetDataSet>
      <sheetData sheetId="0">
        <row r="2">
          <cell r="C2">
            <v>0.48699999999999999</v>
          </cell>
          <cell r="D2">
            <v>3.2010000000000001</v>
          </cell>
          <cell r="E2">
            <v>-5.7859999999999996</v>
          </cell>
          <cell r="F2">
            <v>6.76</v>
          </cell>
          <cell r="G2">
            <v>0.152</v>
          </cell>
          <cell r="H2">
            <v>10.050000000000001</v>
          </cell>
          <cell r="I2">
            <v>0.8821</v>
          </cell>
          <cell r="J2">
            <v>0.99990000000000001</v>
          </cell>
        </row>
        <row r="3">
          <cell r="C3">
            <v>-2.5750000000000002</v>
          </cell>
          <cell r="D3">
            <v>5.0709999999999997</v>
          </cell>
          <cell r="E3">
            <v>-12.513999999999999</v>
          </cell>
          <cell r="F3">
            <v>7.3639999999999999</v>
          </cell>
          <cell r="G3">
            <v>-0.50800000000000001</v>
          </cell>
          <cell r="H3">
            <v>10.02</v>
          </cell>
          <cell r="I3">
            <v>0.62260000000000004</v>
          </cell>
          <cell r="J3">
            <v>0.99990000000000001</v>
          </cell>
        </row>
        <row r="4">
          <cell r="C4">
            <v>-21.937999999999999</v>
          </cell>
          <cell r="D4">
            <v>5.319</v>
          </cell>
          <cell r="E4">
            <v>-32.363999999999997</v>
          </cell>
          <cell r="F4">
            <v>-11.512</v>
          </cell>
          <cell r="G4">
            <v>-4.1239999999999997</v>
          </cell>
          <cell r="H4">
            <v>9.91</v>
          </cell>
          <cell r="I4">
            <v>2.0999999999999999E-3</v>
          </cell>
          <cell r="J4">
            <v>1.47E-2</v>
          </cell>
        </row>
        <row r="5">
          <cell r="C5">
            <v>-3.0619999999999998</v>
          </cell>
          <cell r="D5">
            <v>4.0990000000000002</v>
          </cell>
          <cell r="E5">
            <v>-11.096</v>
          </cell>
          <cell r="F5">
            <v>4.9720000000000004</v>
          </cell>
          <cell r="G5">
            <v>-0.747</v>
          </cell>
          <cell r="H5">
            <v>10.08</v>
          </cell>
          <cell r="I5">
            <v>0.47210000000000002</v>
          </cell>
        </row>
        <row r="6">
          <cell r="C6">
            <v>-22.425000000000001</v>
          </cell>
          <cell r="D6">
            <v>4.1769999999999996</v>
          </cell>
          <cell r="E6">
            <v>-30.613</v>
          </cell>
          <cell r="F6">
            <v>-14.237</v>
          </cell>
          <cell r="G6">
            <v>-5.3680000000000003</v>
          </cell>
          <cell r="H6">
            <v>9.6300000000000008</v>
          </cell>
          <cell r="I6">
            <v>3.5876000000000001E-4</v>
          </cell>
        </row>
        <row r="7">
          <cell r="C7">
            <v>-19.363</v>
          </cell>
          <cell r="D7">
            <v>5.3479999999999999</v>
          </cell>
          <cell r="E7">
            <v>-29.844000000000001</v>
          </cell>
          <cell r="F7">
            <v>-8.8819999999999997</v>
          </cell>
          <cell r="G7">
            <v>-3.621</v>
          </cell>
          <cell r="H7">
            <v>9.99</v>
          </cell>
          <cell r="I7">
            <v>4.7000000000000002E-3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1"/>
    </sheetNames>
    <sheetDataSet>
      <sheetData sheetId="0">
        <row r="2">
          <cell r="C2">
            <v>0.56200000000000006</v>
          </cell>
          <cell r="D2">
            <v>3.0720000000000001</v>
          </cell>
          <cell r="E2">
            <v>-5.4589999999999996</v>
          </cell>
          <cell r="F2">
            <v>6.5819999999999999</v>
          </cell>
          <cell r="G2">
            <v>0.183</v>
          </cell>
          <cell r="H2">
            <v>622.04</v>
          </cell>
          <cell r="I2">
            <v>0.85499999999999998</v>
          </cell>
          <cell r="J2">
            <v>0.99990000000000001</v>
          </cell>
        </row>
        <row r="3">
          <cell r="C3">
            <v>-4.0170000000000003</v>
          </cell>
          <cell r="D3">
            <v>3.0649999999999999</v>
          </cell>
          <cell r="E3">
            <v>-10.023</v>
          </cell>
          <cell r="F3">
            <v>1.9890000000000001</v>
          </cell>
          <cell r="G3">
            <v>-1.3109999999999999</v>
          </cell>
          <cell r="H3">
            <v>622.02</v>
          </cell>
          <cell r="I3">
            <v>0.19040000000000001</v>
          </cell>
          <cell r="J3">
            <v>0.99990000000000001</v>
          </cell>
        </row>
        <row r="4">
          <cell r="C4">
            <v>-19.602</v>
          </cell>
          <cell r="D4">
            <v>3.1219999999999999</v>
          </cell>
          <cell r="E4">
            <v>-25.721</v>
          </cell>
          <cell r="F4">
            <v>-13.483000000000001</v>
          </cell>
          <cell r="G4">
            <v>-6.2779999999999996</v>
          </cell>
          <cell r="H4">
            <v>622.12</v>
          </cell>
          <cell r="I4">
            <v>6.4190000000000003E-10</v>
          </cell>
          <cell r="J4">
            <v>4.49E-9</v>
          </cell>
        </row>
        <row r="5">
          <cell r="C5">
            <v>-4.5780000000000003</v>
          </cell>
          <cell r="D5">
            <v>3.08</v>
          </cell>
          <cell r="E5">
            <v>-10.615</v>
          </cell>
          <cell r="F5">
            <v>1.458</v>
          </cell>
          <cell r="G5">
            <v>-1.486</v>
          </cell>
          <cell r="H5">
            <v>622.08000000000004</v>
          </cell>
          <cell r="I5">
            <v>0.13769999999999999</v>
          </cell>
        </row>
        <row r="6">
          <cell r="C6">
            <v>-20.163</v>
          </cell>
          <cell r="D6">
            <v>3.1469999999999998</v>
          </cell>
          <cell r="E6">
            <v>-26.331</v>
          </cell>
          <cell r="F6">
            <v>-13.996</v>
          </cell>
          <cell r="G6">
            <v>-6.4080000000000004</v>
          </cell>
          <cell r="H6">
            <v>622.25</v>
          </cell>
          <cell r="I6">
            <v>2.9116999999999999E-10</v>
          </cell>
        </row>
        <row r="7">
          <cell r="C7">
            <v>-15.585000000000001</v>
          </cell>
          <cell r="D7">
            <v>3.1230000000000002</v>
          </cell>
          <cell r="E7">
            <v>-21.706</v>
          </cell>
          <cell r="F7">
            <v>-9.4640000000000004</v>
          </cell>
          <cell r="G7">
            <v>-4.99</v>
          </cell>
          <cell r="H7">
            <v>622.1</v>
          </cell>
          <cell r="I7">
            <v>7.8426999999999997E-7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1"/>
    </sheetNames>
    <sheetDataSet>
      <sheetData sheetId="0">
        <row r="2">
          <cell r="C2">
            <v>2.2280000000000002</v>
          </cell>
          <cell r="D2">
            <v>2.2189999999999999</v>
          </cell>
          <cell r="E2">
            <v>-2.12</v>
          </cell>
          <cell r="F2">
            <v>6.577</v>
          </cell>
          <cell r="G2">
            <v>1.004</v>
          </cell>
          <cell r="H2">
            <v>10.09</v>
          </cell>
          <cell r="I2">
            <v>0.3387</v>
          </cell>
          <cell r="J2">
            <v>0.99990000000000001</v>
          </cell>
        </row>
        <row r="3">
          <cell r="C3">
            <v>1.4139999999999999</v>
          </cell>
          <cell r="D3">
            <v>1.643</v>
          </cell>
          <cell r="E3">
            <v>-1.8069999999999999</v>
          </cell>
          <cell r="F3">
            <v>4.6349999999999998</v>
          </cell>
          <cell r="G3">
            <v>0.86</v>
          </cell>
          <cell r="H3">
            <v>9.67</v>
          </cell>
          <cell r="I3">
            <v>0.41039999999999999</v>
          </cell>
          <cell r="J3">
            <v>0.99990000000000001</v>
          </cell>
        </row>
        <row r="4">
          <cell r="C4">
            <v>10.728</v>
          </cell>
          <cell r="D4">
            <v>2.4319999999999999</v>
          </cell>
          <cell r="E4">
            <v>5.9619999999999997</v>
          </cell>
          <cell r="F4">
            <v>15.493</v>
          </cell>
          <cell r="G4">
            <v>4.4119999999999999</v>
          </cell>
          <cell r="H4">
            <v>8.98</v>
          </cell>
          <cell r="I4">
            <v>1.6999999999999999E-3</v>
          </cell>
          <cell r="J4">
            <v>1.1900000000000001E-2</v>
          </cell>
        </row>
        <row r="5">
          <cell r="C5">
            <v>-0.81399999999999995</v>
          </cell>
          <cell r="D5">
            <v>2.831</v>
          </cell>
          <cell r="E5">
            <v>-6.3620000000000001</v>
          </cell>
          <cell r="F5">
            <v>4.7329999999999997</v>
          </cell>
          <cell r="G5">
            <v>-0.28799999999999998</v>
          </cell>
          <cell r="H5">
            <v>9.9700000000000006</v>
          </cell>
          <cell r="I5">
            <v>0.77939999999999998</v>
          </cell>
        </row>
        <row r="6">
          <cell r="C6">
            <v>8.4990000000000006</v>
          </cell>
          <cell r="D6">
            <v>2.794</v>
          </cell>
          <cell r="E6">
            <v>3.0230000000000001</v>
          </cell>
          <cell r="F6">
            <v>13.976000000000001</v>
          </cell>
          <cell r="G6">
            <v>3.0419999999999998</v>
          </cell>
          <cell r="H6">
            <v>9.4499999999999993</v>
          </cell>
          <cell r="I6">
            <v>1.32E-2</v>
          </cell>
        </row>
        <row r="7">
          <cell r="C7">
            <v>9.3140000000000001</v>
          </cell>
          <cell r="D7">
            <v>2.016</v>
          </cell>
          <cell r="E7">
            <v>5.3620000000000001</v>
          </cell>
          <cell r="F7">
            <v>13.266</v>
          </cell>
          <cell r="G7">
            <v>4.6189999999999998</v>
          </cell>
          <cell r="H7">
            <v>9.49</v>
          </cell>
          <cell r="I7">
            <v>1.1000000000000001E-3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0"/>
    </sheetNames>
    <sheetDataSet>
      <sheetData sheetId="0">
        <row r="1">
          <cell r="I1" t="str">
            <v>p.adj. (bf=7)</v>
          </cell>
        </row>
        <row r="2">
          <cell r="A2" t="str">
            <v>modeMDC</v>
          </cell>
          <cell r="B2">
            <v>87.418999999999997</v>
          </cell>
          <cell r="C2">
            <v>1.103</v>
          </cell>
          <cell r="D2">
            <v>85.257000000000005</v>
          </cell>
          <cell r="E2">
            <v>89.581000000000003</v>
          </cell>
          <cell r="F2">
            <v>79.260999999999996</v>
          </cell>
          <cell r="G2">
            <v>9.89</v>
          </cell>
          <cell r="H2">
            <v>3.4278999999999999E-15</v>
          </cell>
          <cell r="I2">
            <v>2.3999999999999999E-14</v>
          </cell>
        </row>
        <row r="3">
          <cell r="A3" t="str">
            <v>modeMWH</v>
          </cell>
          <cell r="B3">
            <v>87.522000000000006</v>
          </cell>
          <cell r="C3">
            <v>1.1639999999999999</v>
          </cell>
          <cell r="D3">
            <v>85.242000000000004</v>
          </cell>
          <cell r="E3">
            <v>89.802999999999997</v>
          </cell>
          <cell r="F3">
            <v>75.221000000000004</v>
          </cell>
          <cell r="G3">
            <v>11.01</v>
          </cell>
          <cell r="H3">
            <v>2.7493999999999999E-16</v>
          </cell>
          <cell r="I3">
            <v>1.92E-15</v>
          </cell>
        </row>
        <row r="4">
          <cell r="A4" t="str">
            <v>modeMYN</v>
          </cell>
          <cell r="B4">
            <v>89.155000000000001</v>
          </cell>
          <cell r="C4">
            <v>1.2010000000000001</v>
          </cell>
          <cell r="D4">
            <v>86.8</v>
          </cell>
          <cell r="E4">
            <v>91.509</v>
          </cell>
          <cell r="H4">
            <v>6.3358999999999998E-14</v>
          </cell>
          <cell r="I4">
            <v>4.4399999999999998E-13</v>
          </cell>
        </row>
        <row r="5">
          <cell r="A5" t="str">
            <v>modeMDQ</v>
          </cell>
          <cell r="B5">
            <v>90.397999999999996</v>
          </cell>
          <cell r="C5">
            <v>1.417</v>
          </cell>
          <cell r="D5">
            <v>87.620999999999995</v>
          </cell>
          <cell r="E5">
            <v>93.174999999999997</v>
          </cell>
          <cell r="H5">
            <v>1.5039E-15</v>
          </cell>
          <cell r="I5">
            <v>1.0499999999999999E-14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0"/>
    </sheetNames>
    <sheetDataSet>
      <sheetData sheetId="0">
        <row r="2">
          <cell r="A2" t="str">
            <v>modeMDC</v>
          </cell>
          <cell r="B2">
            <v>6.13</v>
          </cell>
          <cell r="C2">
            <v>0.443</v>
          </cell>
          <cell r="D2">
            <v>5.2610000000000001</v>
          </cell>
          <cell r="E2">
            <v>6.9989999999999997</v>
          </cell>
          <cell r="F2">
            <v>13.824999999999999</v>
          </cell>
          <cell r="G2">
            <v>10.039999999999999</v>
          </cell>
          <cell r="H2">
            <v>7.2911999999999998E-8</v>
          </cell>
          <cell r="I2">
            <v>5.0999999999999999E-7</v>
          </cell>
        </row>
        <row r="3">
          <cell r="A3" t="str">
            <v>modeMWH</v>
          </cell>
          <cell r="B3">
            <v>6.444</v>
          </cell>
          <cell r="C3">
            <v>0.47199999999999998</v>
          </cell>
          <cell r="D3">
            <v>5.5190000000000001</v>
          </cell>
          <cell r="E3">
            <v>7.3689999999999998</v>
          </cell>
          <cell r="H3">
            <v>8.1081999999999998E-8</v>
          </cell>
          <cell r="I3">
            <v>5.68E-7</v>
          </cell>
        </row>
        <row r="4">
          <cell r="A4" t="str">
            <v>modeMYN</v>
          </cell>
          <cell r="B4">
            <v>6.2469999999999999</v>
          </cell>
          <cell r="C4">
            <v>0.434</v>
          </cell>
          <cell r="D4">
            <v>5.3949999999999996</v>
          </cell>
          <cell r="E4">
            <v>7.0979999999999999</v>
          </cell>
          <cell r="H4">
            <v>4.9469999999999999E-8</v>
          </cell>
          <cell r="I4">
            <v>3.46E-7</v>
          </cell>
        </row>
        <row r="5">
          <cell r="A5" t="str">
            <v>modeMDQ</v>
          </cell>
          <cell r="B5">
            <v>8.1630000000000003</v>
          </cell>
          <cell r="C5">
            <v>0.54700000000000004</v>
          </cell>
          <cell r="D5">
            <v>7.09</v>
          </cell>
          <cell r="E5">
            <v>9.2360000000000007</v>
          </cell>
          <cell r="H5">
            <v>3.5585999999999999E-8</v>
          </cell>
          <cell r="I5">
            <v>2.4900000000000002E-7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0"/>
    </sheetNames>
    <sheetDataSet>
      <sheetData sheetId="0">
        <row r="2">
          <cell r="A2" t="str">
            <v>modeMDC</v>
          </cell>
          <cell r="B2">
            <v>320.14999999999998</v>
          </cell>
          <cell r="C2">
            <v>25.96</v>
          </cell>
          <cell r="D2">
            <v>269.27</v>
          </cell>
          <cell r="E2">
            <v>371.03</v>
          </cell>
          <cell r="F2">
            <v>12.333</v>
          </cell>
          <cell r="G2">
            <v>2.97</v>
          </cell>
          <cell r="H2">
            <v>1.1999999999999999E-3</v>
          </cell>
          <cell r="I2">
            <v>8.3999999999999995E-3</v>
          </cell>
        </row>
        <row r="3">
          <cell r="A3" t="str">
            <v>modeMWH</v>
          </cell>
          <cell r="B3">
            <v>320.71100000000001</v>
          </cell>
          <cell r="C3">
            <v>25.96</v>
          </cell>
          <cell r="D3">
            <v>269.83100000000002</v>
          </cell>
          <cell r="E3">
            <v>371.59199999999998</v>
          </cell>
          <cell r="F3">
            <v>12.353999999999999</v>
          </cell>
          <cell r="G3">
            <v>2.97</v>
          </cell>
          <cell r="H3">
            <v>1.1999999999999999E-3</v>
          </cell>
          <cell r="I3">
            <v>8.3999999999999995E-3</v>
          </cell>
        </row>
        <row r="4">
          <cell r="A4" t="str">
            <v>modeMYN</v>
          </cell>
          <cell r="B4">
            <v>316.13299999999998</v>
          </cell>
          <cell r="C4">
            <v>25.960999999999999</v>
          </cell>
          <cell r="D4">
            <v>265.25</v>
          </cell>
          <cell r="E4">
            <v>367.01600000000002</v>
          </cell>
          <cell r="F4">
            <v>12.177</v>
          </cell>
          <cell r="G4">
            <v>2.97</v>
          </cell>
          <cell r="H4">
            <v>1.1999999999999999E-3</v>
          </cell>
          <cell r="I4">
            <v>8.6999999999999994E-3</v>
          </cell>
        </row>
        <row r="5">
          <cell r="A5" t="str">
            <v>modeMDQ</v>
          </cell>
          <cell r="B5">
            <v>300.548</v>
          </cell>
          <cell r="C5">
            <v>25.968</v>
          </cell>
          <cell r="D5">
            <v>249.65199999999999</v>
          </cell>
          <cell r="E5">
            <v>351.44400000000002</v>
          </cell>
          <cell r="F5">
            <v>11.574</v>
          </cell>
          <cell r="G5">
            <v>2.97</v>
          </cell>
          <cell r="H5">
            <v>1.4E-3</v>
          </cell>
          <cell r="I5">
            <v>1.01E-2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0"/>
    </sheetNames>
    <sheetDataSet>
      <sheetData sheetId="0">
        <row r="2">
          <cell r="A2" t="str">
            <v>modeMDC</v>
          </cell>
          <cell r="B2">
            <v>91.608999999999995</v>
          </cell>
          <cell r="C2">
            <v>1.264</v>
          </cell>
          <cell r="D2">
            <v>89.132000000000005</v>
          </cell>
          <cell r="E2">
            <v>94.084999999999994</v>
          </cell>
          <cell r="F2">
            <v>72.501999999999995</v>
          </cell>
          <cell r="G2">
            <v>11.62</v>
          </cell>
          <cell r="H2">
            <v>8.4777000000000004E-17</v>
          </cell>
          <cell r="I2">
            <v>5.9299999999999997E-16</v>
          </cell>
        </row>
        <row r="3">
          <cell r="A3" t="str">
            <v>modeMWH</v>
          </cell>
          <cell r="B3">
            <v>92.010999999999996</v>
          </cell>
          <cell r="C3">
            <v>1.125</v>
          </cell>
          <cell r="D3">
            <v>89.805999999999997</v>
          </cell>
          <cell r="E3">
            <v>94.215999999999994</v>
          </cell>
          <cell r="F3">
            <v>81.781000000000006</v>
          </cell>
          <cell r="G3">
            <v>11.14</v>
          </cell>
          <cell r="H3">
            <v>7.7300999999999999E-17</v>
          </cell>
          <cell r="I3">
            <v>5.4100000000000001E-16</v>
          </cell>
        </row>
        <row r="4">
          <cell r="A4" t="str">
            <v>modeMYN</v>
          </cell>
          <cell r="B4">
            <v>93.457999999999998</v>
          </cell>
          <cell r="C4">
            <v>1.139</v>
          </cell>
          <cell r="D4">
            <v>91.224999999999994</v>
          </cell>
          <cell r="E4">
            <v>95.691000000000003</v>
          </cell>
          <cell r="H4">
            <v>6.0994000000000001E-17</v>
          </cell>
          <cell r="I4">
            <v>4.2699999999999999E-16</v>
          </cell>
        </row>
        <row r="5">
          <cell r="A5" t="str">
            <v>modeMDQ</v>
          </cell>
          <cell r="B5">
            <v>96.611000000000004</v>
          </cell>
          <cell r="C5">
            <v>1.524</v>
          </cell>
          <cell r="D5">
            <v>93.623999999999995</v>
          </cell>
          <cell r="E5">
            <v>99.597999999999999</v>
          </cell>
          <cell r="H5">
            <v>9.5740999999999996E-17</v>
          </cell>
          <cell r="I5">
            <v>6.7000000000000004E-16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0"/>
    </sheetNames>
    <sheetDataSet>
      <sheetData sheetId="0">
        <row r="2">
          <cell r="A2" t="str">
            <v>modeMDC</v>
          </cell>
          <cell r="B2">
            <v>33.707000000000001</v>
          </cell>
          <cell r="C2">
            <v>5.3440000000000003</v>
          </cell>
          <cell r="D2">
            <v>23.233000000000001</v>
          </cell>
          <cell r="E2">
            <v>44.180999999999997</v>
          </cell>
          <cell r="F2">
            <v>6.3070000000000004</v>
          </cell>
          <cell r="G2">
            <v>4.13</v>
          </cell>
          <cell r="H2">
            <v>2.8999999999999998E-3</v>
          </cell>
          <cell r="I2">
            <v>2.0199999999999999E-2</v>
          </cell>
        </row>
        <row r="3">
          <cell r="A3" t="str">
            <v>modeMWH</v>
          </cell>
          <cell r="B3">
            <v>35.935000000000002</v>
          </cell>
          <cell r="C3">
            <v>5.1849999999999996</v>
          </cell>
          <cell r="D3">
            <v>25.773</v>
          </cell>
          <cell r="E3">
            <v>46.097000000000001</v>
          </cell>
          <cell r="F3">
            <v>6.931</v>
          </cell>
          <cell r="G3">
            <v>3.72</v>
          </cell>
          <cell r="H3">
            <v>3.0000000000000001E-3</v>
          </cell>
          <cell r="I3">
            <v>2.0799999999999999E-2</v>
          </cell>
        </row>
        <row r="4">
          <cell r="A4" t="str">
            <v>modeMYN</v>
          </cell>
          <cell r="B4">
            <v>35.121000000000002</v>
          </cell>
          <cell r="C4">
            <v>5.2430000000000003</v>
          </cell>
          <cell r="D4">
            <v>24.844999999999999</v>
          </cell>
          <cell r="E4">
            <v>45.396999999999998</v>
          </cell>
          <cell r="F4">
            <v>6.6989999999999998</v>
          </cell>
          <cell r="G4">
            <v>3.87</v>
          </cell>
          <cell r="H4">
            <v>2.8999999999999998E-3</v>
          </cell>
          <cell r="I4">
            <v>2.0400000000000001E-2</v>
          </cell>
        </row>
        <row r="5">
          <cell r="A5" t="str">
            <v>modeMDQ</v>
          </cell>
          <cell r="B5">
            <v>44.435000000000002</v>
          </cell>
          <cell r="C5">
            <v>5.1239999999999997</v>
          </cell>
          <cell r="D5">
            <v>34.392000000000003</v>
          </cell>
          <cell r="E5">
            <v>54.476999999999997</v>
          </cell>
          <cell r="F5">
            <v>8.6720000000000006</v>
          </cell>
          <cell r="G5">
            <v>3.56</v>
          </cell>
          <cell r="H5">
            <v>1.6000000000000001E-3</v>
          </cell>
          <cell r="I5">
            <v>1.1299999999999999E-2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r2"/>
    </sheetNames>
    <sheetDataSet>
      <sheetData sheetId="0">
        <row r="2">
          <cell r="B2">
            <v>0.95907425245806799</v>
          </cell>
        </row>
        <row r="3">
          <cell r="B3">
            <v>0.64224961601473296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r2"/>
    </sheetNames>
    <sheetDataSet>
      <sheetData sheetId="0">
        <row r="2">
          <cell r="B2">
            <v>0.89220984282598104</v>
          </cell>
        </row>
        <row r="3">
          <cell r="B3">
            <v>0.39086539872808701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r2"/>
    </sheetNames>
    <sheetDataSet>
      <sheetData sheetId="0">
        <row r="2">
          <cell r="B2">
            <v>0.64685633866869097</v>
          </cell>
        </row>
        <row r="3">
          <cell r="B3">
            <v>0.187144059430466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I2:O6" totalsRowShown="0" headerRowDxfId="237" dataDxfId="235" headerRowBorderDxfId="236" tableBorderDxfId="234" totalsRowBorderDxfId="233">
  <autoFilter ref="I2:O6" xr:uid="{D3980010-2201-43EF-9941-5D34E4A5CF0F}"/>
  <tableColumns count="7">
    <tableColumn id="1" xr3:uid="{48EA7560-AFDA-4976-872C-A62413C27C30}" name="Predictors" dataDxfId="232">
      <calculatedColumnFormula>RIGHT([2]LME_l_f0_b0!A2,3)</calculatedColumnFormula>
    </tableColumn>
    <tableColumn id="2" xr3:uid="{B74BAF5A-A8B1-41AC-AA5C-9C7F4D3C00F5}" name="Estimates" dataDxfId="231"/>
    <tableColumn id="3" xr3:uid="{692BDF21-5E37-4774-A232-65FEAC4EF62A}" name="std.error" dataDxfId="230"/>
    <tableColumn id="6" xr3:uid="{25F0D2CD-4553-4F0F-A005-7B069A4DF146}" name="2.5% CI" dataDxfId="229"/>
    <tableColumn id="5" xr3:uid="{5C65DEBD-594B-4030-A893-0F5416AC8463}" name="97.5% CI" dataDxfId="228"/>
    <tableColumn id="7" xr3:uid="{1C749EC2-7DA5-4835-AAB4-29FE5E444F42}" name="p. val." dataDxfId="227">
      <calculatedColumnFormula>[2]LME_l_f0_b0!H2</calculatedColumnFormula>
    </tableColumn>
    <tableColumn id="4" xr3:uid="{0603EEF6-D289-414E-9A6C-56120260E64A}" name="p. val. adj." dataDxfId="226">
      <calculatedColumnFormula>[2]LME_l_f0_b0!I2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I9:O13" totalsRowShown="0" headerRowDxfId="225" dataDxfId="223" headerRowBorderDxfId="224" tableBorderDxfId="222" totalsRowBorderDxfId="221">
  <autoFilter ref="I9:O13" xr:uid="{DE40A492-BBA9-4876-8724-BC64B3994271}"/>
  <tableColumns count="7">
    <tableColumn id="1" xr3:uid="{E34199D2-D5CB-45DC-96B2-AAECCF32344B}" name="Predictors" dataDxfId="220">
      <calculatedColumnFormula>RIGHT([5]LME_h_f0_b0!A2,3)</calculatedColumnFormula>
    </tableColumn>
    <tableColumn id="2" xr3:uid="{BF536D58-8825-421A-A286-3483AB4A0DBA}" name="Estimates" dataDxfId="219"/>
    <tableColumn id="3" xr3:uid="{2B81C313-1E48-4C7B-A992-DEE392DF89F2}" name="std.error" dataDxfId="218"/>
    <tableColumn id="6" xr3:uid="{51E253F3-5545-4607-87E2-3713F0C79ED0}" name="2.5% CI" dataDxfId="217"/>
    <tableColumn id="5" xr3:uid="{39D9684C-88E4-42B1-822E-8BF560658BA3}" name="97.5% CI" dataDxfId="216"/>
    <tableColumn id="7" xr3:uid="{5CF7E86F-7A72-45EB-8BFA-3C614A5C05E4}" name="p. val." dataDxfId="215">
      <calculatedColumnFormula>[5]LME_h_f0_b0!H2</calculatedColumnFormula>
    </tableColumn>
    <tableColumn id="4" xr3:uid="{2C1E6FA3-F11F-4631-B0BB-23F7331F52BE}" name="p. val. adj." dataDxfId="214">
      <calculatedColumnFormula>[5]LME_h_f0_b0!I2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Q2:W6" totalsRowShown="0" headerRowDxfId="213" dataDxfId="211" headerRowBorderDxfId="212" tableBorderDxfId="210" totalsRowBorderDxfId="209">
  <autoFilter ref="Q2:W6" xr:uid="{6BDDC793-1E7A-4B5C-BD08-84F047AC5B6B}"/>
  <tableColumns count="7">
    <tableColumn id="1" xr3:uid="{82A813F0-7850-4939-B6AE-4F49D1DC217D}" name="Predictors" dataDxfId="208">
      <calculatedColumnFormula>RIGHT([3]LME_f0_exc_b0!A2,3)</calculatedColumnFormula>
    </tableColumn>
    <tableColumn id="2" xr3:uid="{352EAC9D-A02A-4CE8-AF89-3ED3FCB5A979}" name="Estimates" dataDxfId="207"/>
    <tableColumn id="3" xr3:uid="{75C28E4F-C80D-4ABC-8F6A-8DBD2F364D4A}" name="std.error" dataDxfId="206"/>
    <tableColumn id="6" xr3:uid="{5E6CA2DC-274F-42F5-A8A5-390EFB24C110}" name="2.5% CI" dataDxfId="205"/>
    <tableColumn id="5" xr3:uid="{EAC0DAFE-B91D-4C42-BDC9-4EF8ECE68B5F}" name="97.5% CI" dataDxfId="204"/>
    <tableColumn id="7" xr3:uid="{CE2FF777-20E0-4791-8E86-42CF06A807DA}" name="p. val." dataDxfId="203">
      <calculatedColumnFormula>[3]LME_f0_exc_b0!H2</calculatedColumnFormula>
    </tableColumn>
    <tableColumn id="4" xr3:uid="{2A298E49-C813-4E10-81DD-DFDD19936088}" name="p. val. adj." dataDxfId="202">
      <calculatedColumnFormula>[3]LME_f0_exc_b0!I2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G6" totalsRowShown="0" headerRowDxfId="201" dataDxfId="199" headerRowBorderDxfId="200" tableBorderDxfId="198" totalsRowBorderDxfId="197">
  <autoFilter ref="A2:G6" xr:uid="{31E79EDA-219D-4CFA-8AA6-6A991A81B772}"/>
  <tableColumns count="7">
    <tableColumn id="1" xr3:uid="{25702B6E-B402-46EF-BB07-89FAEF761F4F}" name="Predictors" dataDxfId="196">
      <calculatedColumnFormula>RIGHT([1]LME_l_t_b0!A2,3)</calculatedColumnFormula>
    </tableColumn>
    <tableColumn id="2" xr3:uid="{55B41C0A-72EC-4198-AA0E-BDC398F9A9B6}" name="Estimates" dataDxfId="195"/>
    <tableColumn id="3" xr3:uid="{855FA9D6-FEA4-4049-9614-3F82ACEBC173}" name="std.error" dataDxfId="194"/>
    <tableColumn id="6" xr3:uid="{6F9FB966-53EF-492A-8818-43E47D6A804A}" name="2.5% CI" dataDxfId="193"/>
    <tableColumn id="5" xr3:uid="{79B4821D-DF78-4C65-827E-002BD888F3B1}" name="97.5% CI" dataDxfId="192"/>
    <tableColumn id="7" xr3:uid="{DF172C73-86B3-4FBF-A011-9108431BAED4}" name="p. val." dataDxfId="191">
      <calculatedColumnFormula>[1]LME_l_t_b0!H2</calculatedColumnFormula>
    </tableColumn>
    <tableColumn id="4" xr3:uid="{F9DC3D7D-5D08-472E-90A6-84DEB2535DEF}" name="p. val. adj." dataDxfId="190">
      <calculatedColumnFormula>[1]LME_l_t_b0!I2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9:G13" totalsRowShown="0" headerRowDxfId="189" dataDxfId="187" headerRowBorderDxfId="188" tableBorderDxfId="186" totalsRowBorderDxfId="185">
  <autoFilter ref="A9:G13" xr:uid="{873E651E-364D-4C9A-AC67-F669F1DC98F7}"/>
  <tableColumns count="7">
    <tableColumn id="1" xr3:uid="{13F39383-83C5-45EF-A3DC-AB048CB47D6B}" name="Predictors" dataDxfId="184"/>
    <tableColumn id="2" xr3:uid="{FC01EC59-6FE5-4984-BD8C-56885D9A31B8}" name="Estimates" dataDxfId="183"/>
    <tableColumn id="3" xr3:uid="{497C06E4-D3C0-44F8-972B-B4ED07164CFB}" name="std.error" dataDxfId="182"/>
    <tableColumn id="6" xr3:uid="{123C5CEC-9EE4-42F1-8816-CAF425B9D6D8}" name="2.5% CI" dataDxfId="181"/>
    <tableColumn id="5" xr3:uid="{92067161-C954-46A0-8425-5016FA39924E}" name="97.5% CI" dataDxfId="180"/>
    <tableColumn id="7" xr3:uid="{D21CE710-DBC3-426C-B448-4B137AF6E93C}" name="p. val." dataDxfId="179">
      <calculatedColumnFormula>[4]LME_h_t_b0!H2</calculatedColumnFormula>
    </tableColumn>
    <tableColumn id="4" xr3:uid="{BAA21037-258C-486A-8624-D86C33B3EAD6}" name="p. val. adj." dataDxfId="178">
      <calculatedColumnFormula>[4]LME_h_t_b0!I2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Q9:W13" totalsRowShown="0" headerRowDxfId="177" dataDxfId="175" headerRowBorderDxfId="176" tableBorderDxfId="174" totalsRowBorderDxfId="173">
  <autoFilter ref="Q9:W13" xr:uid="{16906F7D-6662-46E4-84F3-9AAF62C61242}"/>
  <tableColumns count="7">
    <tableColumn id="1" xr3:uid="{89F96BA7-E1A0-43BA-9990-4183F8DC6997}" name="Predictors" dataDxfId="172">
      <calculatedColumnFormula>RIGHT([6]LME_lh_slope_b0!A2,3)</calculatedColumnFormula>
    </tableColumn>
    <tableColumn id="2" xr3:uid="{7CE57966-36A6-4A00-A33D-285D0817534A}" name="Estimates" dataDxfId="171"/>
    <tableColumn id="3" xr3:uid="{712F2884-D80C-48C5-9B09-F04127F4ADDE}" name="std.error" dataDxfId="170"/>
    <tableColumn id="6" xr3:uid="{FF4061DC-ECCB-4575-BFAB-736ED74106BB}" name="2.5% CI" dataDxfId="169"/>
    <tableColumn id="5" xr3:uid="{86574847-CC7E-41F3-9B86-76D99ED48F82}" name="97.5% CI" dataDxfId="168"/>
    <tableColumn id="7" xr3:uid="{04158CC7-A1BD-4789-8783-0A5E5594F3DE}" name="p. val." dataDxfId="167">
      <calculatedColumnFormula>[6]LME_lh_slope_b0!H2</calculatedColumnFormula>
    </tableColumn>
    <tableColumn id="4" xr3:uid="{FBA3233F-C3C7-4DA7-A8C9-62499D701BA6}" name="p. val. adj." dataDxfId="166">
      <calculatedColumnFormula>[6]LME_lh_slope_b0!I2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2DC2D-4A9A-4641-A535-339435466AC6}" name="Table43" displayName="Table43" ref="E2:F6" totalsRowShown="0" headerRowDxfId="13" dataDxfId="11" headerRowBorderDxfId="12" tableBorderDxfId="10" totalsRowBorderDxfId="9">
  <autoFilter ref="E2:F6" xr:uid="{DB22DC2D-4A9A-4641-A535-339435466AC6}"/>
  <tableColumns count="2">
    <tableColumn id="1" xr3:uid="{93253625-9862-4152-A424-A7C8863A76A8}" name="Predictors" dataDxfId="8">
      <calculatedColumnFormula>Intercepts!Q3</calculatedColumnFormula>
    </tableColumn>
    <tableColumn id="6" xr3:uid="{82E88BB8-F7C5-4557-95AF-813BBB3EFE8C}" name="CI Delta" dataDxfId="7">
      <calculatedColumnFormula>Intercepts!R3-Intercepts!T3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33E9A7-7B14-4FAF-90E0-7B6F115AF5B0}" name="Table439" displayName="Table439" ref="E9:F13" totalsRowShown="0" headerRowDxfId="6" dataDxfId="4" headerRowBorderDxfId="5" tableBorderDxfId="3" totalsRowBorderDxfId="2">
  <autoFilter ref="E9:F13" xr:uid="{E033E9A7-7B14-4FAF-90E0-7B6F115AF5B0}"/>
  <tableColumns count="2">
    <tableColumn id="1" xr3:uid="{EC83CC07-1D70-474E-BB1C-5466A91C6873}" name="Predictors" dataDxfId="1">
      <calculatedColumnFormula>Intercepts!Q10</calculatedColumnFormula>
    </tableColumn>
    <tableColumn id="6" xr3:uid="{11B02A35-F790-43F4-BA90-99234C6295BF}" name="CI Delta" dataDxfId="0">
      <calculatedColumnFormula>Intercepts!R10-Intercepts!T10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A56"/>
  <sheetViews>
    <sheetView zoomScaleNormal="100" workbookViewId="0">
      <selection activeCell="E26" sqref="E26"/>
    </sheetView>
  </sheetViews>
  <sheetFormatPr defaultColWidth="8.88671875" defaultRowHeight="14.4" x14ac:dyDescent="0.3"/>
  <cols>
    <col min="1" max="1" width="13.109375" style="41" bestFit="1" customWidth="1"/>
    <col min="2" max="2" width="15.6640625" style="42" bestFit="1" customWidth="1"/>
    <col min="3" max="3" width="12" style="43" bestFit="1" customWidth="1"/>
    <col min="4" max="4" width="11.88671875" style="43" bestFit="1" customWidth="1"/>
    <col min="5" max="5" width="13" style="43" bestFit="1" customWidth="1"/>
    <col min="6" max="7" width="13.109375" style="86" customWidth="1"/>
    <col min="8" max="8" width="4.5546875" style="41" customWidth="1"/>
    <col min="9" max="9" width="13.109375" style="41" bestFit="1" customWidth="1"/>
    <col min="10" max="10" width="10.88671875" style="43" customWidth="1"/>
    <col min="11" max="11" width="9.33203125" style="43" bestFit="1" customWidth="1"/>
    <col min="12" max="12" width="11.88671875" style="43" bestFit="1" customWidth="1"/>
    <col min="13" max="13" width="13" style="43" bestFit="1" customWidth="1"/>
    <col min="14" max="15" width="10.88671875" style="43" customWidth="1"/>
    <col min="16" max="16" width="2.44140625" style="50" customWidth="1"/>
    <col min="17" max="17" width="13.109375" style="50" bestFit="1" customWidth="1"/>
    <col min="18" max="18" width="11.5546875" style="50" bestFit="1" customWidth="1"/>
    <col min="19" max="19" width="10.88671875" style="50" bestFit="1" customWidth="1"/>
    <col min="20" max="20" width="11.88671875" style="50" bestFit="1" customWidth="1"/>
    <col min="21" max="21" width="13" style="41" bestFit="1" customWidth="1"/>
    <col min="22" max="22" width="11" style="86" customWidth="1"/>
    <col min="23" max="23" width="10.109375" style="86" customWidth="1"/>
    <col min="24" max="24" width="6.88671875" style="41" bestFit="1" customWidth="1"/>
    <col min="25" max="25" width="10" style="41" bestFit="1" customWidth="1"/>
    <col min="26" max="26" width="9.109375" style="41"/>
    <col min="27" max="33" width="8.88671875" style="51"/>
    <col min="34" max="34" width="2.88671875" style="51" customWidth="1"/>
    <col min="35" max="35" width="12" style="51" customWidth="1"/>
    <col min="36" max="36" width="13" style="51" customWidth="1"/>
    <col min="37" max="16384" width="8.88671875" style="51"/>
  </cols>
  <sheetData>
    <row r="1" spans="1:27" s="34" customFormat="1" ht="29.4" x14ac:dyDescent="0.3">
      <c r="A1" s="62" t="s">
        <v>26</v>
      </c>
      <c r="B1" s="63"/>
      <c r="C1" s="63"/>
      <c r="D1" s="63"/>
      <c r="E1" s="63"/>
      <c r="F1" s="79"/>
      <c r="G1" s="79"/>
      <c r="H1" s="32"/>
      <c r="I1" s="62" t="s">
        <v>28</v>
      </c>
      <c r="J1" s="63"/>
      <c r="K1" s="63"/>
      <c r="L1" s="63"/>
      <c r="M1" s="63"/>
      <c r="N1" s="63"/>
      <c r="O1" s="63"/>
      <c r="P1" s="33"/>
      <c r="Q1" s="65" t="s">
        <v>30</v>
      </c>
      <c r="R1" s="65"/>
      <c r="S1" s="65"/>
      <c r="T1" s="65"/>
      <c r="U1" s="65"/>
      <c r="V1" s="79"/>
      <c r="W1" s="79"/>
      <c r="X1" s="32"/>
      <c r="Y1" s="32"/>
      <c r="Z1" s="32"/>
    </row>
    <row r="2" spans="1:27" s="38" customFormat="1" x14ac:dyDescent="0.3">
      <c r="A2" s="35" t="s">
        <v>0</v>
      </c>
      <c r="B2" s="53" t="s">
        <v>1</v>
      </c>
      <c r="C2" s="54" t="s">
        <v>11</v>
      </c>
      <c r="D2" s="54" t="s">
        <v>20</v>
      </c>
      <c r="E2" s="54" t="s">
        <v>21</v>
      </c>
      <c r="F2" s="80" t="s">
        <v>43</v>
      </c>
      <c r="G2" s="87" t="s">
        <v>44</v>
      </c>
      <c r="I2" s="93" t="s">
        <v>0</v>
      </c>
      <c r="J2" s="53" t="s">
        <v>1</v>
      </c>
      <c r="K2" s="54" t="s">
        <v>11</v>
      </c>
      <c r="L2" s="54" t="s">
        <v>20</v>
      </c>
      <c r="M2" s="54" t="s">
        <v>21</v>
      </c>
      <c r="N2" s="80" t="s">
        <v>43</v>
      </c>
      <c r="O2" s="87" t="s">
        <v>44</v>
      </c>
      <c r="Q2" s="35" t="s">
        <v>0</v>
      </c>
      <c r="R2" s="55" t="s">
        <v>1</v>
      </c>
      <c r="S2" s="56" t="s">
        <v>11</v>
      </c>
      <c r="T2" s="54" t="s">
        <v>20</v>
      </c>
      <c r="U2" s="54" t="s">
        <v>21</v>
      </c>
      <c r="V2" s="80" t="s">
        <v>43</v>
      </c>
      <c r="W2" s="87" t="s">
        <v>44</v>
      </c>
      <c r="AA2" s="37"/>
    </row>
    <row r="3" spans="1:27" s="38" customFormat="1" x14ac:dyDescent="0.3">
      <c r="A3" s="57" t="str">
        <f>RIGHT([1]LME_l_t_b0!A2,3)</f>
        <v>MDC</v>
      </c>
      <c r="B3" s="71">
        <f>[1]LME_l_t_b0!B2</f>
        <v>98.158000000000001</v>
      </c>
      <c r="C3" s="72">
        <f>[1]LME_l_t_b0!C2</f>
        <v>5.9790000000000001</v>
      </c>
      <c r="D3" s="72">
        <f>[1]LME_l_t_b0!D2</f>
        <v>86.438999999999993</v>
      </c>
      <c r="E3" s="72">
        <f>[1]LME_l_t_b0!E2</f>
        <v>109.876</v>
      </c>
      <c r="F3" s="40">
        <f>[1]LME_l_t_b0!H2</f>
        <v>1.6750999999999999E-8</v>
      </c>
      <c r="G3" s="40">
        <f>[1]LME_l_t_b0!I2</f>
        <v>1.17E-7</v>
      </c>
      <c r="I3" s="57" t="str">
        <f>RIGHT([2]LME_l_f0_b0!A2,3)</f>
        <v>MDC</v>
      </c>
      <c r="J3" s="76">
        <f>[2]LME_l_f0_b0!B2</f>
        <v>87.418999999999997</v>
      </c>
      <c r="K3" s="74">
        <f>[2]LME_l_f0_b0!C2</f>
        <v>1.103</v>
      </c>
      <c r="L3" s="74">
        <f>[2]LME_l_f0_b0!D2</f>
        <v>85.257000000000005</v>
      </c>
      <c r="M3" s="74">
        <f>[2]LME_l_f0_b0!E2</f>
        <v>89.581000000000003</v>
      </c>
      <c r="N3" s="40">
        <f>[2]LME_l_f0_b0!H2</f>
        <v>3.4278999999999999E-15</v>
      </c>
      <c r="O3" s="40">
        <f>[2]LME_l_f0_b0!I2</f>
        <v>2.3999999999999999E-14</v>
      </c>
      <c r="Q3" s="57" t="str">
        <f>RIGHT([3]LME_f0_exc_b0!A2,3)</f>
        <v>MDC</v>
      </c>
      <c r="R3" s="76">
        <f>[3]LME_f0_exc_b0!B2</f>
        <v>6.13</v>
      </c>
      <c r="S3" s="74">
        <f>[3]LME_f0_exc_b0!C2</f>
        <v>0.443</v>
      </c>
      <c r="T3" s="74">
        <f>[3]LME_f0_exc_b0!D2</f>
        <v>5.2610000000000001</v>
      </c>
      <c r="U3" s="74">
        <f>[3]LME_f0_exc_b0!E2</f>
        <v>6.9989999999999997</v>
      </c>
      <c r="V3" s="81">
        <f>[3]LME_f0_exc_b0!H2</f>
        <v>7.2911999999999998E-8</v>
      </c>
      <c r="W3" s="89">
        <f>[3]LME_f0_exc_b0!I2</f>
        <v>5.0999999999999999E-7</v>
      </c>
      <c r="AA3" s="37"/>
    </row>
    <row r="4" spans="1:27" s="38" customFormat="1" x14ac:dyDescent="0.3">
      <c r="A4" s="57" t="str">
        <f>RIGHT([1]LME_l_t_b0!A3,3)</f>
        <v>MWH</v>
      </c>
      <c r="B4" s="71">
        <f>[1]LME_l_t_b0!B3</f>
        <v>98.644000000000005</v>
      </c>
      <c r="C4" s="72">
        <f>[1]LME_l_t_b0!C3</f>
        <v>6.17</v>
      </c>
      <c r="D4" s="72">
        <f>[1]LME_l_t_b0!D3</f>
        <v>86.552000000000007</v>
      </c>
      <c r="E4" s="72">
        <f>[1]LME_l_t_b0!E3</f>
        <v>110.736</v>
      </c>
      <c r="F4" s="40">
        <f>[1]LME_l_t_b0!H3</f>
        <v>2.8591000000000001E-8</v>
      </c>
      <c r="G4" s="40">
        <f>[1]LME_l_t_b0!I3</f>
        <v>1.9999999999999999E-7</v>
      </c>
      <c r="I4" s="57" t="str">
        <f>RIGHT([2]LME_l_f0_b0!A3,3)</f>
        <v>MWH</v>
      </c>
      <c r="J4" s="76">
        <f>[2]LME_l_f0_b0!B3</f>
        <v>87.522000000000006</v>
      </c>
      <c r="K4" s="74">
        <f>[2]LME_l_f0_b0!C3</f>
        <v>1.1639999999999999</v>
      </c>
      <c r="L4" s="74">
        <f>[2]LME_l_f0_b0!D3</f>
        <v>85.242000000000004</v>
      </c>
      <c r="M4" s="74">
        <f>[2]LME_l_f0_b0!E3</f>
        <v>89.802999999999997</v>
      </c>
      <c r="N4" s="40">
        <f>[2]LME_l_f0_b0!H3</f>
        <v>2.7493999999999999E-16</v>
      </c>
      <c r="O4" s="40">
        <f>[2]LME_l_f0_b0!I3</f>
        <v>1.92E-15</v>
      </c>
      <c r="Q4" s="57" t="str">
        <f>RIGHT([3]LME_f0_exc_b0!A3,3)</f>
        <v>MWH</v>
      </c>
      <c r="R4" s="76">
        <f>[3]LME_f0_exc_b0!B3</f>
        <v>6.444</v>
      </c>
      <c r="S4" s="74">
        <f>[3]LME_f0_exc_b0!C3</f>
        <v>0.47199999999999998</v>
      </c>
      <c r="T4" s="74">
        <f>[3]LME_f0_exc_b0!D3</f>
        <v>5.5190000000000001</v>
      </c>
      <c r="U4" s="74">
        <f>[3]LME_f0_exc_b0!E3</f>
        <v>7.3689999999999998</v>
      </c>
      <c r="V4" s="81">
        <f>[3]LME_f0_exc_b0!H3</f>
        <v>8.1081999999999998E-8</v>
      </c>
      <c r="W4" s="90">
        <f>[3]LME_f0_exc_b0!I3</f>
        <v>5.68E-7</v>
      </c>
      <c r="AA4" s="37"/>
    </row>
    <row r="5" spans="1:27" s="38" customFormat="1" x14ac:dyDescent="0.3">
      <c r="A5" s="57" t="str">
        <f>RIGHT([1]LME_l_t_b0!A4,3)</f>
        <v>MYN</v>
      </c>
      <c r="B5" s="71">
        <f>[1]LME_l_t_b0!B4</f>
        <v>95.582999999999998</v>
      </c>
      <c r="C5" s="72">
        <f>[1]LME_l_t_b0!C4</f>
        <v>6.359</v>
      </c>
      <c r="D5" s="72">
        <f>[1]LME_l_t_b0!D4</f>
        <v>83.12</v>
      </c>
      <c r="E5" s="72">
        <f>[1]LME_l_t_b0!E4</f>
        <v>108.045</v>
      </c>
      <c r="F5" s="40">
        <f>[1]LME_l_t_b0!H4</f>
        <v>2.1346999999999999E-8</v>
      </c>
      <c r="G5" s="40">
        <f>[1]LME_l_t_b0!I4</f>
        <v>1.49E-7</v>
      </c>
      <c r="I5" s="57" t="str">
        <f>RIGHT([2]LME_l_f0_b0!A4,3)</f>
        <v>MYN</v>
      </c>
      <c r="J5" s="76">
        <f>[2]LME_l_f0_b0!B4</f>
        <v>89.155000000000001</v>
      </c>
      <c r="K5" s="74">
        <f>[2]LME_l_f0_b0!C4</f>
        <v>1.2010000000000001</v>
      </c>
      <c r="L5" s="74">
        <f>[2]LME_l_f0_b0!D4</f>
        <v>86.8</v>
      </c>
      <c r="M5" s="74">
        <f>[2]LME_l_f0_b0!E4</f>
        <v>91.509</v>
      </c>
      <c r="N5" s="40">
        <f>[2]LME_l_f0_b0!H4</f>
        <v>6.3358999999999998E-14</v>
      </c>
      <c r="O5" s="40">
        <f>[2]LME_l_f0_b0!I4</f>
        <v>4.4399999999999998E-13</v>
      </c>
      <c r="Q5" s="57" t="str">
        <f>RIGHT([3]LME_f0_exc_b0!A4,3)</f>
        <v>MYN</v>
      </c>
      <c r="R5" s="76">
        <f>[3]LME_f0_exc_b0!B4</f>
        <v>6.2469999999999999</v>
      </c>
      <c r="S5" s="74">
        <f>[3]LME_f0_exc_b0!C4</f>
        <v>0.434</v>
      </c>
      <c r="T5" s="74">
        <f>[3]LME_f0_exc_b0!D4</f>
        <v>5.3949999999999996</v>
      </c>
      <c r="U5" s="74">
        <f>[3]LME_f0_exc_b0!E4</f>
        <v>7.0979999999999999</v>
      </c>
      <c r="V5" s="81">
        <f>[3]LME_f0_exc_b0!H4</f>
        <v>4.9469999999999999E-8</v>
      </c>
      <c r="W5" s="90">
        <f>[3]LME_f0_exc_b0!I4</f>
        <v>3.46E-7</v>
      </c>
      <c r="AA5" s="37"/>
    </row>
    <row r="6" spans="1:27" s="38" customFormat="1" x14ac:dyDescent="0.3">
      <c r="A6" s="57" t="str">
        <f>RIGHT([1]LME_l_t_b0!A5,3)</f>
        <v>MDQ</v>
      </c>
      <c r="B6" s="73">
        <f>[1]LME_l_t_b0!B5</f>
        <v>76.218999999999994</v>
      </c>
      <c r="C6" s="72">
        <f>[1]LME_l_t_b0!C5</f>
        <v>7.4219999999999997</v>
      </c>
      <c r="D6" s="72">
        <f>[1]LME_l_t_b0!D5</f>
        <v>61.673000000000002</v>
      </c>
      <c r="E6" s="72">
        <f>[1]LME_l_t_b0!E5</f>
        <v>90.766000000000005</v>
      </c>
      <c r="F6" s="40">
        <f>[1]LME_l_t_b0!H5</f>
        <v>7.8795999999999997E-7</v>
      </c>
      <c r="G6" s="40">
        <f>[1]LME_l_t_b0!I5</f>
        <v>5.5199999999999997E-6</v>
      </c>
      <c r="I6" s="57" t="str">
        <f>RIGHT([2]LME_l_f0_b0!A5,3)</f>
        <v>MDQ</v>
      </c>
      <c r="J6" s="77">
        <f>[2]LME_l_f0_b0!B5</f>
        <v>90.397999999999996</v>
      </c>
      <c r="K6" s="74">
        <f>[2]LME_l_f0_b0!C5</f>
        <v>1.417</v>
      </c>
      <c r="L6" s="74">
        <f>[2]LME_l_f0_b0!D5</f>
        <v>87.620999999999995</v>
      </c>
      <c r="M6" s="74">
        <f>[2]LME_l_f0_b0!E5</f>
        <v>93.174999999999997</v>
      </c>
      <c r="N6" s="40">
        <f>[2]LME_l_f0_b0!H5</f>
        <v>1.5039E-15</v>
      </c>
      <c r="O6" s="40">
        <f>[2]LME_l_f0_b0!I5</f>
        <v>1.0499999999999999E-14</v>
      </c>
      <c r="Q6" s="57" t="str">
        <f>RIGHT([3]LME_f0_exc_b0!A5,3)</f>
        <v>MDQ</v>
      </c>
      <c r="R6" s="77">
        <f>[3]LME_f0_exc_b0!B5</f>
        <v>8.1630000000000003</v>
      </c>
      <c r="S6" s="74">
        <f>[3]LME_f0_exc_b0!C5</f>
        <v>0.54700000000000004</v>
      </c>
      <c r="T6" s="74">
        <f>[3]LME_f0_exc_b0!D5</f>
        <v>7.09</v>
      </c>
      <c r="U6" s="74">
        <f>[3]LME_f0_exc_b0!E5</f>
        <v>9.2360000000000007</v>
      </c>
      <c r="V6" s="81">
        <f>[3]LME_f0_exc_b0!H5</f>
        <v>3.5585999999999999E-8</v>
      </c>
      <c r="W6" s="91">
        <f>[3]LME_f0_exc_b0!I5</f>
        <v>2.4900000000000002E-7</v>
      </c>
      <c r="AA6" s="37"/>
    </row>
    <row r="7" spans="1:27" s="38" customFormat="1" x14ac:dyDescent="0.3">
      <c r="A7" s="41"/>
      <c r="B7" s="42"/>
      <c r="C7" s="50"/>
      <c r="D7" s="50"/>
      <c r="E7" s="50"/>
      <c r="F7" s="82"/>
      <c r="G7" s="82"/>
      <c r="H7" s="45"/>
      <c r="I7" s="44"/>
      <c r="J7" s="46"/>
      <c r="K7" s="52"/>
      <c r="L7" s="70"/>
      <c r="M7" s="50"/>
      <c r="N7" s="42"/>
      <c r="O7" s="42"/>
      <c r="P7" s="43"/>
      <c r="Q7" s="43"/>
      <c r="V7" s="85"/>
      <c r="W7" s="85"/>
      <c r="Z7" s="37"/>
    </row>
    <row r="8" spans="1:27" s="48" customFormat="1" ht="29.4" x14ac:dyDescent="0.3">
      <c r="A8" s="64" t="s">
        <v>27</v>
      </c>
      <c r="B8" s="64"/>
      <c r="C8" s="66"/>
      <c r="D8" s="66"/>
      <c r="E8" s="66"/>
      <c r="F8" s="83"/>
      <c r="G8" s="83"/>
      <c r="H8" s="47"/>
      <c r="I8" s="62" t="s">
        <v>29</v>
      </c>
      <c r="J8" s="69"/>
      <c r="K8" s="65"/>
      <c r="L8" s="65"/>
      <c r="M8" s="65"/>
      <c r="N8" s="63"/>
      <c r="O8" s="63"/>
      <c r="P8" s="31"/>
      <c r="Q8" s="64" t="s">
        <v>34</v>
      </c>
      <c r="R8" s="64"/>
      <c r="S8" s="64"/>
      <c r="T8" s="64"/>
      <c r="U8" s="64"/>
      <c r="V8" s="83"/>
      <c r="W8" s="83"/>
      <c r="Z8" s="49"/>
    </row>
    <row r="9" spans="1:27" s="38" customFormat="1" x14ac:dyDescent="0.3">
      <c r="A9" s="58" t="s">
        <v>0</v>
      </c>
      <c r="B9" s="59" t="s">
        <v>1</v>
      </c>
      <c r="C9" s="68" t="s">
        <v>11</v>
      </c>
      <c r="D9" s="68" t="s">
        <v>20</v>
      </c>
      <c r="E9" s="68" t="s">
        <v>21</v>
      </c>
      <c r="F9" s="80" t="s">
        <v>43</v>
      </c>
      <c r="G9" s="87" t="s">
        <v>44</v>
      </c>
      <c r="I9" s="58" t="s">
        <v>0</v>
      </c>
      <c r="J9" s="67" t="s">
        <v>1</v>
      </c>
      <c r="K9" s="68" t="s">
        <v>11</v>
      </c>
      <c r="L9" s="68" t="s">
        <v>20</v>
      </c>
      <c r="M9" s="68" t="s">
        <v>21</v>
      </c>
      <c r="N9" s="80" t="s">
        <v>43</v>
      </c>
      <c r="O9" s="87" t="s">
        <v>44</v>
      </c>
      <c r="Q9" s="58" t="s">
        <v>0</v>
      </c>
      <c r="R9" s="59" t="s">
        <v>1</v>
      </c>
      <c r="S9" s="60" t="s">
        <v>11</v>
      </c>
      <c r="T9" s="60" t="s">
        <v>20</v>
      </c>
      <c r="U9" s="60" t="s">
        <v>21</v>
      </c>
      <c r="V9" s="80" t="s">
        <v>43</v>
      </c>
      <c r="W9" s="87" t="s">
        <v>44</v>
      </c>
      <c r="X9" s="37"/>
      <c r="Y9" s="37"/>
      <c r="Z9" s="37"/>
      <c r="AA9" s="37"/>
    </row>
    <row r="10" spans="1:27" s="38" customFormat="1" x14ac:dyDescent="0.3">
      <c r="A10" s="61" t="str">
        <f>RIGHT([4]LME_h_t_b0!A2,3)</f>
        <v>MDC</v>
      </c>
      <c r="B10" s="71">
        <f>[4]LME_h_t_b0!B2</f>
        <v>320.14999999999998</v>
      </c>
      <c r="C10" s="74">
        <f>[4]LME_h_t_b0!C2</f>
        <v>25.96</v>
      </c>
      <c r="D10" s="74">
        <f>[4]LME_h_t_b0!D2</f>
        <v>269.27</v>
      </c>
      <c r="E10" s="74">
        <f>[4]LME_h_t_b0!E2</f>
        <v>371.03</v>
      </c>
      <c r="F10" s="84">
        <f>[4]LME_h_t_b0!H2</f>
        <v>1.1999999999999999E-3</v>
      </c>
      <c r="G10" s="84">
        <f>[4]LME_h_t_b0!I2</f>
        <v>8.3999999999999995E-3</v>
      </c>
      <c r="I10" s="61" t="str">
        <f>RIGHT([5]LME_h_f0_b0!A2,3)</f>
        <v>MDC</v>
      </c>
      <c r="J10" s="76">
        <f>[5]LME_h_f0_b0!B2</f>
        <v>91.608999999999995</v>
      </c>
      <c r="K10" s="74">
        <f>[5]LME_h_f0_b0!C2</f>
        <v>1.264</v>
      </c>
      <c r="L10" s="74">
        <f>[5]LME_h_f0_b0!D2</f>
        <v>89.132000000000005</v>
      </c>
      <c r="M10" s="74">
        <f>[5]LME_h_f0_b0!E2</f>
        <v>94.084999999999994</v>
      </c>
      <c r="N10" s="75">
        <f>[5]LME_h_f0_b0!H2</f>
        <v>8.4777000000000004E-17</v>
      </c>
      <c r="O10" s="75">
        <f>[5]LME_h_f0_b0!I2</f>
        <v>5.9299999999999997E-16</v>
      </c>
      <c r="Q10" s="61" t="str">
        <f>RIGHT([6]LME_lh_slope_b0!A2,3)</f>
        <v>MDC</v>
      </c>
      <c r="R10" s="76">
        <f>[6]LME_lh_slope_b0!B2</f>
        <v>33.707000000000001</v>
      </c>
      <c r="S10" s="74">
        <f>[6]LME_lh_slope_b0!C2</f>
        <v>5.3440000000000003</v>
      </c>
      <c r="T10" s="74">
        <f>[6]LME_lh_slope_b0!D2</f>
        <v>23.233000000000001</v>
      </c>
      <c r="U10" s="74">
        <f>[6]LME_lh_slope_b0!E2</f>
        <v>44.180999999999997</v>
      </c>
      <c r="V10" s="88">
        <f>[6]LME_lh_slope_b0!H2</f>
        <v>2.8999999999999998E-3</v>
      </c>
      <c r="W10" s="88">
        <f>[6]LME_lh_slope_b0!I2</f>
        <v>2.0199999999999999E-2</v>
      </c>
      <c r="X10" s="37"/>
      <c r="Y10" s="37"/>
      <c r="Z10" s="37"/>
      <c r="AA10" s="37"/>
    </row>
    <row r="11" spans="1:27" s="38" customFormat="1" x14ac:dyDescent="0.3">
      <c r="A11" s="61" t="str">
        <f>RIGHT([4]LME_h_t_b0!A3,3)</f>
        <v>MWH</v>
      </c>
      <c r="B11" s="71">
        <f>[4]LME_h_t_b0!B3</f>
        <v>320.71100000000001</v>
      </c>
      <c r="C11" s="74">
        <f>[4]LME_h_t_b0!C3</f>
        <v>25.96</v>
      </c>
      <c r="D11" s="74">
        <f>[4]LME_h_t_b0!D3</f>
        <v>269.83100000000002</v>
      </c>
      <c r="E11" s="74">
        <f>[4]LME_h_t_b0!E3</f>
        <v>371.59199999999998</v>
      </c>
      <c r="F11" s="84">
        <f>[4]LME_h_t_b0!H3</f>
        <v>1.1999999999999999E-3</v>
      </c>
      <c r="G11" s="84">
        <f>[4]LME_h_t_b0!I3</f>
        <v>8.3999999999999995E-3</v>
      </c>
      <c r="I11" s="61" t="str">
        <f>RIGHT([5]LME_h_f0_b0!A3,3)</f>
        <v>MWH</v>
      </c>
      <c r="J11" s="76">
        <f>[5]LME_h_f0_b0!B3</f>
        <v>92.010999999999996</v>
      </c>
      <c r="K11" s="74">
        <f>[5]LME_h_f0_b0!C3</f>
        <v>1.125</v>
      </c>
      <c r="L11" s="74">
        <f>[5]LME_h_f0_b0!D3</f>
        <v>89.805999999999997</v>
      </c>
      <c r="M11" s="74">
        <f>[5]LME_h_f0_b0!E3</f>
        <v>94.215999999999994</v>
      </c>
      <c r="N11" s="75">
        <f>[5]LME_h_f0_b0!H3</f>
        <v>7.7300999999999999E-17</v>
      </c>
      <c r="O11" s="75">
        <f>[5]LME_h_f0_b0!I3</f>
        <v>5.4100000000000001E-16</v>
      </c>
      <c r="Q11" s="61" t="str">
        <f>RIGHT([6]LME_lh_slope_b0!A3,3)</f>
        <v>MWH</v>
      </c>
      <c r="R11" s="76">
        <f>[6]LME_lh_slope_b0!B3</f>
        <v>35.935000000000002</v>
      </c>
      <c r="S11" s="74">
        <f>[6]LME_lh_slope_b0!C3</f>
        <v>5.1849999999999996</v>
      </c>
      <c r="T11" s="74">
        <f>[6]LME_lh_slope_b0!D3</f>
        <v>25.773</v>
      </c>
      <c r="U11" s="74">
        <f>[6]LME_lh_slope_b0!E3</f>
        <v>46.097000000000001</v>
      </c>
      <c r="V11" s="88">
        <f>[6]LME_lh_slope_b0!H3</f>
        <v>3.0000000000000001E-3</v>
      </c>
      <c r="W11" s="88">
        <f>[6]LME_lh_slope_b0!I3</f>
        <v>2.0799999999999999E-2</v>
      </c>
    </row>
    <row r="12" spans="1:27" s="38" customFormat="1" x14ac:dyDescent="0.3">
      <c r="A12" s="61" t="str">
        <f>RIGHT([4]LME_h_t_b0!A4,3)</f>
        <v>MYN</v>
      </c>
      <c r="B12" s="71">
        <f>[4]LME_h_t_b0!B4</f>
        <v>316.13299999999998</v>
      </c>
      <c r="C12" s="74">
        <f>[4]LME_h_t_b0!C4</f>
        <v>25.960999999999999</v>
      </c>
      <c r="D12" s="74">
        <f>[4]LME_h_t_b0!D4</f>
        <v>265.25</v>
      </c>
      <c r="E12" s="74">
        <f>[4]LME_h_t_b0!E4</f>
        <v>367.01600000000002</v>
      </c>
      <c r="F12" s="84">
        <f>[4]LME_h_t_b0!H4</f>
        <v>1.1999999999999999E-3</v>
      </c>
      <c r="G12" s="84">
        <f>[4]LME_h_t_b0!I4</f>
        <v>8.6999999999999994E-3</v>
      </c>
      <c r="I12" s="61" t="str">
        <f>RIGHT([5]LME_h_f0_b0!A4,3)</f>
        <v>MYN</v>
      </c>
      <c r="J12" s="76">
        <f>[5]LME_h_f0_b0!B4</f>
        <v>93.457999999999998</v>
      </c>
      <c r="K12" s="74">
        <f>[5]LME_h_f0_b0!C4</f>
        <v>1.139</v>
      </c>
      <c r="L12" s="74">
        <f>[5]LME_h_f0_b0!D4</f>
        <v>91.224999999999994</v>
      </c>
      <c r="M12" s="74">
        <f>[5]LME_h_f0_b0!E4</f>
        <v>95.691000000000003</v>
      </c>
      <c r="N12" s="75">
        <f>[5]LME_h_f0_b0!H4</f>
        <v>6.0994000000000001E-17</v>
      </c>
      <c r="O12" s="75">
        <f>[5]LME_h_f0_b0!I4</f>
        <v>4.2699999999999999E-16</v>
      </c>
      <c r="Q12" s="61" t="str">
        <f>RIGHT([6]LME_lh_slope_b0!A4,3)</f>
        <v>MYN</v>
      </c>
      <c r="R12" s="76">
        <f>[6]LME_lh_slope_b0!B4</f>
        <v>35.121000000000002</v>
      </c>
      <c r="S12" s="74">
        <f>[6]LME_lh_slope_b0!C4</f>
        <v>5.2430000000000003</v>
      </c>
      <c r="T12" s="74">
        <f>[6]LME_lh_slope_b0!D4</f>
        <v>24.844999999999999</v>
      </c>
      <c r="U12" s="74">
        <f>[6]LME_lh_slope_b0!E4</f>
        <v>45.396999999999998</v>
      </c>
      <c r="V12" s="88">
        <f>[6]LME_lh_slope_b0!H4</f>
        <v>2.8999999999999998E-3</v>
      </c>
      <c r="W12" s="88">
        <f>[6]LME_lh_slope_b0!I4</f>
        <v>2.0400000000000001E-2</v>
      </c>
    </row>
    <row r="13" spans="1:27" s="38" customFormat="1" x14ac:dyDescent="0.3">
      <c r="A13" s="61" t="str">
        <f>RIGHT([4]LME_h_t_b0!A5,3)</f>
        <v>MDQ</v>
      </c>
      <c r="B13" s="73">
        <f>[4]LME_h_t_b0!B5</f>
        <v>300.548</v>
      </c>
      <c r="C13" s="74">
        <f>[4]LME_h_t_b0!C5</f>
        <v>25.968</v>
      </c>
      <c r="D13" s="74">
        <f>[4]LME_h_t_b0!D5</f>
        <v>249.65199999999999</v>
      </c>
      <c r="E13" s="74">
        <f>[4]LME_h_t_b0!E5</f>
        <v>351.44400000000002</v>
      </c>
      <c r="F13" s="84">
        <f>[4]LME_h_t_b0!H5</f>
        <v>1.4E-3</v>
      </c>
      <c r="G13" s="84">
        <f>[4]LME_h_t_b0!I5</f>
        <v>1.01E-2</v>
      </c>
      <c r="I13" s="61" t="str">
        <f>RIGHT([5]LME_h_f0_b0!A5,3)</f>
        <v>MDQ</v>
      </c>
      <c r="J13" s="77">
        <f>[5]LME_h_f0_b0!B5</f>
        <v>96.611000000000004</v>
      </c>
      <c r="K13" s="74">
        <f>[5]LME_h_f0_b0!C5</f>
        <v>1.524</v>
      </c>
      <c r="L13" s="74">
        <f>[5]LME_h_f0_b0!D5</f>
        <v>93.623999999999995</v>
      </c>
      <c r="M13" s="74">
        <f>[5]LME_h_f0_b0!E5</f>
        <v>99.597999999999999</v>
      </c>
      <c r="N13" s="75">
        <f>[5]LME_h_f0_b0!H5</f>
        <v>9.5740999999999996E-17</v>
      </c>
      <c r="O13" s="75">
        <f>[5]LME_h_f0_b0!I5</f>
        <v>6.7000000000000004E-16</v>
      </c>
      <c r="Q13" s="61" t="str">
        <f>RIGHT([6]LME_lh_slope_b0!A5,3)</f>
        <v>MDQ</v>
      </c>
      <c r="R13" s="77">
        <f>[6]LME_lh_slope_b0!B5</f>
        <v>44.435000000000002</v>
      </c>
      <c r="S13" s="74">
        <f>[6]LME_lh_slope_b0!C5</f>
        <v>5.1239999999999997</v>
      </c>
      <c r="T13" s="74">
        <f>[6]LME_lh_slope_b0!D5</f>
        <v>34.392000000000003</v>
      </c>
      <c r="U13" s="74">
        <f>[6]LME_lh_slope_b0!E5</f>
        <v>54.476999999999997</v>
      </c>
      <c r="V13" s="88">
        <f>[6]LME_lh_slope_b0!H5</f>
        <v>1.6000000000000001E-3</v>
      </c>
      <c r="W13" s="88">
        <f>[6]LME_lh_slope_b0!I5</f>
        <v>1.1299999999999999E-2</v>
      </c>
    </row>
    <row r="14" spans="1:27" s="38" customFormat="1" x14ac:dyDescent="0.3">
      <c r="F14" s="85"/>
      <c r="G14" s="85"/>
      <c r="H14" s="37"/>
      <c r="V14" s="85"/>
      <c r="W14" s="85"/>
    </row>
    <row r="15" spans="1:27" s="38" customFormat="1" x14ac:dyDescent="0.3">
      <c r="F15" s="82"/>
      <c r="G15" s="82"/>
      <c r="V15" s="85"/>
      <c r="W15" s="85"/>
    </row>
    <row r="16" spans="1:27" s="38" customFormat="1" x14ac:dyDescent="0.3">
      <c r="F16" s="85"/>
      <c r="G16" s="85"/>
      <c r="V16" s="85"/>
      <c r="W16" s="85"/>
    </row>
    <row r="17" spans="4:26" s="38" customFormat="1" x14ac:dyDescent="0.3">
      <c r="F17" s="85"/>
      <c r="G17" s="85"/>
      <c r="V17" s="85"/>
      <c r="W17" s="85"/>
    </row>
    <row r="18" spans="4:26" s="38" customFormat="1" x14ac:dyDescent="0.3">
      <c r="F18" s="85"/>
      <c r="G18" s="85"/>
      <c r="V18" s="85"/>
      <c r="W18" s="85"/>
    </row>
    <row r="19" spans="4:26" s="38" customFormat="1" x14ac:dyDescent="0.3">
      <c r="F19" s="85"/>
      <c r="G19" s="85"/>
      <c r="V19" s="85"/>
      <c r="W19" s="85"/>
    </row>
    <row r="20" spans="4:26" s="38" customFormat="1" x14ac:dyDescent="0.3">
      <c r="F20" s="86"/>
      <c r="G20" s="86"/>
      <c r="V20" s="85"/>
      <c r="W20" s="85"/>
    </row>
    <row r="21" spans="4:26" s="38" customFormat="1" x14ac:dyDescent="0.3">
      <c r="F21" s="85"/>
      <c r="G21" s="85"/>
      <c r="V21" s="85"/>
      <c r="W21" s="85"/>
    </row>
    <row r="22" spans="4:26" s="38" customFormat="1" x14ac:dyDescent="0.3">
      <c r="F22" s="85"/>
      <c r="G22" s="85"/>
      <c r="V22" s="85"/>
      <c r="W22" s="85"/>
    </row>
    <row r="23" spans="4:26" s="38" customFormat="1" x14ac:dyDescent="0.3">
      <c r="F23" s="85"/>
      <c r="G23" s="85"/>
      <c r="V23" s="85"/>
      <c r="W23" s="85"/>
    </row>
    <row r="24" spans="4:26" x14ac:dyDescent="0.3">
      <c r="H24" s="43"/>
      <c r="I24" s="43"/>
      <c r="M24" s="50"/>
      <c r="N24" s="50"/>
      <c r="O24" s="50"/>
      <c r="S24" s="41"/>
      <c r="T24" s="41"/>
      <c r="Y24" s="51"/>
      <c r="Z24" s="51"/>
    </row>
    <row r="25" spans="4:26" x14ac:dyDescent="0.3">
      <c r="H25" s="43"/>
      <c r="I25" s="43"/>
      <c r="M25" s="50"/>
      <c r="N25" s="50"/>
      <c r="O25" s="50"/>
      <c r="S25" s="41"/>
      <c r="T25" s="41"/>
      <c r="Y25" s="51"/>
      <c r="Z25" s="51"/>
    </row>
    <row r="26" spans="4:26" x14ac:dyDescent="0.3">
      <c r="D26" s="38"/>
      <c r="E26" s="38"/>
    </row>
    <row r="27" spans="4:26" x14ac:dyDescent="0.3">
      <c r="H27" s="43"/>
      <c r="I27" s="43"/>
      <c r="M27" s="50"/>
      <c r="N27" s="50"/>
      <c r="O27" s="50"/>
      <c r="S27" s="41"/>
      <c r="T27" s="41"/>
      <c r="Y27" s="51"/>
      <c r="Z27" s="51"/>
    </row>
    <row r="28" spans="4:26" x14ac:dyDescent="0.3">
      <c r="H28" s="43"/>
      <c r="I28" s="43"/>
      <c r="M28" s="50"/>
      <c r="N28" s="50"/>
      <c r="O28" s="50"/>
      <c r="S28" s="41"/>
      <c r="T28" s="41"/>
      <c r="Y28" s="51"/>
      <c r="Z28" s="51"/>
    </row>
    <row r="29" spans="4:26" x14ac:dyDescent="0.3">
      <c r="H29" s="43"/>
      <c r="I29" s="43"/>
      <c r="M29" s="50"/>
      <c r="N29" s="50"/>
      <c r="O29" s="50"/>
      <c r="S29" s="41"/>
      <c r="T29" s="41"/>
      <c r="Y29" s="51"/>
      <c r="Z29" s="51"/>
    </row>
    <row r="30" spans="4:26" x14ac:dyDescent="0.3">
      <c r="H30" s="43"/>
      <c r="I30" s="43"/>
      <c r="M30" s="50"/>
      <c r="N30" s="50"/>
      <c r="O30" s="50"/>
      <c r="S30" s="41"/>
      <c r="T30" s="41"/>
      <c r="Y30" s="51"/>
      <c r="Z30" s="51"/>
    </row>
    <row r="31" spans="4:26" x14ac:dyDescent="0.3">
      <c r="H31" s="43"/>
      <c r="I31" s="43"/>
      <c r="M31" s="50"/>
      <c r="N31" s="50"/>
      <c r="O31" s="50"/>
      <c r="S31" s="41"/>
      <c r="T31" s="41"/>
      <c r="Y31" s="51"/>
      <c r="Z31" s="51"/>
    </row>
    <row r="33" spans="4:27" x14ac:dyDescent="0.3">
      <c r="H33" s="43"/>
      <c r="I33" s="43"/>
      <c r="M33" s="50"/>
      <c r="N33" s="50"/>
      <c r="O33" s="50"/>
      <c r="S33" s="41"/>
      <c r="T33" s="41"/>
      <c r="Y33" s="51"/>
      <c r="Z33" s="51"/>
    </row>
    <row r="34" spans="4:27" x14ac:dyDescent="0.3">
      <c r="H34" s="43"/>
      <c r="I34" s="43"/>
      <c r="M34" s="50"/>
      <c r="N34" s="50"/>
      <c r="O34" s="50"/>
      <c r="S34" s="41"/>
      <c r="T34" s="41"/>
      <c r="Y34" s="51"/>
      <c r="Z34" s="51"/>
    </row>
    <row r="35" spans="4:27" x14ac:dyDescent="0.3">
      <c r="H35" s="43"/>
      <c r="I35" s="43"/>
      <c r="M35" s="50"/>
      <c r="N35" s="50"/>
      <c r="O35" s="50"/>
      <c r="S35" s="41"/>
      <c r="T35" s="41"/>
      <c r="Y35" s="51"/>
      <c r="Z35" s="51"/>
    </row>
    <row r="36" spans="4:27" x14ac:dyDescent="0.3">
      <c r="H36" s="43"/>
      <c r="I36" s="43"/>
      <c r="M36" s="50"/>
      <c r="N36" s="50"/>
      <c r="O36" s="50"/>
      <c r="S36" s="41"/>
      <c r="T36" s="41"/>
      <c r="Y36" s="51"/>
      <c r="Z36" s="51"/>
    </row>
    <row r="37" spans="4:27" x14ac:dyDescent="0.3">
      <c r="H37" s="43"/>
      <c r="I37" s="43"/>
      <c r="M37" s="50"/>
      <c r="N37" s="50"/>
      <c r="O37" s="50"/>
      <c r="S37" s="41"/>
      <c r="T37" s="41"/>
      <c r="Y37" s="51"/>
      <c r="Z37" s="51"/>
    </row>
    <row r="38" spans="4:27" x14ac:dyDescent="0.3">
      <c r="H38" s="37"/>
      <c r="Q38" s="52"/>
      <c r="AA38" s="38"/>
    </row>
    <row r="39" spans="4:27" x14ac:dyDescent="0.3">
      <c r="H39" s="37"/>
      <c r="Q39" s="52"/>
      <c r="AA39" s="38"/>
    </row>
    <row r="40" spans="4:27" x14ac:dyDescent="0.3">
      <c r="H40" s="37"/>
      <c r="Q40" s="52"/>
      <c r="AA40" s="38"/>
    </row>
    <row r="41" spans="4:27" x14ac:dyDescent="0.3">
      <c r="H41" s="37"/>
      <c r="I41" s="37"/>
      <c r="J41" s="44"/>
      <c r="K41" s="44"/>
      <c r="L41" s="44"/>
      <c r="M41" s="44"/>
      <c r="N41" s="44"/>
      <c r="O41" s="44"/>
      <c r="P41" s="52"/>
      <c r="Q41" s="52"/>
      <c r="R41" s="52"/>
      <c r="S41" s="52"/>
      <c r="T41" s="52"/>
      <c r="U41" s="37"/>
      <c r="V41" s="82"/>
      <c r="W41" s="82"/>
      <c r="X41" s="37"/>
      <c r="Y41" s="37"/>
      <c r="Z41" s="37"/>
      <c r="AA41" s="38"/>
    </row>
    <row r="42" spans="4:27" x14ac:dyDescent="0.3">
      <c r="H42" s="37"/>
      <c r="I42" s="37"/>
      <c r="J42" s="44"/>
      <c r="K42" s="44"/>
      <c r="L42" s="44"/>
      <c r="M42" s="44"/>
      <c r="N42" s="44"/>
      <c r="O42" s="44"/>
      <c r="P42" s="52"/>
      <c r="Q42" s="52"/>
      <c r="R42" s="52"/>
      <c r="S42" s="52"/>
      <c r="T42" s="52"/>
      <c r="U42" s="37"/>
      <c r="V42" s="82"/>
      <c r="W42" s="82"/>
      <c r="X42" s="37"/>
      <c r="Y42" s="37"/>
      <c r="Z42" s="37"/>
      <c r="AA42" s="38"/>
    </row>
    <row r="43" spans="4:27" x14ac:dyDescent="0.3">
      <c r="H43" s="37"/>
      <c r="Q43" s="52"/>
      <c r="R43" s="52"/>
      <c r="S43" s="52"/>
      <c r="T43" s="52"/>
      <c r="U43" s="37"/>
      <c r="V43" s="82"/>
      <c r="W43" s="82"/>
      <c r="X43" s="37"/>
      <c r="Y43" s="37"/>
      <c r="Z43" s="37"/>
      <c r="AA43" s="38"/>
    </row>
    <row r="44" spans="4:27" x14ac:dyDescent="0.3">
      <c r="H44" s="37"/>
      <c r="Q44" s="52"/>
      <c r="R44" s="52"/>
      <c r="S44" s="52"/>
      <c r="T44" s="52"/>
      <c r="U44" s="37"/>
      <c r="V44" s="82"/>
      <c r="W44" s="82"/>
      <c r="X44" s="37"/>
      <c r="Y44" s="37"/>
      <c r="Z44" s="37"/>
      <c r="AA44" s="38"/>
    </row>
    <row r="47" spans="4:27" x14ac:dyDescent="0.3">
      <c r="D47" s="50"/>
      <c r="E47" s="50"/>
    </row>
    <row r="48" spans="4:27" x14ac:dyDescent="0.3">
      <c r="D48" s="20"/>
    </row>
    <row r="49" spans="4:5" x14ac:dyDescent="0.3">
      <c r="D49" s="20"/>
    </row>
    <row r="50" spans="4:5" x14ac:dyDescent="0.3">
      <c r="D50" s="20"/>
    </row>
    <row r="51" spans="4:5" x14ac:dyDescent="0.3">
      <c r="D51" s="20"/>
    </row>
    <row r="52" spans="4:5" x14ac:dyDescent="0.3">
      <c r="D52" s="20"/>
    </row>
    <row r="53" spans="4:5" x14ac:dyDescent="0.3">
      <c r="D53" s="20"/>
    </row>
    <row r="54" spans="4:5" x14ac:dyDescent="0.3">
      <c r="D54" s="20"/>
    </row>
    <row r="55" spans="4:5" x14ac:dyDescent="0.3">
      <c r="D55" s="50"/>
      <c r="E55" s="50"/>
    </row>
    <row r="56" spans="4:5" x14ac:dyDescent="0.3">
      <c r="D56" s="50"/>
      <c r="E56" s="50"/>
    </row>
  </sheetData>
  <conditionalFormatting sqref="F3:G6 F10:F13 N3:O6 N10:O13 V3:W6 V10:W13">
    <cfRule type="cellIs" dxfId="242" priority="6" operator="lessThan">
      <formula>0.05</formula>
    </cfRule>
  </conditionalFormatting>
  <conditionalFormatting sqref="G3:G6">
    <cfRule type="cellIs" dxfId="241" priority="5" operator="lessThan">
      <formula>0.05</formula>
    </cfRule>
  </conditionalFormatting>
  <conditionalFormatting sqref="O3:O6">
    <cfRule type="cellIs" dxfId="240" priority="3" operator="lessThan">
      <formula>0.05</formula>
    </cfRule>
  </conditionalFormatting>
  <conditionalFormatting sqref="O10:O13">
    <cfRule type="cellIs" dxfId="239" priority="2" operator="lessThan">
      <formula>0.05</formula>
    </cfRule>
  </conditionalFormatting>
  <conditionalFormatting sqref="G10:G13">
    <cfRule type="cellIs" dxfId="238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I11"/>
  <sheetViews>
    <sheetView tabSelected="1" zoomScale="55" zoomScaleNormal="55" zoomScaleSheetLayoutView="400" workbookViewId="0">
      <selection activeCell="K43" sqref="K43"/>
    </sheetView>
  </sheetViews>
  <sheetFormatPr defaultColWidth="13.88671875" defaultRowHeight="13.8" x14ac:dyDescent="0.3"/>
  <cols>
    <col min="1" max="1" width="10.6640625" style="7" bestFit="1" customWidth="1"/>
    <col min="2" max="7" width="6.33203125" style="8" customWidth="1"/>
    <col min="8" max="8" width="7.5546875" style="8" customWidth="1"/>
    <col min="9" max="9" width="7.5546875" style="6" customWidth="1"/>
    <col min="10" max="15" width="6.33203125" style="8" customWidth="1"/>
    <col min="16" max="16" width="7.5546875" style="8" customWidth="1"/>
    <col min="17" max="17" width="7.5546875" style="92" customWidth="1"/>
    <col min="18" max="23" width="6.33203125" style="8" customWidth="1"/>
    <col min="24" max="24" width="7.5546875" style="8" customWidth="1"/>
    <col min="25" max="25" width="7.5546875" style="92" customWidth="1"/>
    <col min="26" max="31" width="6.33203125" style="8" customWidth="1"/>
    <col min="32" max="32" width="7.5546875" style="8" customWidth="1"/>
    <col min="33" max="33" width="7.5546875" style="92" customWidth="1"/>
    <col min="34" max="35" width="6.33203125" style="8" customWidth="1"/>
    <col min="36" max="16384" width="13.88671875" style="8"/>
  </cols>
  <sheetData>
    <row r="1" spans="1:35" s="30" customFormat="1" ht="15" customHeight="1" thickBot="1" x14ac:dyDescent="0.35">
      <c r="A1" s="170" t="s">
        <v>46</v>
      </c>
      <c r="B1" s="175" t="s">
        <v>45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7"/>
      <c r="AH1" s="166" t="s">
        <v>8</v>
      </c>
      <c r="AI1" s="167"/>
    </row>
    <row r="2" spans="1:35" s="3" customFormat="1" ht="27" customHeight="1" thickBot="1" x14ac:dyDescent="0.35">
      <c r="A2" s="171"/>
      <c r="B2" s="172" t="s">
        <v>35</v>
      </c>
      <c r="C2" s="173"/>
      <c r="D2" s="173"/>
      <c r="E2" s="173"/>
      <c r="F2" s="173"/>
      <c r="G2" s="173"/>
      <c r="H2" s="173"/>
      <c r="I2" s="174"/>
      <c r="J2" s="172" t="s">
        <v>36</v>
      </c>
      <c r="K2" s="173"/>
      <c r="L2" s="173"/>
      <c r="M2" s="173"/>
      <c r="N2" s="173"/>
      <c r="O2" s="173"/>
      <c r="P2" s="173"/>
      <c r="Q2" s="174"/>
      <c r="R2" s="172" t="s">
        <v>37</v>
      </c>
      <c r="S2" s="173"/>
      <c r="T2" s="173"/>
      <c r="U2" s="173"/>
      <c r="V2" s="173"/>
      <c r="W2" s="173"/>
      <c r="X2" s="173"/>
      <c r="Y2" s="174"/>
      <c r="Z2" s="172" t="s">
        <v>38</v>
      </c>
      <c r="AA2" s="173"/>
      <c r="AB2" s="173"/>
      <c r="AC2" s="173"/>
      <c r="AD2" s="173"/>
      <c r="AE2" s="173"/>
      <c r="AF2" s="173"/>
      <c r="AG2" s="174"/>
      <c r="AH2" s="168" t="s">
        <v>47</v>
      </c>
      <c r="AI2" s="169"/>
    </row>
    <row r="3" spans="1:35" ht="27" customHeight="1" thickBot="1" x14ac:dyDescent="0.35">
      <c r="A3" s="94" t="s">
        <v>48</v>
      </c>
      <c r="B3" s="95" t="s">
        <v>33</v>
      </c>
      <c r="C3" s="96" t="s">
        <v>2</v>
      </c>
      <c r="D3" s="97" t="s">
        <v>22</v>
      </c>
      <c r="E3" s="97" t="s">
        <v>21</v>
      </c>
      <c r="F3" s="96" t="s">
        <v>12</v>
      </c>
      <c r="G3" s="97" t="s">
        <v>24</v>
      </c>
      <c r="H3" s="98" t="s">
        <v>43</v>
      </c>
      <c r="I3" s="99" t="str">
        <f>[2]LME_l_f0_b0!I1</f>
        <v>p.adj. (bf=7)</v>
      </c>
      <c r="J3" s="95" t="s">
        <v>55</v>
      </c>
      <c r="K3" s="96" t="str">
        <f t="shared" ref="J3:Q3" si="0">C3</f>
        <v xml:space="preserve">SE </v>
      </c>
      <c r="L3" s="97" t="str">
        <f t="shared" si="0"/>
        <v>2.5%    CI</v>
      </c>
      <c r="M3" s="97" t="str">
        <f t="shared" si="0"/>
        <v>97.5% CI</v>
      </c>
      <c r="N3" s="96" t="str">
        <f t="shared" si="0"/>
        <v>t</v>
      </c>
      <c r="O3" s="100" t="str">
        <f t="shared" si="0"/>
        <v>df</v>
      </c>
      <c r="P3" s="98" t="str">
        <f t="shared" si="0"/>
        <v>p. val.</v>
      </c>
      <c r="Q3" s="99" t="str">
        <f t="shared" si="0"/>
        <v>p.adj. (bf=7)</v>
      </c>
      <c r="R3" s="95" t="str">
        <f t="shared" ref="R3:Y3" si="1">B3</f>
        <v>β0</v>
      </c>
      <c r="S3" s="96" t="str">
        <f t="shared" si="1"/>
        <v xml:space="preserve">SE </v>
      </c>
      <c r="T3" s="97" t="str">
        <f t="shared" si="1"/>
        <v>2.5%    CI</v>
      </c>
      <c r="U3" s="97" t="str">
        <f t="shared" si="1"/>
        <v>97.5% CI</v>
      </c>
      <c r="V3" s="96" t="str">
        <f t="shared" si="1"/>
        <v>t</v>
      </c>
      <c r="W3" s="96" t="str">
        <f t="shared" si="1"/>
        <v>df</v>
      </c>
      <c r="X3" s="98" t="str">
        <f t="shared" si="1"/>
        <v>p. val.</v>
      </c>
      <c r="Y3" s="99" t="str">
        <f t="shared" si="1"/>
        <v>p.adj. (bf=7)</v>
      </c>
      <c r="Z3" s="95" t="str">
        <f t="shared" ref="Z3:AG3" si="2">B3</f>
        <v>β0</v>
      </c>
      <c r="AA3" s="96" t="str">
        <f t="shared" si="2"/>
        <v xml:space="preserve">SE </v>
      </c>
      <c r="AB3" s="97" t="str">
        <f t="shared" si="2"/>
        <v>2.5%    CI</v>
      </c>
      <c r="AC3" s="97" t="str">
        <f t="shared" si="2"/>
        <v>97.5% CI</v>
      </c>
      <c r="AD3" s="96" t="str">
        <f t="shared" si="2"/>
        <v>t</v>
      </c>
      <c r="AE3" s="96" t="str">
        <f t="shared" si="2"/>
        <v>df</v>
      </c>
      <c r="AF3" s="98" t="str">
        <f t="shared" si="2"/>
        <v>p. val.</v>
      </c>
      <c r="AG3" s="99" t="str">
        <f t="shared" si="2"/>
        <v>p.adj. (bf=7)</v>
      </c>
      <c r="AH3" s="95" t="s">
        <v>49</v>
      </c>
      <c r="AI3" s="101" t="s">
        <v>50</v>
      </c>
    </row>
    <row r="4" spans="1:35" s="4" customFormat="1" ht="27" customHeight="1" x14ac:dyDescent="0.3">
      <c r="A4" s="102" t="s">
        <v>51</v>
      </c>
      <c r="B4" s="103">
        <f>[2]LME_l_f0_b0!B2</f>
        <v>87.418999999999997</v>
      </c>
      <c r="C4" s="104">
        <f>[2]LME_l_f0_b0!C2</f>
        <v>1.103</v>
      </c>
      <c r="D4" s="105">
        <f>[2]LME_l_f0_b0!D2</f>
        <v>85.257000000000005</v>
      </c>
      <c r="E4" s="105">
        <f>[2]LME_l_f0_b0!E2</f>
        <v>89.581000000000003</v>
      </c>
      <c r="F4" s="104">
        <f>[2]LME_l_f0_b0!F2</f>
        <v>79.260999999999996</v>
      </c>
      <c r="G4" s="104">
        <f>[2]LME_l_f0_b0!G2</f>
        <v>9.89</v>
      </c>
      <c r="H4" s="106">
        <f>[2]LME_l_f0_b0!H2</f>
        <v>3.4278999999999999E-15</v>
      </c>
      <c r="I4" s="107">
        <f>[2]LME_l_f0_b0!I2</f>
        <v>2.3999999999999999E-14</v>
      </c>
      <c r="J4" s="108">
        <f>[2]LME_l_f0_b0!B3</f>
        <v>87.522000000000006</v>
      </c>
      <c r="K4" s="104">
        <f>[2]LME_l_f0_b0!C3</f>
        <v>1.1639999999999999</v>
      </c>
      <c r="L4" s="105">
        <f>[2]LME_l_f0_b0!D3</f>
        <v>85.242000000000004</v>
      </c>
      <c r="M4" s="105">
        <f>[2]LME_l_f0_b0!E3</f>
        <v>89.802999999999997</v>
      </c>
      <c r="N4" s="104">
        <f>[2]LME_l_f0_b0!F3</f>
        <v>75.221000000000004</v>
      </c>
      <c r="O4" s="104">
        <f>[2]LME_l_f0_b0!G3</f>
        <v>11.01</v>
      </c>
      <c r="P4" s="109">
        <f>[2]LME_l_f0_b0!H3</f>
        <v>2.7493999999999999E-16</v>
      </c>
      <c r="Q4" s="110">
        <f>[2]LME_l_f0_b0!I3</f>
        <v>1.92E-15</v>
      </c>
      <c r="R4" s="108">
        <f>[2]LME_l_f0_b0!B3</f>
        <v>87.522000000000006</v>
      </c>
      <c r="S4" s="104">
        <f>[2]LME_l_f0_b0!C3</f>
        <v>1.1639999999999999</v>
      </c>
      <c r="T4" s="105">
        <f>[2]LME_l_f0_b0!D3</f>
        <v>85.242000000000004</v>
      </c>
      <c r="U4" s="105">
        <f>[2]LME_l_f0_b0!E3</f>
        <v>89.802999999999997</v>
      </c>
      <c r="V4" s="104">
        <f>[2]LME_l_f0_b0!F3</f>
        <v>75.221000000000004</v>
      </c>
      <c r="W4" s="104">
        <f>[2]LME_l_f0_b0!G3</f>
        <v>11.01</v>
      </c>
      <c r="X4" s="109">
        <f>[2]LME_l_f0_b0!H3</f>
        <v>2.7493999999999999E-16</v>
      </c>
      <c r="Y4" s="110">
        <f>[2]LME_l_f0_b0!I3</f>
        <v>1.92E-15</v>
      </c>
      <c r="Z4" s="105">
        <f>[2]LME_l_f0_b0!B3</f>
        <v>87.522000000000006</v>
      </c>
      <c r="AA4" s="105">
        <f>[2]LME_l_f0_b0!C3</f>
        <v>1.1639999999999999</v>
      </c>
      <c r="AB4" s="105">
        <f>[2]LME_l_f0_b0!D3</f>
        <v>85.242000000000004</v>
      </c>
      <c r="AC4" s="105">
        <f>[2]LME_l_f0_b0!E3</f>
        <v>89.802999999999997</v>
      </c>
      <c r="AD4" s="104">
        <f>[2]LME_l_f0_b0!F3</f>
        <v>75.221000000000004</v>
      </c>
      <c r="AE4" s="104">
        <f>[2]LME_l_f0_b0!G3</f>
        <v>11.01</v>
      </c>
      <c r="AF4" s="109">
        <f>[2]LME_l_f0_b0!H3</f>
        <v>2.7493999999999999E-16</v>
      </c>
      <c r="AG4" s="110">
        <f>[2]LME_l_f0_b0!I3</f>
        <v>1.92E-15</v>
      </c>
      <c r="AH4" s="111">
        <f>[7]LME_l_f0_r2!$B$3</f>
        <v>0.64224961601473296</v>
      </c>
      <c r="AI4" s="112">
        <f>[7]LME_l_f0_r2!$B$2</f>
        <v>0.95907425245806799</v>
      </c>
    </row>
    <row r="5" spans="1:35" s="4" customFormat="1" ht="27" customHeight="1" x14ac:dyDescent="0.3">
      <c r="A5" s="113" t="s">
        <v>52</v>
      </c>
      <c r="B5" s="114">
        <f>[5]LME_h_f0_b0!B2</f>
        <v>91.608999999999995</v>
      </c>
      <c r="C5" s="115">
        <f>[5]LME_h_f0_b0!C2</f>
        <v>1.264</v>
      </c>
      <c r="D5" s="116">
        <f>[5]LME_h_f0_b0!D2</f>
        <v>89.132000000000005</v>
      </c>
      <c r="E5" s="116">
        <f>[5]LME_h_f0_b0!E2</f>
        <v>94.084999999999994</v>
      </c>
      <c r="F5" s="115">
        <f>[5]LME_h_f0_b0!F2</f>
        <v>72.501999999999995</v>
      </c>
      <c r="G5" s="115">
        <f>[5]LME_h_f0_b0!G2</f>
        <v>11.62</v>
      </c>
      <c r="H5" s="117">
        <f>[5]LME_h_f0_b0!H2</f>
        <v>8.4777000000000004E-17</v>
      </c>
      <c r="I5" s="118">
        <f>[5]LME_h_f0_b0!I2</f>
        <v>5.9299999999999997E-16</v>
      </c>
      <c r="J5" s="119">
        <f>[5]LME_h_f0_b0!B3</f>
        <v>92.010999999999996</v>
      </c>
      <c r="K5" s="115">
        <f>[5]LME_h_f0_b0!C3</f>
        <v>1.125</v>
      </c>
      <c r="L5" s="116">
        <f>[5]LME_h_f0_b0!D3</f>
        <v>89.805999999999997</v>
      </c>
      <c r="M5" s="116">
        <f>[5]LME_h_f0_b0!E3</f>
        <v>94.215999999999994</v>
      </c>
      <c r="N5" s="115">
        <f>[5]LME_h_f0_b0!F3</f>
        <v>81.781000000000006</v>
      </c>
      <c r="O5" s="115">
        <f>[5]LME_h_f0_b0!G3</f>
        <v>11.14</v>
      </c>
      <c r="P5" s="117">
        <f>[5]LME_h_f0_b0!H3</f>
        <v>7.7300999999999999E-17</v>
      </c>
      <c r="Q5" s="118">
        <f>[5]LME_h_f0_b0!I3</f>
        <v>5.4100000000000001E-16</v>
      </c>
      <c r="R5" s="119">
        <f>[5]LME_h_f0_b0!B3</f>
        <v>92.010999999999996</v>
      </c>
      <c r="S5" s="115">
        <f>[5]LME_h_f0_b0!C3</f>
        <v>1.125</v>
      </c>
      <c r="T5" s="116">
        <f>[5]LME_h_f0_b0!D3</f>
        <v>89.805999999999997</v>
      </c>
      <c r="U5" s="116">
        <f>[5]LME_h_f0_b0!E3</f>
        <v>94.215999999999994</v>
      </c>
      <c r="V5" s="115">
        <f>[5]LME_h_f0_b0!F3</f>
        <v>81.781000000000006</v>
      </c>
      <c r="W5" s="115">
        <f>[5]LME_h_f0_b0!G3</f>
        <v>11.14</v>
      </c>
      <c r="X5" s="117">
        <f>[5]LME_h_f0_b0!H3</f>
        <v>7.7300999999999999E-17</v>
      </c>
      <c r="Y5" s="118">
        <f>[5]LME_h_f0_b0!I3</f>
        <v>5.4100000000000001E-16</v>
      </c>
      <c r="Z5" s="116">
        <f>[5]LME_h_f0_b0!B3</f>
        <v>92.010999999999996</v>
      </c>
      <c r="AA5" s="116">
        <f>[5]LME_h_f0_b0!C3</f>
        <v>1.125</v>
      </c>
      <c r="AB5" s="116">
        <f>[5]LME_h_f0_b0!D3</f>
        <v>89.805999999999997</v>
      </c>
      <c r="AC5" s="116">
        <f>[5]LME_h_f0_b0!E3</f>
        <v>94.215999999999994</v>
      </c>
      <c r="AD5" s="115">
        <f>[5]LME_h_f0_b0!F3</f>
        <v>81.781000000000006</v>
      </c>
      <c r="AE5" s="115">
        <f>[5]LME_h_f0_b0!G3</f>
        <v>11.14</v>
      </c>
      <c r="AF5" s="117">
        <f>[5]LME_h_f0_b0!H3</f>
        <v>7.7300999999999999E-17</v>
      </c>
      <c r="AG5" s="118">
        <f>[5]LME_h_f0_b0!I3</f>
        <v>5.4100000000000001E-16</v>
      </c>
      <c r="AH5" s="120">
        <f>[8]LME_h_f0_r2!$B$3</f>
        <v>0.39086539872808701</v>
      </c>
      <c r="AI5" s="121">
        <f>[8]LME_h_f0_r2!$B$2</f>
        <v>0.89220984282598104</v>
      </c>
    </row>
    <row r="6" spans="1:35" s="4" customFormat="1" ht="27" customHeight="1" thickBot="1" x14ac:dyDescent="0.35">
      <c r="A6" s="113" t="s">
        <v>9</v>
      </c>
      <c r="B6" s="114">
        <f>[3]LME_f0_exc_b0!B2</f>
        <v>6.13</v>
      </c>
      <c r="C6" s="108">
        <f>[3]LME_f0_exc_b0!C2</f>
        <v>0.443</v>
      </c>
      <c r="D6" s="116">
        <f>[3]LME_f0_exc_b0!D2</f>
        <v>5.2610000000000001</v>
      </c>
      <c r="E6" s="116">
        <f>[3]LME_f0_exc_b0!E2</f>
        <v>6.9989999999999997</v>
      </c>
      <c r="F6" s="115">
        <f>[3]LME_f0_exc_b0!F2</f>
        <v>13.824999999999999</v>
      </c>
      <c r="G6" s="115">
        <f>[3]LME_f0_exc_b0!G2</f>
        <v>10.039999999999999</v>
      </c>
      <c r="H6" s="117">
        <f>[3]LME_f0_exc_b0!H2</f>
        <v>7.2911999999999998E-8</v>
      </c>
      <c r="I6" s="118">
        <f>[3]LME_f0_exc_b0!I2</f>
        <v>5.0999999999999999E-7</v>
      </c>
      <c r="J6" s="119">
        <f>[3]LME_f0_exc_b0!B2</f>
        <v>6.13</v>
      </c>
      <c r="K6" s="115">
        <f>[3]LME_f0_exc_b0!C2</f>
        <v>0.443</v>
      </c>
      <c r="L6" s="116">
        <f>[3]LME_f0_exc_b0!D2</f>
        <v>5.2610000000000001</v>
      </c>
      <c r="M6" s="116">
        <f>[3]LME_f0_exc_b0!E2</f>
        <v>6.9989999999999997</v>
      </c>
      <c r="N6" s="115">
        <f>[3]LME_f0_exc_b0!F2</f>
        <v>13.824999999999999</v>
      </c>
      <c r="O6" s="115">
        <f>[3]LME_f0_exc_b0!G2</f>
        <v>10.039999999999999</v>
      </c>
      <c r="P6" s="117">
        <f>[3]LME_f0_exc_b0!H2</f>
        <v>7.2911999999999998E-8</v>
      </c>
      <c r="Q6" s="118">
        <f>[3]LME_f0_exc_b0!I2</f>
        <v>5.0999999999999999E-7</v>
      </c>
      <c r="R6" s="119">
        <f>[3]LME_f0_exc_b0!B2</f>
        <v>6.13</v>
      </c>
      <c r="S6" s="115">
        <f>[3]LME_f0_exc_b0!C2</f>
        <v>0.443</v>
      </c>
      <c r="T6" s="116">
        <f>[3]LME_f0_exc_b0!D2</f>
        <v>5.2610000000000001</v>
      </c>
      <c r="U6" s="116">
        <f>[3]LME_f0_exc_b0!E2</f>
        <v>6.9989999999999997</v>
      </c>
      <c r="V6" s="115">
        <f>[3]LME_f0_exc_b0!F2</f>
        <v>13.824999999999999</v>
      </c>
      <c r="W6" s="115">
        <f>[3]LME_f0_exc_b0!G2</f>
        <v>10.039999999999999</v>
      </c>
      <c r="X6" s="117">
        <f>[3]LME_f0_exc_b0!H2</f>
        <v>7.2911999999999998E-8</v>
      </c>
      <c r="Y6" s="118">
        <f>[3]LME_f0_exc_b0!I2</f>
        <v>5.0999999999999999E-7</v>
      </c>
      <c r="Z6" s="116">
        <f>[3]LME_f0_exc_b0!B2</f>
        <v>6.13</v>
      </c>
      <c r="AA6" s="116">
        <f>[3]LME_f0_exc_b0!C2</f>
        <v>0.443</v>
      </c>
      <c r="AB6" s="116">
        <f>[3]LME_f0_exc_b0!D2</f>
        <v>5.2610000000000001</v>
      </c>
      <c r="AC6" s="116">
        <f>[3]LME_f0_exc_b0!E2</f>
        <v>6.9989999999999997</v>
      </c>
      <c r="AD6" s="115">
        <f>[3]LME_f0_exc_b0!F2</f>
        <v>13.824999999999999</v>
      </c>
      <c r="AE6" s="115">
        <f>[3]LME_f0_exc_b0!G2</f>
        <v>10.039999999999999</v>
      </c>
      <c r="AF6" s="117">
        <f>[3]LME_f0_exc_b0!H2</f>
        <v>7.2911999999999998E-8</v>
      </c>
      <c r="AG6" s="118">
        <f>[3]LME_f0_exc_b0!I2</f>
        <v>5.0999999999999999E-7</v>
      </c>
      <c r="AH6" s="120">
        <f>[9]LME_f0_exc_r2!$B$3</f>
        <v>0.187144059430466</v>
      </c>
      <c r="AI6" s="121">
        <f>[9]LME_f0_exc_r2!$B$2</f>
        <v>0.64685633866869097</v>
      </c>
    </row>
    <row r="7" spans="1:35" ht="27" customHeight="1" thickBot="1" x14ac:dyDescent="0.35">
      <c r="A7" s="94" t="s">
        <v>10</v>
      </c>
      <c r="B7" s="95" t="str">
        <f t="shared" ref="B7:AG7" si="3">B3</f>
        <v>β0</v>
      </c>
      <c r="C7" s="96" t="str">
        <f t="shared" si="3"/>
        <v xml:space="preserve">SE </v>
      </c>
      <c r="D7" s="97" t="str">
        <f t="shared" si="3"/>
        <v>2.5%    CI</v>
      </c>
      <c r="E7" s="97" t="str">
        <f t="shared" si="3"/>
        <v>97.5% CI</v>
      </c>
      <c r="F7" s="96" t="str">
        <f t="shared" si="3"/>
        <v>t</v>
      </c>
      <c r="G7" s="96" t="str">
        <f t="shared" si="3"/>
        <v>df</v>
      </c>
      <c r="H7" s="98" t="str">
        <f t="shared" si="3"/>
        <v>p. val.</v>
      </c>
      <c r="I7" s="99" t="str">
        <f t="shared" si="3"/>
        <v>p.adj. (bf=7)</v>
      </c>
      <c r="J7" s="95" t="str">
        <f t="shared" si="3"/>
        <v>#</v>
      </c>
      <c r="K7" s="96" t="str">
        <f t="shared" si="3"/>
        <v xml:space="preserve">SE </v>
      </c>
      <c r="L7" s="97" t="str">
        <f t="shared" si="3"/>
        <v>2.5%    CI</v>
      </c>
      <c r="M7" s="97" t="str">
        <f t="shared" si="3"/>
        <v>97.5% CI</v>
      </c>
      <c r="N7" s="96" t="str">
        <f t="shared" si="3"/>
        <v>t</v>
      </c>
      <c r="O7" s="96" t="str">
        <f t="shared" si="3"/>
        <v>df</v>
      </c>
      <c r="P7" s="98" t="str">
        <f t="shared" si="3"/>
        <v>p. val.</v>
      </c>
      <c r="Q7" s="99" t="str">
        <f t="shared" si="3"/>
        <v>p.adj. (bf=7)</v>
      </c>
      <c r="R7" s="95" t="str">
        <f t="shared" si="3"/>
        <v>β0</v>
      </c>
      <c r="S7" s="96" t="str">
        <f t="shared" si="3"/>
        <v xml:space="preserve">SE </v>
      </c>
      <c r="T7" s="97" t="str">
        <f t="shared" si="3"/>
        <v>2.5%    CI</v>
      </c>
      <c r="U7" s="97" t="str">
        <f t="shared" si="3"/>
        <v>97.5% CI</v>
      </c>
      <c r="V7" s="96" t="str">
        <f t="shared" si="3"/>
        <v>t</v>
      </c>
      <c r="W7" s="96" t="str">
        <f t="shared" si="3"/>
        <v>df</v>
      </c>
      <c r="X7" s="98" t="str">
        <f t="shared" si="3"/>
        <v>p. val.</v>
      </c>
      <c r="Y7" s="99" t="str">
        <f t="shared" si="3"/>
        <v>p.adj. (bf=7)</v>
      </c>
      <c r="Z7" s="97" t="str">
        <f t="shared" si="3"/>
        <v>β0</v>
      </c>
      <c r="AA7" s="97" t="str">
        <f t="shared" si="3"/>
        <v xml:space="preserve">SE </v>
      </c>
      <c r="AB7" s="97" t="str">
        <f t="shared" si="3"/>
        <v>2.5%    CI</v>
      </c>
      <c r="AC7" s="97" t="str">
        <f t="shared" si="3"/>
        <v>97.5% CI</v>
      </c>
      <c r="AD7" s="96" t="str">
        <f t="shared" si="3"/>
        <v>t</v>
      </c>
      <c r="AE7" s="96" t="str">
        <f t="shared" si="3"/>
        <v>df</v>
      </c>
      <c r="AF7" s="98" t="str">
        <f t="shared" si="3"/>
        <v>p. val.</v>
      </c>
      <c r="AG7" s="99" t="str">
        <f t="shared" si="3"/>
        <v>p.adj. (bf=7)</v>
      </c>
      <c r="AH7" s="95" t="s">
        <v>49</v>
      </c>
      <c r="AI7" s="101" t="s">
        <v>50</v>
      </c>
    </row>
    <row r="8" spans="1:35" s="5" customFormat="1" ht="27" customHeight="1" x14ac:dyDescent="0.3">
      <c r="A8" s="122" t="s">
        <v>4</v>
      </c>
      <c r="B8" s="123">
        <f>[1]LME_l_t_b0!B2</f>
        <v>98.158000000000001</v>
      </c>
      <c r="C8" s="124">
        <f>[1]LME_l_t_b0!C2</f>
        <v>5.9790000000000001</v>
      </c>
      <c r="D8" s="124">
        <f>[1]LME_l_t_b0!D2</f>
        <v>86.438999999999993</v>
      </c>
      <c r="E8" s="124">
        <f>[1]LME_l_t_b0!E2</f>
        <v>109.876</v>
      </c>
      <c r="F8" s="125">
        <f>[1]LME_l_t_b0!F2</f>
        <v>16.417999999999999</v>
      </c>
      <c r="G8" s="125">
        <f>[1]LME_l_t_b0!G2</f>
        <v>9.89</v>
      </c>
      <c r="H8" s="109">
        <f>[1]LME_l_t_b0!H2</f>
        <v>1.6750999999999999E-8</v>
      </c>
      <c r="I8" s="110">
        <f>[1]LME_l_t_b0!I2</f>
        <v>1.17E-7</v>
      </c>
      <c r="J8" s="126">
        <f>[1]LME_l_t_b0!B3</f>
        <v>98.644000000000005</v>
      </c>
      <c r="K8" s="125">
        <f>[1]LME_l_t_b0!C3</f>
        <v>6.17</v>
      </c>
      <c r="L8" s="127">
        <f>[1]LME_l_t_b0!D3</f>
        <v>86.552000000000007</v>
      </c>
      <c r="M8" s="127">
        <f>[1]LME_l_t_b0!E3</f>
        <v>110.736</v>
      </c>
      <c r="N8" s="125">
        <f>[1]LME_l_t_b0!F3</f>
        <v>15.989000000000001</v>
      </c>
      <c r="O8" s="125">
        <f>[1]LME_l_t_b0!G3</f>
        <v>9.66</v>
      </c>
      <c r="P8" s="109">
        <f>[1]LME_l_t_b0!H3</f>
        <v>2.8591000000000001E-8</v>
      </c>
      <c r="Q8" s="110">
        <f>[1]LME_l_t_b0!I3</f>
        <v>1.9999999999999999E-7</v>
      </c>
      <c r="R8" s="126">
        <f>[1]LME_l_t_b0!B4</f>
        <v>95.582999999999998</v>
      </c>
      <c r="S8" s="125">
        <f>[1]LME_l_t_b0!C4</f>
        <v>6.359</v>
      </c>
      <c r="T8" s="127">
        <f>[1]LME_l_t_b0!D4</f>
        <v>83.12</v>
      </c>
      <c r="U8" s="127">
        <f>[1]LME_l_t_b0!E4</f>
        <v>108.045</v>
      </c>
      <c r="V8" s="125">
        <f>[1]LME_l_t_b0!F4</f>
        <v>15.032</v>
      </c>
      <c r="W8" s="125">
        <f>[1]LME_l_t_b0!G4</f>
        <v>10.42</v>
      </c>
      <c r="X8" s="109">
        <f>[1]LME_l_t_b0!H4</f>
        <v>2.1346999999999999E-8</v>
      </c>
      <c r="Y8" s="110">
        <f>[1]LME_l_t_b0!I4</f>
        <v>1.49E-7</v>
      </c>
      <c r="Z8" s="127">
        <f>[1]LME_l_t_b0!B5</f>
        <v>76.218999999999994</v>
      </c>
      <c r="AA8" s="127">
        <f>[1]LME_l_t_b0!C5</f>
        <v>7.4219999999999997</v>
      </c>
      <c r="AB8" s="127">
        <f>[1]LME_l_t_b0!D5</f>
        <v>61.673000000000002</v>
      </c>
      <c r="AC8" s="127">
        <f>[1]LME_l_t_b0!E5</f>
        <v>90.766000000000005</v>
      </c>
      <c r="AD8" s="125">
        <f>[1]LME_l_t_b0!F5</f>
        <v>10.27</v>
      </c>
      <c r="AE8" s="125">
        <f>[1]LME_l_t_b0!G5</f>
        <v>10.57</v>
      </c>
      <c r="AF8" s="109">
        <f>[1]LME_l_t_b0!H5</f>
        <v>7.8795999999999997E-7</v>
      </c>
      <c r="AG8" s="110">
        <f>[1]LME_l_t_b0!I5</f>
        <v>5.5199999999999997E-6</v>
      </c>
      <c r="AH8" s="128">
        <f>[10]LME_l_t_r2!$B$3</f>
        <v>0.61926002042225603</v>
      </c>
      <c r="AI8" s="129">
        <f>[10]LME_l_t_r2!$B$2</f>
        <v>0.80994928921814302</v>
      </c>
    </row>
    <row r="9" spans="1:35" s="5" customFormat="1" ht="27" customHeight="1" thickBot="1" x14ac:dyDescent="0.35">
      <c r="A9" s="130" t="s">
        <v>3</v>
      </c>
      <c r="B9" s="131">
        <f>[4]LME_h_t_b0!B2</f>
        <v>320.14999999999998</v>
      </c>
      <c r="C9" s="119">
        <f>[4]LME_h_t_b0!C2</f>
        <v>25.96</v>
      </c>
      <c r="D9" s="132">
        <f>[4]LME_h_t_b0!D2</f>
        <v>269.27</v>
      </c>
      <c r="E9" s="132">
        <f>[4]LME_h_t_b0!E2</f>
        <v>371.03</v>
      </c>
      <c r="F9" s="115">
        <f>[4]LME_h_t_b0!F2</f>
        <v>12.333</v>
      </c>
      <c r="G9" s="115">
        <f>[4]LME_h_t_b0!G2</f>
        <v>2.97</v>
      </c>
      <c r="H9" s="117">
        <f>[4]LME_h_t_b0!H2</f>
        <v>1.1999999999999999E-3</v>
      </c>
      <c r="I9" s="118">
        <f>[4]LME_h_t_b0!I2</f>
        <v>8.3999999999999995E-3</v>
      </c>
      <c r="J9" s="133">
        <f>[4]LME_h_t_b0!B3</f>
        <v>320.71100000000001</v>
      </c>
      <c r="K9" s="115">
        <f>[4]LME_h_t_b0!C3</f>
        <v>25.96</v>
      </c>
      <c r="L9" s="116">
        <f>[4]LME_h_t_b0!D3</f>
        <v>269.83100000000002</v>
      </c>
      <c r="M9" s="116">
        <f>[4]LME_h_t_b0!E3</f>
        <v>371.59199999999998</v>
      </c>
      <c r="N9" s="115">
        <f>[4]LME_h_t_b0!F3</f>
        <v>12.353999999999999</v>
      </c>
      <c r="O9" s="115">
        <f>[4]LME_h_t_b0!G3</f>
        <v>2.97</v>
      </c>
      <c r="P9" s="117">
        <f>[4]LME_h_t_b0!H3</f>
        <v>1.1999999999999999E-3</v>
      </c>
      <c r="Q9" s="118">
        <f>[4]LME_h_t_b0!I3</f>
        <v>8.3999999999999995E-3</v>
      </c>
      <c r="R9" s="133">
        <f>[4]LME_h_t_b0!B4</f>
        <v>316.13299999999998</v>
      </c>
      <c r="S9" s="115">
        <f>[4]LME_h_t_b0!C4</f>
        <v>25.960999999999999</v>
      </c>
      <c r="T9" s="116">
        <f>[4]LME_h_t_b0!D4</f>
        <v>265.25</v>
      </c>
      <c r="U9" s="116">
        <f>[4]LME_h_t_b0!E4</f>
        <v>367.01600000000002</v>
      </c>
      <c r="V9" s="115">
        <f>[4]LME_h_t_b0!F4</f>
        <v>12.177</v>
      </c>
      <c r="W9" s="115">
        <f>[4]LME_h_t_b0!G4</f>
        <v>2.97</v>
      </c>
      <c r="X9" s="117">
        <f>[4]LME_h_t_b0!H4</f>
        <v>1.1999999999999999E-3</v>
      </c>
      <c r="Y9" s="118">
        <f>[4]LME_h_t_b0!I4</f>
        <v>8.6999999999999994E-3</v>
      </c>
      <c r="Z9" s="116">
        <f>[4]LME_h_t_b0!B5</f>
        <v>300.548</v>
      </c>
      <c r="AA9" s="116">
        <f>[4]LME_h_t_b0!C5</f>
        <v>25.968</v>
      </c>
      <c r="AB9" s="116">
        <f>[4]LME_h_t_b0!D5</f>
        <v>249.65199999999999</v>
      </c>
      <c r="AC9" s="116">
        <f>[4]LME_h_t_b0!E5</f>
        <v>351.44400000000002</v>
      </c>
      <c r="AD9" s="115">
        <f>[4]LME_h_t_b0!F5</f>
        <v>11.574</v>
      </c>
      <c r="AE9" s="115">
        <f>[4]LME_h_t_b0!G5</f>
        <v>2.97</v>
      </c>
      <c r="AF9" s="117">
        <f>[4]LME_h_t_b0!H5</f>
        <v>1.4E-3</v>
      </c>
      <c r="AG9" s="118">
        <f>[4]LME_h_t_b0!I5</f>
        <v>1.01E-2</v>
      </c>
      <c r="AH9" s="120">
        <f>[11]LME_h_t_r2!$B$3</f>
        <v>0.319003355959456</v>
      </c>
      <c r="AI9" s="121">
        <f>[11]LME_h_t_r2!$B$2</f>
        <v>0.83375998449065702</v>
      </c>
    </row>
    <row r="10" spans="1:35" ht="27" customHeight="1" thickBot="1" x14ac:dyDescent="0.35">
      <c r="A10" s="134" t="s">
        <v>32</v>
      </c>
      <c r="B10" s="95" t="str">
        <f t="shared" ref="B10:AG10" si="4">B3</f>
        <v>β0</v>
      </c>
      <c r="C10" s="96" t="str">
        <f t="shared" si="4"/>
        <v xml:space="preserve">SE </v>
      </c>
      <c r="D10" s="97" t="str">
        <f t="shared" si="4"/>
        <v>2.5%    CI</v>
      </c>
      <c r="E10" s="97" t="str">
        <f t="shared" si="4"/>
        <v>97.5% CI</v>
      </c>
      <c r="F10" s="96" t="str">
        <f t="shared" si="4"/>
        <v>t</v>
      </c>
      <c r="G10" s="96" t="str">
        <f t="shared" si="4"/>
        <v>df</v>
      </c>
      <c r="H10" s="98" t="str">
        <f t="shared" si="4"/>
        <v>p. val.</v>
      </c>
      <c r="I10" s="99" t="str">
        <f t="shared" si="4"/>
        <v>p.adj. (bf=7)</v>
      </c>
      <c r="J10" s="95" t="str">
        <f t="shared" si="4"/>
        <v>#</v>
      </c>
      <c r="K10" s="96" t="str">
        <f t="shared" si="4"/>
        <v xml:space="preserve">SE </v>
      </c>
      <c r="L10" s="97" t="str">
        <f t="shared" si="4"/>
        <v>2.5%    CI</v>
      </c>
      <c r="M10" s="97" t="str">
        <f t="shared" si="4"/>
        <v>97.5% CI</v>
      </c>
      <c r="N10" s="96" t="str">
        <f t="shared" si="4"/>
        <v>t</v>
      </c>
      <c r="O10" s="96" t="str">
        <f t="shared" si="4"/>
        <v>df</v>
      </c>
      <c r="P10" s="98" t="str">
        <f t="shared" si="4"/>
        <v>p. val.</v>
      </c>
      <c r="Q10" s="99" t="str">
        <f t="shared" si="4"/>
        <v>p.adj. (bf=7)</v>
      </c>
      <c r="R10" s="95" t="str">
        <f t="shared" si="4"/>
        <v>β0</v>
      </c>
      <c r="S10" s="96" t="str">
        <f t="shared" si="4"/>
        <v xml:space="preserve">SE </v>
      </c>
      <c r="T10" s="97" t="str">
        <f t="shared" si="4"/>
        <v>2.5%    CI</v>
      </c>
      <c r="U10" s="97" t="str">
        <f t="shared" si="4"/>
        <v>97.5% CI</v>
      </c>
      <c r="V10" s="96" t="str">
        <f t="shared" si="4"/>
        <v>t</v>
      </c>
      <c r="W10" s="96" t="str">
        <f t="shared" si="4"/>
        <v>df</v>
      </c>
      <c r="X10" s="98" t="str">
        <f t="shared" si="4"/>
        <v>p. val.</v>
      </c>
      <c r="Y10" s="99" t="str">
        <f t="shared" si="4"/>
        <v>p.adj. (bf=7)</v>
      </c>
      <c r="Z10" s="97" t="str">
        <f t="shared" si="4"/>
        <v>β0</v>
      </c>
      <c r="AA10" s="97" t="str">
        <f t="shared" si="4"/>
        <v xml:space="preserve">SE </v>
      </c>
      <c r="AB10" s="97" t="str">
        <f t="shared" si="4"/>
        <v>2.5%    CI</v>
      </c>
      <c r="AC10" s="97" t="str">
        <f t="shared" si="4"/>
        <v>97.5% CI</v>
      </c>
      <c r="AD10" s="96" t="str">
        <f t="shared" si="4"/>
        <v>t</v>
      </c>
      <c r="AE10" s="96" t="str">
        <f t="shared" si="4"/>
        <v>df</v>
      </c>
      <c r="AF10" s="98" t="str">
        <f t="shared" si="4"/>
        <v>p. val.</v>
      </c>
      <c r="AG10" s="99" t="str">
        <f t="shared" si="4"/>
        <v>p.adj. (bf=7)</v>
      </c>
      <c r="AH10" s="95" t="s">
        <v>49</v>
      </c>
      <c r="AI10" s="101" t="s">
        <v>50</v>
      </c>
    </row>
    <row r="11" spans="1:35" s="4" customFormat="1" ht="27" customHeight="1" thickBot="1" x14ac:dyDescent="0.35">
      <c r="A11" s="135" t="s">
        <v>31</v>
      </c>
      <c r="B11" s="136">
        <f>[6]LME_lh_slope_b0!B2</f>
        <v>33.707000000000001</v>
      </c>
      <c r="C11" s="137">
        <f>[6]LME_lh_slope_b0!C2</f>
        <v>5.3440000000000003</v>
      </c>
      <c r="D11" s="138">
        <f>[6]LME_lh_slope_b0!D2</f>
        <v>23.233000000000001</v>
      </c>
      <c r="E11" s="138">
        <f>[6]LME_lh_slope_b0!E2</f>
        <v>44.180999999999997</v>
      </c>
      <c r="F11" s="137">
        <f>[6]LME_lh_slope_b0!F2</f>
        <v>6.3070000000000004</v>
      </c>
      <c r="G11" s="137">
        <f>[6]LME_lh_slope_b0!G2</f>
        <v>4.13</v>
      </c>
      <c r="H11" s="139">
        <f>[6]LME_lh_slope_b0!H2</f>
        <v>2.8999999999999998E-3</v>
      </c>
      <c r="I11" s="140">
        <f>[6]LME_lh_slope_b0!I2</f>
        <v>2.0199999999999999E-2</v>
      </c>
      <c r="J11" s="137">
        <f>[6]LME_lh_slope_b0!B3</f>
        <v>35.935000000000002</v>
      </c>
      <c r="K11" s="137">
        <f>[6]LME_lh_slope_b0!C3</f>
        <v>5.1849999999999996</v>
      </c>
      <c r="L11" s="141">
        <f>[6]LME_lh_slope_b0!D3</f>
        <v>25.773</v>
      </c>
      <c r="M11" s="141">
        <f>[6]LME_lh_slope_b0!E3</f>
        <v>46.097000000000001</v>
      </c>
      <c r="N11" s="137">
        <f>[6]LME_lh_slope_b0!F3</f>
        <v>6.931</v>
      </c>
      <c r="O11" s="137">
        <f>[6]LME_lh_slope_b0!G3</f>
        <v>3.72</v>
      </c>
      <c r="P11" s="139">
        <f>[6]LME_lh_slope_b0!H3</f>
        <v>3.0000000000000001E-3</v>
      </c>
      <c r="Q11" s="140">
        <f>[6]LME_lh_slope_b0!I3</f>
        <v>2.0799999999999999E-2</v>
      </c>
      <c r="R11" s="137">
        <f>[6]LME_lh_slope_b0!B4</f>
        <v>35.121000000000002</v>
      </c>
      <c r="S11" s="137">
        <f>[6]LME_lh_slope_b0!C4</f>
        <v>5.2430000000000003</v>
      </c>
      <c r="T11" s="141">
        <f>[6]LME_lh_slope_b0!D4</f>
        <v>24.844999999999999</v>
      </c>
      <c r="U11" s="141">
        <f>[6]LME_lh_slope_b0!E4</f>
        <v>45.396999999999998</v>
      </c>
      <c r="V11" s="137">
        <f>[6]LME_lh_slope_b0!F4</f>
        <v>6.6989999999999998</v>
      </c>
      <c r="W11" s="137">
        <f>[6]LME_lh_slope_b0!G4</f>
        <v>3.87</v>
      </c>
      <c r="X11" s="139">
        <f>[6]LME_lh_slope_b0!H4</f>
        <v>2.8999999999999998E-3</v>
      </c>
      <c r="Y11" s="140">
        <f>[6]LME_lh_slope_b0!I4</f>
        <v>2.0400000000000001E-2</v>
      </c>
      <c r="Z11" s="141">
        <f>[6]LME_lh_slope_b0!B5</f>
        <v>44.435000000000002</v>
      </c>
      <c r="AA11" s="141">
        <f>[6]LME_lh_slope_b0!C5</f>
        <v>5.1239999999999997</v>
      </c>
      <c r="AB11" s="141">
        <f>[6]LME_lh_slope_b0!D5</f>
        <v>34.392000000000003</v>
      </c>
      <c r="AC11" s="141">
        <f>[6]LME_lh_slope_b0!E5</f>
        <v>54.476999999999997</v>
      </c>
      <c r="AD11" s="137">
        <f>[6]LME_lh_slope_b0!F5</f>
        <v>8.6720000000000006</v>
      </c>
      <c r="AE11" s="137">
        <f>[6]LME_lh_slope_b0!G5</f>
        <v>3.56</v>
      </c>
      <c r="AF11" s="139">
        <f>[6]LME_lh_slope_b0!H5</f>
        <v>1.6000000000000001E-3</v>
      </c>
      <c r="AG11" s="140">
        <f>[6]LME_lh_slope_b0!I5</f>
        <v>1.1299999999999999E-2</v>
      </c>
      <c r="AH11" s="136">
        <f>[12]LME_lh_slope_r2!$B$3</f>
        <v>7.8119320366442604E-2</v>
      </c>
      <c r="AI11" s="142">
        <f>[12]LME_lh_slope_r2!$B$2</f>
        <v>0.70982760022728197</v>
      </c>
    </row>
  </sheetData>
  <mergeCells count="8">
    <mergeCell ref="AH1:AI1"/>
    <mergeCell ref="AH2:AI2"/>
    <mergeCell ref="A1:A2"/>
    <mergeCell ref="B2:I2"/>
    <mergeCell ref="J2:Q2"/>
    <mergeCell ref="R2:Y2"/>
    <mergeCell ref="Z2:AG2"/>
    <mergeCell ref="B1:AG1"/>
  </mergeCells>
  <conditionalFormatting sqref="I3:I6 Q4:Q6 Q8:Q9 I8:I9">
    <cfRule type="cellIs" dxfId="165" priority="106" operator="lessThan">
      <formula>0.001</formula>
    </cfRule>
    <cfRule type="cellIs" dxfId="164" priority="107" operator="lessThan">
      <formula>0.05</formula>
    </cfRule>
    <cfRule type="containsText" dxfId="163" priority="108" operator="containsText" text="&lt;0.001">
      <formula>NOT(ISERROR(SEARCH("&lt;0.001",I3)))</formula>
    </cfRule>
  </conditionalFormatting>
  <conditionalFormatting sqref="I7 Q7">
    <cfRule type="cellIs" dxfId="162" priority="103" operator="lessThan">
      <formula>0.001</formula>
    </cfRule>
    <cfRule type="cellIs" dxfId="161" priority="104" operator="lessThan">
      <formula>0.05</formula>
    </cfRule>
    <cfRule type="containsText" dxfId="160" priority="105" operator="containsText" text="&lt;0.001">
      <formula>NOT(ISERROR(SEARCH("&lt;0.001",I7)))</formula>
    </cfRule>
  </conditionalFormatting>
  <conditionalFormatting sqref="I10 Q10">
    <cfRule type="cellIs" dxfId="159" priority="100" operator="lessThan">
      <formula>0.001</formula>
    </cfRule>
    <cfRule type="cellIs" dxfId="158" priority="101" operator="lessThan">
      <formula>0.05</formula>
    </cfRule>
    <cfRule type="containsText" dxfId="157" priority="102" operator="containsText" text="&lt;0.001">
      <formula>NOT(ISERROR(SEARCH("&lt;0.001",I10)))</formula>
    </cfRule>
  </conditionalFormatting>
  <conditionalFormatting sqref="Q11 I11">
    <cfRule type="cellIs" dxfId="156" priority="97" operator="lessThan">
      <formula>0.001</formula>
    </cfRule>
    <cfRule type="cellIs" dxfId="155" priority="98" operator="lessThan">
      <formula>0.05</formula>
    </cfRule>
    <cfRule type="containsText" dxfId="154" priority="99" operator="containsText" text="&lt;0.001">
      <formula>NOT(ISERROR(SEARCH("&lt;0.001",I11)))</formula>
    </cfRule>
  </conditionalFormatting>
  <conditionalFormatting sqref="Q4:Q11">
    <cfRule type="cellIs" dxfId="153" priority="96" operator="lessThanOrEqual">
      <formula>0.001</formula>
    </cfRule>
  </conditionalFormatting>
  <conditionalFormatting sqref="H3:H6 H8:H9">
    <cfRule type="cellIs" dxfId="152" priority="93" operator="lessThan">
      <formula>0.001</formula>
    </cfRule>
    <cfRule type="cellIs" dxfId="151" priority="94" operator="lessThan">
      <formula>0.05</formula>
    </cfRule>
    <cfRule type="containsText" dxfId="150" priority="95" operator="containsText" text="&lt;0.001">
      <formula>NOT(ISERROR(SEARCH("&lt;0.001",H3)))</formula>
    </cfRule>
  </conditionalFormatting>
  <conditionalFormatting sqref="H7">
    <cfRule type="cellIs" dxfId="149" priority="90" operator="lessThan">
      <formula>0.001</formula>
    </cfRule>
    <cfRule type="cellIs" dxfId="148" priority="91" operator="lessThan">
      <formula>0.05</formula>
    </cfRule>
    <cfRule type="containsText" dxfId="147" priority="92" operator="containsText" text="&lt;0.001">
      <formula>NOT(ISERROR(SEARCH("&lt;0.001",H7)))</formula>
    </cfRule>
  </conditionalFormatting>
  <conditionalFormatting sqref="H10">
    <cfRule type="cellIs" dxfId="146" priority="87" operator="lessThan">
      <formula>0.001</formula>
    </cfRule>
    <cfRule type="cellIs" dxfId="145" priority="88" operator="lessThan">
      <formula>0.05</formula>
    </cfRule>
    <cfRule type="containsText" dxfId="144" priority="89" operator="containsText" text="&lt;0.001">
      <formula>NOT(ISERROR(SEARCH("&lt;0.001",H10)))</formula>
    </cfRule>
  </conditionalFormatting>
  <conditionalFormatting sqref="H11">
    <cfRule type="cellIs" dxfId="143" priority="84" operator="lessThan">
      <formula>0.001</formula>
    </cfRule>
    <cfRule type="cellIs" dxfId="142" priority="85" operator="lessThan">
      <formula>0.05</formula>
    </cfRule>
    <cfRule type="containsText" dxfId="141" priority="86" operator="containsText" text="&lt;0.001">
      <formula>NOT(ISERROR(SEARCH("&lt;0.001",H11)))</formula>
    </cfRule>
  </conditionalFormatting>
  <conditionalFormatting sqref="Q3">
    <cfRule type="cellIs" dxfId="140" priority="81" operator="lessThan">
      <formula>0.001</formula>
    </cfRule>
    <cfRule type="cellIs" dxfId="139" priority="82" operator="lessThan">
      <formula>0.05</formula>
    </cfRule>
    <cfRule type="containsText" dxfId="138" priority="83" operator="containsText" text="&lt;0.001">
      <formula>NOT(ISERROR(SEARCH("&lt;0.001",Q3)))</formula>
    </cfRule>
  </conditionalFormatting>
  <conditionalFormatting sqref="O3:P3">
    <cfRule type="cellIs" dxfId="137" priority="78" operator="lessThan">
      <formula>0.001</formula>
    </cfRule>
    <cfRule type="cellIs" dxfId="136" priority="79" operator="lessThan">
      <formula>0.05</formula>
    </cfRule>
    <cfRule type="containsText" dxfId="135" priority="80" operator="containsText" text="&lt;0.001">
      <formula>NOT(ISERROR(SEARCH("&lt;0.001",O3)))</formula>
    </cfRule>
  </conditionalFormatting>
  <conditionalFormatting sqref="P4:P6 P8:P9">
    <cfRule type="cellIs" dxfId="134" priority="75" operator="lessThan">
      <formula>0.001</formula>
    </cfRule>
    <cfRule type="cellIs" dxfId="133" priority="76" operator="lessThan">
      <formula>0.05</formula>
    </cfRule>
    <cfRule type="containsText" dxfId="132" priority="77" operator="containsText" text="&lt;0.001">
      <formula>NOT(ISERROR(SEARCH("&lt;0.001",P4)))</formula>
    </cfRule>
  </conditionalFormatting>
  <conditionalFormatting sqref="P7">
    <cfRule type="cellIs" dxfId="131" priority="72" operator="lessThan">
      <formula>0.001</formula>
    </cfRule>
    <cfRule type="cellIs" dxfId="130" priority="73" operator="lessThan">
      <formula>0.05</formula>
    </cfRule>
    <cfRule type="containsText" dxfId="129" priority="74" operator="containsText" text="&lt;0.001">
      <formula>NOT(ISERROR(SEARCH("&lt;0.001",P7)))</formula>
    </cfRule>
  </conditionalFormatting>
  <conditionalFormatting sqref="P10">
    <cfRule type="cellIs" dxfId="128" priority="69" operator="lessThan">
      <formula>0.001</formula>
    </cfRule>
    <cfRule type="cellIs" dxfId="127" priority="70" operator="lessThan">
      <formula>0.05</formula>
    </cfRule>
    <cfRule type="containsText" dxfId="126" priority="71" operator="containsText" text="&lt;0.001">
      <formula>NOT(ISERROR(SEARCH("&lt;0.001",P10)))</formula>
    </cfRule>
  </conditionalFormatting>
  <conditionalFormatting sqref="P11">
    <cfRule type="cellIs" dxfId="125" priority="66" operator="lessThan">
      <formula>0.001</formula>
    </cfRule>
    <cfRule type="cellIs" dxfId="124" priority="67" operator="lessThan">
      <formula>0.05</formula>
    </cfRule>
    <cfRule type="containsText" dxfId="123" priority="68" operator="containsText" text="&lt;0.001">
      <formula>NOT(ISERROR(SEARCH("&lt;0.001",P11)))</formula>
    </cfRule>
  </conditionalFormatting>
  <conditionalFormatting sqref="P4:P11">
    <cfRule type="cellIs" dxfId="122" priority="65" operator="lessThanOrEqual">
      <formula>0.001</formula>
    </cfRule>
  </conditionalFormatting>
  <conditionalFormatting sqref="Y4:Y6 Y8:Y9">
    <cfRule type="cellIs" dxfId="121" priority="62" operator="lessThan">
      <formula>0.001</formula>
    </cfRule>
    <cfRule type="cellIs" dxfId="120" priority="63" operator="lessThan">
      <formula>0.05</formula>
    </cfRule>
    <cfRule type="containsText" dxfId="119" priority="64" operator="containsText" text="&lt;0.001">
      <formula>NOT(ISERROR(SEARCH("&lt;0.001",Y4)))</formula>
    </cfRule>
  </conditionalFormatting>
  <conditionalFormatting sqref="Y7">
    <cfRule type="cellIs" dxfId="118" priority="59" operator="lessThan">
      <formula>0.001</formula>
    </cfRule>
    <cfRule type="cellIs" dxfId="117" priority="60" operator="lessThan">
      <formula>0.05</formula>
    </cfRule>
    <cfRule type="containsText" dxfId="116" priority="61" operator="containsText" text="&lt;0.001">
      <formula>NOT(ISERROR(SEARCH("&lt;0.001",Y7)))</formula>
    </cfRule>
  </conditionalFormatting>
  <conditionalFormatting sqref="Y10">
    <cfRule type="cellIs" dxfId="115" priority="56" operator="lessThan">
      <formula>0.001</formula>
    </cfRule>
    <cfRule type="cellIs" dxfId="114" priority="57" operator="lessThan">
      <formula>0.05</formula>
    </cfRule>
    <cfRule type="containsText" dxfId="113" priority="58" operator="containsText" text="&lt;0.001">
      <formula>NOT(ISERROR(SEARCH("&lt;0.001",Y10)))</formula>
    </cfRule>
  </conditionalFormatting>
  <conditionalFormatting sqref="Y11">
    <cfRule type="cellIs" dxfId="112" priority="53" operator="lessThan">
      <formula>0.001</formula>
    </cfRule>
    <cfRule type="cellIs" dxfId="111" priority="54" operator="lessThan">
      <formula>0.05</formula>
    </cfRule>
    <cfRule type="containsText" dxfId="110" priority="55" operator="containsText" text="&lt;0.001">
      <formula>NOT(ISERROR(SEARCH("&lt;0.001",Y11)))</formula>
    </cfRule>
  </conditionalFormatting>
  <conditionalFormatting sqref="Y4:Y11">
    <cfRule type="cellIs" dxfId="109" priority="52" operator="lessThanOrEqual">
      <formula>0.001</formula>
    </cfRule>
  </conditionalFormatting>
  <conditionalFormatting sqref="Y3">
    <cfRule type="cellIs" dxfId="108" priority="49" operator="lessThan">
      <formula>0.001</formula>
    </cfRule>
    <cfRule type="cellIs" dxfId="107" priority="50" operator="lessThan">
      <formula>0.05</formula>
    </cfRule>
    <cfRule type="containsText" dxfId="106" priority="51" operator="containsText" text="&lt;0.001">
      <formula>NOT(ISERROR(SEARCH("&lt;0.001",Y3)))</formula>
    </cfRule>
  </conditionalFormatting>
  <conditionalFormatting sqref="X3">
    <cfRule type="cellIs" dxfId="105" priority="46" operator="lessThan">
      <formula>0.001</formula>
    </cfRule>
    <cfRule type="cellIs" dxfId="104" priority="47" operator="lessThan">
      <formula>0.05</formula>
    </cfRule>
    <cfRule type="containsText" dxfId="103" priority="48" operator="containsText" text="&lt;0.001">
      <formula>NOT(ISERROR(SEARCH("&lt;0.001",X3)))</formula>
    </cfRule>
  </conditionalFormatting>
  <conditionalFormatting sqref="X4:X6 X8:X9">
    <cfRule type="cellIs" dxfId="102" priority="43" operator="lessThan">
      <formula>0.001</formula>
    </cfRule>
    <cfRule type="cellIs" dxfId="101" priority="44" operator="lessThan">
      <formula>0.05</formula>
    </cfRule>
    <cfRule type="containsText" dxfId="100" priority="45" operator="containsText" text="&lt;0.001">
      <formula>NOT(ISERROR(SEARCH("&lt;0.001",X4)))</formula>
    </cfRule>
  </conditionalFormatting>
  <conditionalFormatting sqref="X7">
    <cfRule type="cellIs" dxfId="99" priority="40" operator="lessThan">
      <formula>0.001</formula>
    </cfRule>
    <cfRule type="cellIs" dxfId="98" priority="41" operator="lessThan">
      <formula>0.05</formula>
    </cfRule>
    <cfRule type="containsText" dxfId="97" priority="42" operator="containsText" text="&lt;0.001">
      <formula>NOT(ISERROR(SEARCH("&lt;0.001",X7)))</formula>
    </cfRule>
  </conditionalFormatting>
  <conditionalFormatting sqref="X10">
    <cfRule type="cellIs" dxfId="96" priority="37" operator="lessThan">
      <formula>0.001</formula>
    </cfRule>
    <cfRule type="cellIs" dxfId="95" priority="38" operator="lessThan">
      <formula>0.05</formula>
    </cfRule>
    <cfRule type="containsText" dxfId="94" priority="39" operator="containsText" text="&lt;0.001">
      <formula>NOT(ISERROR(SEARCH("&lt;0.001",X10)))</formula>
    </cfRule>
  </conditionalFormatting>
  <conditionalFormatting sqref="X11">
    <cfRule type="cellIs" dxfId="93" priority="34" operator="lessThan">
      <formula>0.001</formula>
    </cfRule>
    <cfRule type="cellIs" dxfId="92" priority="35" operator="lessThan">
      <formula>0.05</formula>
    </cfRule>
    <cfRule type="containsText" dxfId="91" priority="36" operator="containsText" text="&lt;0.001">
      <formula>NOT(ISERROR(SEARCH("&lt;0.001",X11)))</formula>
    </cfRule>
  </conditionalFormatting>
  <conditionalFormatting sqref="X4:X11">
    <cfRule type="cellIs" dxfId="90" priority="33" operator="lessThanOrEqual">
      <formula>0.001</formula>
    </cfRule>
  </conditionalFormatting>
  <conditionalFormatting sqref="AG4:AG6 AG8:AG9">
    <cfRule type="cellIs" dxfId="89" priority="30" operator="lessThan">
      <formula>0.001</formula>
    </cfRule>
    <cfRule type="cellIs" dxfId="88" priority="31" operator="lessThan">
      <formula>0.05</formula>
    </cfRule>
    <cfRule type="containsText" dxfId="87" priority="32" operator="containsText" text="&lt;0.001">
      <formula>NOT(ISERROR(SEARCH("&lt;0.001",AG4)))</formula>
    </cfRule>
  </conditionalFormatting>
  <conditionalFormatting sqref="AG7">
    <cfRule type="cellIs" dxfId="86" priority="27" operator="lessThan">
      <formula>0.001</formula>
    </cfRule>
    <cfRule type="cellIs" dxfId="85" priority="28" operator="lessThan">
      <formula>0.05</formula>
    </cfRule>
    <cfRule type="containsText" dxfId="84" priority="29" operator="containsText" text="&lt;0.001">
      <formula>NOT(ISERROR(SEARCH("&lt;0.001",AG7)))</formula>
    </cfRule>
  </conditionalFormatting>
  <conditionalFormatting sqref="AG10">
    <cfRule type="cellIs" dxfId="83" priority="24" operator="lessThan">
      <formula>0.001</formula>
    </cfRule>
    <cfRule type="cellIs" dxfId="82" priority="25" operator="lessThan">
      <formula>0.05</formula>
    </cfRule>
    <cfRule type="containsText" dxfId="81" priority="26" operator="containsText" text="&lt;0.001">
      <formula>NOT(ISERROR(SEARCH("&lt;0.001",AG10)))</formula>
    </cfRule>
  </conditionalFormatting>
  <conditionalFormatting sqref="AG11">
    <cfRule type="cellIs" dxfId="80" priority="21" operator="lessThan">
      <formula>0.001</formula>
    </cfRule>
    <cfRule type="cellIs" dxfId="79" priority="22" operator="lessThan">
      <formula>0.05</formula>
    </cfRule>
    <cfRule type="containsText" dxfId="78" priority="23" operator="containsText" text="&lt;0.001">
      <formula>NOT(ISERROR(SEARCH("&lt;0.001",AG11)))</formula>
    </cfRule>
  </conditionalFormatting>
  <conditionalFormatting sqref="AG4:AG11">
    <cfRule type="cellIs" dxfId="77" priority="20" operator="lessThanOrEqual">
      <formula>0.001</formula>
    </cfRule>
  </conditionalFormatting>
  <conditionalFormatting sqref="AG3">
    <cfRule type="cellIs" dxfId="76" priority="17" operator="lessThan">
      <formula>0.001</formula>
    </cfRule>
    <cfRule type="cellIs" dxfId="75" priority="18" operator="lessThan">
      <formula>0.05</formula>
    </cfRule>
    <cfRule type="containsText" dxfId="74" priority="19" operator="containsText" text="&lt;0.001">
      <formula>NOT(ISERROR(SEARCH("&lt;0.001",AG3)))</formula>
    </cfRule>
  </conditionalFormatting>
  <conditionalFormatting sqref="AF3">
    <cfRule type="cellIs" dxfId="73" priority="14" operator="lessThan">
      <formula>0.001</formula>
    </cfRule>
    <cfRule type="cellIs" dxfId="72" priority="15" operator="lessThan">
      <formula>0.05</formula>
    </cfRule>
    <cfRule type="containsText" dxfId="71" priority="16" operator="containsText" text="&lt;0.001">
      <formula>NOT(ISERROR(SEARCH("&lt;0.001",AF3)))</formula>
    </cfRule>
  </conditionalFormatting>
  <conditionalFormatting sqref="AF4:AF6 AF8:AF9">
    <cfRule type="cellIs" dxfId="70" priority="11" operator="lessThan">
      <formula>0.001</formula>
    </cfRule>
    <cfRule type="cellIs" dxfId="69" priority="12" operator="lessThan">
      <formula>0.05</formula>
    </cfRule>
    <cfRule type="containsText" dxfId="68" priority="13" operator="containsText" text="&lt;0.001">
      <formula>NOT(ISERROR(SEARCH("&lt;0.001",AF4)))</formula>
    </cfRule>
  </conditionalFormatting>
  <conditionalFormatting sqref="AF7">
    <cfRule type="cellIs" dxfId="67" priority="8" operator="lessThan">
      <formula>0.001</formula>
    </cfRule>
    <cfRule type="cellIs" dxfId="66" priority="9" operator="lessThan">
      <formula>0.05</formula>
    </cfRule>
    <cfRule type="containsText" dxfId="65" priority="10" operator="containsText" text="&lt;0.001">
      <formula>NOT(ISERROR(SEARCH("&lt;0.001",AF7)))</formula>
    </cfRule>
  </conditionalFormatting>
  <conditionalFormatting sqref="AF10">
    <cfRule type="cellIs" dxfId="64" priority="5" operator="lessThan">
      <formula>0.001</formula>
    </cfRule>
    <cfRule type="cellIs" dxfId="63" priority="6" operator="lessThan">
      <formula>0.05</formula>
    </cfRule>
    <cfRule type="containsText" dxfId="62" priority="7" operator="containsText" text="&lt;0.001">
      <formula>NOT(ISERROR(SEARCH("&lt;0.001",AF10)))</formula>
    </cfRule>
  </conditionalFormatting>
  <conditionalFormatting sqref="AF11">
    <cfRule type="cellIs" dxfId="61" priority="2" operator="lessThan">
      <formula>0.001</formula>
    </cfRule>
    <cfRule type="cellIs" dxfId="60" priority="3" operator="lessThan">
      <formula>0.05</formula>
    </cfRule>
    <cfRule type="containsText" dxfId="59" priority="4" operator="containsText" text="&lt;0.001">
      <formula>NOT(ISERROR(SEARCH("&lt;0.001",AF11)))</formula>
    </cfRule>
  </conditionalFormatting>
  <conditionalFormatting sqref="AF4:AF11">
    <cfRule type="cellIs" dxfId="58" priority="1" operator="lessThanOrEqual">
      <formula>0.001</formula>
    </cfRule>
  </conditionalFormatting>
  <pageMargins left="0.23622047244094491" right="0.23622047244094491" top="0.74803149606299213" bottom="0.74803149606299213" header="0.31496062992125984" footer="0.31496062992125984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C11"/>
  <sheetViews>
    <sheetView zoomScale="115" zoomScaleNormal="115" zoomScaleSheetLayoutView="55" workbookViewId="0">
      <selection sqref="A1:A2"/>
    </sheetView>
  </sheetViews>
  <sheetFormatPr defaultColWidth="13.88671875" defaultRowHeight="13.2" x14ac:dyDescent="0.25"/>
  <cols>
    <col min="1" max="1" width="10.6640625" style="159" bestFit="1" customWidth="1"/>
    <col min="2" max="5" width="5.44140625" style="149" bestFit="1" customWidth="1"/>
    <col min="6" max="7" width="4.44140625" style="149" bestFit="1" customWidth="1"/>
    <col min="8" max="8" width="5" style="149" bestFit="1" customWidth="1"/>
    <col min="9" max="9" width="6" style="149" bestFit="1" customWidth="1"/>
    <col min="10" max="10" width="4.44140625" style="149" bestFit="1" customWidth="1"/>
    <col min="11" max="11" width="6.44140625" style="149" bestFit="1" customWidth="1"/>
    <col min="12" max="12" width="5.44140625" style="149" bestFit="1" customWidth="1"/>
    <col min="13" max="13" width="8.44140625" style="160" bestFit="1" customWidth="1"/>
    <col min="14" max="15" width="4.44140625" style="149" bestFit="1" customWidth="1"/>
    <col min="16" max="17" width="6" style="149" bestFit="1" customWidth="1"/>
    <col min="18" max="18" width="5" style="149" bestFit="1" customWidth="1"/>
    <col min="19" max="19" width="6.44140625" style="149" bestFit="1" customWidth="1"/>
    <col min="20" max="20" width="8" style="161" bestFit="1" customWidth="1"/>
    <col min="21" max="21" width="6.44140625" style="161" bestFit="1" customWidth="1"/>
    <col min="22" max="22" width="5.44140625" style="149" bestFit="1" customWidth="1"/>
    <col min="23" max="23" width="4.44140625" style="149" bestFit="1" customWidth="1"/>
    <col min="24" max="25" width="6" style="149" bestFit="1" customWidth="1"/>
    <col min="26" max="26" width="5" style="149" bestFit="1" customWidth="1"/>
    <col min="27" max="27" width="6.44140625" style="149" bestFit="1" customWidth="1"/>
    <col min="28" max="29" width="8" style="161" bestFit="1" customWidth="1"/>
    <col min="30" max="30" width="5" style="149" bestFit="1" customWidth="1"/>
    <col min="31" max="31" width="4.44140625" style="149" bestFit="1" customWidth="1"/>
    <col min="32" max="33" width="6" style="149" bestFit="1" customWidth="1"/>
    <col min="34" max="34" width="5" style="149" bestFit="1" customWidth="1"/>
    <col min="35" max="35" width="6.44140625" style="149" bestFit="1" customWidth="1"/>
    <col min="36" max="36" width="6.44140625" style="161" bestFit="1" customWidth="1"/>
    <col min="37" max="37" width="8" style="161" bestFit="1" customWidth="1"/>
    <col min="38" max="38" width="5" style="149" bestFit="1" customWidth="1"/>
    <col min="39" max="39" width="4.44140625" style="149" bestFit="1" customWidth="1"/>
    <col min="40" max="41" width="6" style="149" bestFit="1" customWidth="1"/>
    <col min="42" max="42" width="5" style="149" bestFit="1" customWidth="1"/>
    <col min="43" max="43" width="6.44140625" style="149" bestFit="1" customWidth="1"/>
    <col min="44" max="45" width="8" style="161" bestFit="1" customWidth="1"/>
    <col min="46" max="46" width="5" style="149" bestFit="1" customWidth="1"/>
    <col min="47" max="47" width="4.44140625" style="149" bestFit="1" customWidth="1"/>
    <col min="48" max="49" width="6" style="149" bestFit="1" customWidth="1"/>
    <col min="50" max="50" width="5" style="149" bestFit="1" customWidth="1"/>
    <col min="51" max="51" width="6.44140625" style="149" bestFit="1" customWidth="1"/>
    <col min="52" max="53" width="8" style="161" bestFit="1" customWidth="1"/>
    <col min="54" max="55" width="4.44140625" style="149" bestFit="1" customWidth="1"/>
    <col min="56" max="16384" width="13.88671875" style="149"/>
  </cols>
  <sheetData>
    <row r="1" spans="1:55" s="143" customFormat="1" ht="15" customHeight="1" thickBot="1" x14ac:dyDescent="0.3">
      <c r="A1" s="170" t="s">
        <v>46</v>
      </c>
      <c r="B1" s="166" t="s">
        <v>17</v>
      </c>
      <c r="C1" s="180"/>
      <c r="D1" s="180"/>
      <c r="E1" s="167"/>
      <c r="F1" s="181" t="s">
        <v>18</v>
      </c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66" t="s">
        <v>8</v>
      </c>
      <c r="BC1" s="167"/>
    </row>
    <row r="2" spans="1:55" s="147" customFormat="1" ht="27" customHeight="1" thickBot="1" x14ac:dyDescent="0.35">
      <c r="A2" s="171"/>
      <c r="B2" s="144" t="str">
        <f>Intercepts!A3</f>
        <v>MDC</v>
      </c>
      <c r="C2" s="145" t="str">
        <f>Intercepts!A4</f>
        <v>MWH</v>
      </c>
      <c r="D2" s="145" t="str">
        <f>Intercepts!A5</f>
        <v>MYN</v>
      </c>
      <c r="E2" s="146" t="str">
        <f>Intercepts!A6</f>
        <v>MDQ</v>
      </c>
      <c r="F2" s="168" t="str">
        <f>_xlfn.CONCAT(RIGHT([13]LME_f0_exc_b1!A2,3), " vs ", RIGHT([13]LME_f0_exc_b1!B2,3))</f>
        <v>MDC vs MWH</v>
      </c>
      <c r="G2" s="178"/>
      <c r="H2" s="178"/>
      <c r="I2" s="179"/>
      <c r="J2" s="179"/>
      <c r="K2" s="179"/>
      <c r="L2" s="179"/>
      <c r="M2" s="169"/>
      <c r="N2" s="168" t="str">
        <f>_xlfn.CONCAT(RIGHT([13]LME_f0_exc_b1!A3,3), " vs ", RIGHT([13]LME_f0_exc_b1!B3,3))</f>
        <v>MDC vs MYN</v>
      </c>
      <c r="O2" s="178"/>
      <c r="P2" s="178"/>
      <c r="Q2" s="179"/>
      <c r="R2" s="179"/>
      <c r="S2" s="179"/>
      <c r="T2" s="179"/>
      <c r="U2" s="169"/>
      <c r="V2" s="168" t="str">
        <f>_xlfn.CONCAT(RIGHT([13]LME_f0_exc_b1!A4,3), " vs ", RIGHT([13]LME_f0_exc_b1!B4,3))</f>
        <v>MDC vs MDQ</v>
      </c>
      <c r="W2" s="178"/>
      <c r="X2" s="178"/>
      <c r="Y2" s="179"/>
      <c r="Z2" s="179"/>
      <c r="AA2" s="179"/>
      <c r="AB2" s="179"/>
      <c r="AC2" s="169"/>
      <c r="AD2" s="168" t="str">
        <f>_xlfn.CONCAT(RIGHT([13]LME_f0_exc_b1!A5,3), " vs ", RIGHT([13]LME_f0_exc_b1!B5,3))</f>
        <v>MWH vs MYN</v>
      </c>
      <c r="AE2" s="178"/>
      <c r="AF2" s="178"/>
      <c r="AG2" s="179"/>
      <c r="AH2" s="179"/>
      <c r="AI2" s="179"/>
      <c r="AJ2" s="179"/>
      <c r="AK2" s="169"/>
      <c r="AL2" s="168" t="str">
        <f>_xlfn.CONCAT(RIGHT([13]LME_f0_exc_b1!A6,3), " vs ", RIGHT([13]LME_f0_exc_b1!B6,3))</f>
        <v>MWH vs MDQ</v>
      </c>
      <c r="AM2" s="178"/>
      <c r="AN2" s="178"/>
      <c r="AO2" s="179"/>
      <c r="AP2" s="179"/>
      <c r="AQ2" s="179"/>
      <c r="AR2" s="179"/>
      <c r="AS2" s="169"/>
      <c r="AT2" s="168" t="str">
        <f>_xlfn.CONCAT(RIGHT([13]LME_f0_exc_b1!A7,3), " vs ", RIGHT([13]LME_f0_exc_b1!B7,3))</f>
        <v>MYN vs MDQ</v>
      </c>
      <c r="AU2" s="178"/>
      <c r="AV2" s="178"/>
      <c r="AW2" s="179"/>
      <c r="AX2" s="179"/>
      <c r="AY2" s="179"/>
      <c r="AZ2" s="179"/>
      <c r="BA2" s="169"/>
      <c r="BB2" s="168" t="s">
        <v>47</v>
      </c>
      <c r="BC2" s="169"/>
    </row>
    <row r="3" spans="1:55" ht="27" customHeight="1" thickBot="1" x14ac:dyDescent="0.3">
      <c r="A3" s="94" t="s">
        <v>48</v>
      </c>
      <c r="B3" s="95" t="s">
        <v>53</v>
      </c>
      <c r="C3" s="96" t="s">
        <v>33</v>
      </c>
      <c r="D3" s="96" t="s">
        <v>33</v>
      </c>
      <c r="E3" s="101" t="s">
        <v>33</v>
      </c>
      <c r="F3" s="95" t="s">
        <v>54</v>
      </c>
      <c r="G3" s="96" t="s">
        <v>2</v>
      </c>
      <c r="H3" s="97" t="s">
        <v>22</v>
      </c>
      <c r="I3" s="97" t="s">
        <v>21</v>
      </c>
      <c r="J3" s="96" t="s">
        <v>12</v>
      </c>
      <c r="K3" s="97" t="s">
        <v>24</v>
      </c>
      <c r="L3" s="97" t="s">
        <v>43</v>
      </c>
      <c r="M3" s="148" t="str">
        <f>[14]LME_l_f0_b1!J1</f>
        <v>p.adj. (bf=7)</v>
      </c>
      <c r="N3" s="95" t="str">
        <f t="shared" ref="N3:S3" si="0">F3</f>
        <v>β1</v>
      </c>
      <c r="O3" s="96" t="str">
        <f t="shared" si="0"/>
        <v xml:space="preserve">SE </v>
      </c>
      <c r="P3" s="97" t="str">
        <f t="shared" si="0"/>
        <v>2.5%    CI</v>
      </c>
      <c r="Q3" s="97" t="str">
        <f t="shared" si="0"/>
        <v>97.5% CI</v>
      </c>
      <c r="R3" s="96" t="str">
        <f t="shared" si="0"/>
        <v>t</v>
      </c>
      <c r="S3" s="96" t="str">
        <f t="shared" si="0"/>
        <v>df</v>
      </c>
      <c r="T3" s="99" t="str">
        <f t="shared" ref="T3:U3" si="1">L3</f>
        <v>p. val.</v>
      </c>
      <c r="U3" s="99" t="str">
        <f t="shared" si="1"/>
        <v>p.adj. (bf=7)</v>
      </c>
      <c r="V3" s="95" t="str">
        <f t="shared" ref="V3:AA3" si="2">F3</f>
        <v>β1</v>
      </c>
      <c r="W3" s="96" t="str">
        <f t="shared" si="2"/>
        <v xml:space="preserve">SE </v>
      </c>
      <c r="X3" s="97" t="str">
        <f t="shared" si="2"/>
        <v>2.5%    CI</v>
      </c>
      <c r="Y3" s="97" t="str">
        <f t="shared" si="2"/>
        <v>97.5% CI</v>
      </c>
      <c r="Z3" s="96" t="str">
        <f t="shared" si="2"/>
        <v>t</v>
      </c>
      <c r="AA3" s="96" t="str">
        <f t="shared" si="2"/>
        <v>df</v>
      </c>
      <c r="AB3" s="98" t="str">
        <f t="shared" ref="AB3:AC3" si="3">L3</f>
        <v>p. val.</v>
      </c>
      <c r="AC3" s="99" t="str">
        <f t="shared" si="3"/>
        <v>p.adj. (bf=7)</v>
      </c>
      <c r="AD3" s="95" t="str">
        <f t="shared" ref="AD3:AJ3" si="4">F3</f>
        <v>β1</v>
      </c>
      <c r="AE3" s="96" t="str">
        <f t="shared" si="4"/>
        <v xml:space="preserve">SE </v>
      </c>
      <c r="AF3" s="97" t="str">
        <f t="shared" si="4"/>
        <v>2.5%    CI</v>
      </c>
      <c r="AG3" s="97" t="str">
        <f t="shared" si="4"/>
        <v>97.5% CI</v>
      </c>
      <c r="AH3" s="96" t="str">
        <f t="shared" si="4"/>
        <v>t</v>
      </c>
      <c r="AI3" s="96" t="str">
        <f t="shared" si="4"/>
        <v>df</v>
      </c>
      <c r="AJ3" s="98" t="str">
        <f t="shared" si="4"/>
        <v>p. val.</v>
      </c>
      <c r="AK3" s="99" t="str">
        <f t="shared" ref="AK3" si="5">M3</f>
        <v>p.adj. (bf=7)</v>
      </c>
      <c r="AL3" s="95" t="str">
        <f t="shared" ref="AL3:AR3" si="6">F3</f>
        <v>β1</v>
      </c>
      <c r="AM3" s="96" t="str">
        <f t="shared" si="6"/>
        <v xml:space="preserve">SE </v>
      </c>
      <c r="AN3" s="97" t="str">
        <f t="shared" si="6"/>
        <v>2.5%    CI</v>
      </c>
      <c r="AO3" s="97" t="str">
        <f t="shared" si="6"/>
        <v>97.5% CI</v>
      </c>
      <c r="AP3" s="96" t="str">
        <f t="shared" si="6"/>
        <v>t</v>
      </c>
      <c r="AQ3" s="96" t="str">
        <f t="shared" si="6"/>
        <v>df</v>
      </c>
      <c r="AR3" s="98" t="str">
        <f t="shared" si="6"/>
        <v>p. val.</v>
      </c>
      <c r="AS3" s="99" t="str">
        <f t="shared" ref="AS3" si="7">M3</f>
        <v>p.adj. (bf=7)</v>
      </c>
      <c r="AT3" s="95" t="str">
        <f t="shared" ref="AT3:AZ3" si="8">F3</f>
        <v>β1</v>
      </c>
      <c r="AU3" s="96" t="str">
        <f t="shared" si="8"/>
        <v xml:space="preserve">SE </v>
      </c>
      <c r="AV3" s="97" t="str">
        <f t="shared" si="8"/>
        <v>2.5%    CI</v>
      </c>
      <c r="AW3" s="97" t="str">
        <f t="shared" si="8"/>
        <v>97.5% CI</v>
      </c>
      <c r="AX3" s="96" t="str">
        <f t="shared" si="8"/>
        <v>t</v>
      </c>
      <c r="AY3" s="96" t="str">
        <f t="shared" si="8"/>
        <v>df</v>
      </c>
      <c r="AZ3" s="98" t="str">
        <f t="shared" si="8"/>
        <v>p. val.</v>
      </c>
      <c r="BA3" s="99" t="str">
        <f t="shared" ref="BA3" si="9">M3</f>
        <v>p.adj. (bf=7)</v>
      </c>
      <c r="BB3" s="95" t="s">
        <v>49</v>
      </c>
      <c r="BC3" s="101" t="s">
        <v>50</v>
      </c>
    </row>
    <row r="4" spans="1:55" s="151" customFormat="1" ht="27" customHeight="1" x14ac:dyDescent="0.25">
      <c r="A4" s="102" t="s">
        <v>51</v>
      </c>
      <c r="B4" s="103">
        <f>Intercepts!J3</f>
        <v>87.418999999999997</v>
      </c>
      <c r="C4" s="108">
        <f>Intercepts!J4</f>
        <v>87.522000000000006</v>
      </c>
      <c r="D4" s="108">
        <f>Intercepts!J5</f>
        <v>89.155000000000001</v>
      </c>
      <c r="E4" s="150">
        <f>Intercepts!J6</f>
        <v>90.397999999999996</v>
      </c>
      <c r="F4" s="111">
        <f>[14]LME_l_f0_b1!C2</f>
        <v>0.10299999999999999</v>
      </c>
      <c r="G4" s="104">
        <f>[14]LME_l_f0_b1!D2</f>
        <v>0.32</v>
      </c>
      <c r="H4" s="105">
        <f>[14]LME_l_f0_b1!E2</f>
        <v>-0.52300000000000002</v>
      </c>
      <c r="I4" s="105">
        <f>[14]LME_l_f0_b1!F2</f>
        <v>0.73</v>
      </c>
      <c r="J4" s="104">
        <f>[14]LME_l_f0_b1!G2</f>
        <v>0.32300000000000001</v>
      </c>
      <c r="K4" s="104">
        <f>[14]LME_l_f0_b1!H2</f>
        <v>10.050000000000001</v>
      </c>
      <c r="L4" s="105">
        <f>[14]LME_l_f0_b1!I2</f>
        <v>0.75349999999999995</v>
      </c>
      <c r="M4" s="162">
        <f>[14]LME_l_f0_b1!J2</f>
        <v>0.99990000000000001</v>
      </c>
      <c r="N4" s="111">
        <f>[14]LME_l_f0_b1!C3</f>
        <v>1.7350000000000001</v>
      </c>
      <c r="O4" s="104">
        <f>[14]LME_l_f0_b1!D3</f>
        <v>0.313</v>
      </c>
      <c r="P4" s="105">
        <f>[14]LME_l_f0_b1!E3</f>
        <v>1.1220000000000001</v>
      </c>
      <c r="Q4" s="105">
        <f>[14]LME_l_f0_b1!F3</f>
        <v>2.3490000000000002</v>
      </c>
      <c r="R4" s="104">
        <f>[14]LME_l_f0_b1!G3</f>
        <v>5.548</v>
      </c>
      <c r="S4" s="104">
        <f>[14]LME_l_f0_b1!H3</f>
        <v>9.9499999999999993</v>
      </c>
      <c r="T4" s="107">
        <f>[14]LME_l_f0_b1!I3</f>
        <v>2.4966000000000002E-4</v>
      </c>
      <c r="U4" s="107">
        <f>[14]LME_l_f0_b1!J3</f>
        <v>1.6999999999999999E-3</v>
      </c>
      <c r="V4" s="111">
        <f>[14]LME_l_f0_b1!C4</f>
        <v>2.9790000000000001</v>
      </c>
      <c r="W4" s="104">
        <f>[14]LME_l_f0_b1!D4</f>
        <v>0.59199999999999997</v>
      </c>
      <c r="X4" s="105">
        <f>[14]LME_l_f0_b1!E4</f>
        <v>1.819</v>
      </c>
      <c r="Y4" s="105">
        <f>[14]LME_l_f0_b1!F4</f>
        <v>4.1390000000000002</v>
      </c>
      <c r="Z4" s="104">
        <f>[14]LME_l_f0_b1!G4</f>
        <v>5.032</v>
      </c>
      <c r="AA4" s="104">
        <f>[14]LME_l_f0_b1!H4</f>
        <v>9.9600000000000009</v>
      </c>
      <c r="AB4" s="106">
        <f>[14]LME_l_f0_b1!I4</f>
        <v>5.1971999999999999E-4</v>
      </c>
      <c r="AC4" s="107">
        <f>[14]LME_l_f0_b1!J4</f>
        <v>3.5999999999999999E-3</v>
      </c>
      <c r="AD4" s="111">
        <f>[14]LME_l_f0_b1!C5</f>
        <v>1.6319999999999999</v>
      </c>
      <c r="AE4" s="104">
        <f>[14]LME_l_f0_b1!D5</f>
        <v>0.47099999999999997</v>
      </c>
      <c r="AF4" s="105">
        <f>[14]LME_l_f0_b1!E5</f>
        <v>0.71</v>
      </c>
      <c r="AG4" s="105">
        <f>[14]LME_l_f0_b1!F5</f>
        <v>2.5550000000000002</v>
      </c>
      <c r="AH4" s="104">
        <f>[14]LME_l_f0_b1!G5</f>
        <v>3.468</v>
      </c>
      <c r="AI4" s="104">
        <f>[14]LME_l_f0_b1!H5</f>
        <v>10</v>
      </c>
      <c r="AJ4" s="106">
        <f>[14]LME_l_f0_b1!I5</f>
        <v>6.0000000000000001E-3</v>
      </c>
      <c r="AK4" s="107">
        <f>[14]LME_l_f0_b1!I4</f>
        <v>5.1971999999999999E-4</v>
      </c>
      <c r="AL4" s="111">
        <f>[14]LME_l_f0_b1!C6</f>
        <v>2.8759999999999999</v>
      </c>
      <c r="AM4" s="104">
        <f>[14]LME_l_f0_b1!D6</f>
        <v>0.78700000000000003</v>
      </c>
      <c r="AN4" s="105">
        <f>[14]LME_l_f0_b1!E6</f>
        <v>1.3340000000000001</v>
      </c>
      <c r="AO4" s="105">
        <f>[14]LME_l_f0_b1!F6</f>
        <v>4.4180000000000001</v>
      </c>
      <c r="AP4" s="104">
        <f>[14]LME_l_f0_b1!G6</f>
        <v>3.6560000000000001</v>
      </c>
      <c r="AQ4" s="104">
        <f>[14]LME_l_f0_b1!H6</f>
        <v>10.039999999999999</v>
      </c>
      <c r="AR4" s="106">
        <f>[14]LME_l_f0_b1!I6</f>
        <v>4.4000000000000003E-3</v>
      </c>
      <c r="AS4" s="107">
        <f>[14]LME_l_f0_b1!I6</f>
        <v>4.4000000000000003E-3</v>
      </c>
      <c r="AT4" s="111">
        <f>[14]LME_l_f0_b1!C7</f>
        <v>1.244</v>
      </c>
      <c r="AU4" s="104">
        <f>[14]LME_l_f0_b1!D7</f>
        <v>0.622</v>
      </c>
      <c r="AV4" s="105">
        <f>[14]LME_l_f0_b1!E7</f>
        <v>2.3E-2</v>
      </c>
      <c r="AW4" s="105">
        <f>[14]LME_l_f0_b1!F7</f>
        <v>2.464</v>
      </c>
      <c r="AX4" s="104">
        <f>[14]LME_l_f0_b1!G7</f>
        <v>1.998</v>
      </c>
      <c r="AY4" s="104">
        <f>[14]LME_l_f0_b1!H7</f>
        <v>10.050000000000001</v>
      </c>
      <c r="AZ4" s="106">
        <f>[14]LME_l_f0_b1!I7</f>
        <v>7.3499999999999996E-2</v>
      </c>
      <c r="BA4" s="107">
        <f>[14]LME_l_f0_b1!I7</f>
        <v>7.3499999999999996E-2</v>
      </c>
      <c r="BB4" s="111">
        <f>[7]LME_l_f0_r2!B3</f>
        <v>0.64224961601473296</v>
      </c>
      <c r="BC4" s="112">
        <f>[7]LME_l_f0_r2!B2</f>
        <v>0.95907425245806799</v>
      </c>
    </row>
    <row r="5" spans="1:55" s="151" customFormat="1" ht="27" customHeight="1" x14ac:dyDescent="0.25">
      <c r="A5" s="113" t="s">
        <v>52</v>
      </c>
      <c r="B5" s="114">
        <f>Intercepts!J10</f>
        <v>91.608999999999995</v>
      </c>
      <c r="C5" s="119">
        <f>Intercepts!J11</f>
        <v>92.010999999999996</v>
      </c>
      <c r="D5" s="119">
        <f>Intercepts!J12</f>
        <v>93.457999999999998</v>
      </c>
      <c r="E5" s="152">
        <f>Intercepts!J13</f>
        <v>96.611000000000004</v>
      </c>
      <c r="F5" s="120">
        <f>[15]LME_h_f0_b1!C2</f>
        <v>0.40300000000000002</v>
      </c>
      <c r="G5" s="115">
        <f>[15]LME_h_f0_b1!D2</f>
        <v>0.374</v>
      </c>
      <c r="H5" s="116">
        <f>[15]LME_h_f0_b1!E2</f>
        <v>-0.33100000000000002</v>
      </c>
      <c r="I5" s="116">
        <f>[15]LME_h_f0_b1!F2</f>
        <v>1.1359999999999999</v>
      </c>
      <c r="J5" s="115">
        <f>[15]LME_h_f0_b1!G2</f>
        <v>1.0760000000000001</v>
      </c>
      <c r="K5" s="115">
        <f>[15]LME_h_f0_b1!H2</f>
        <v>10.37</v>
      </c>
      <c r="L5" s="116">
        <f>[15]LME_h_f0_b1!I2</f>
        <v>0.30630000000000002</v>
      </c>
      <c r="M5" s="118">
        <f>[15]LME_h_f0_b1!J2</f>
        <v>0.99990000000000001</v>
      </c>
      <c r="N5" s="120">
        <f>[15]LME_h_f0_b1!C3</f>
        <v>1.85</v>
      </c>
      <c r="O5" s="115">
        <f>[15]LME_h_f0_b1!D3</f>
        <v>0.34</v>
      </c>
      <c r="P5" s="116">
        <f>[15]LME_h_f0_b1!E3</f>
        <v>1.1830000000000001</v>
      </c>
      <c r="Q5" s="116">
        <f>[15]LME_h_f0_b1!F3</f>
        <v>2.516</v>
      </c>
      <c r="R5" s="115">
        <f>[15]LME_h_f0_b1!G3</f>
        <v>5.4359999999999999</v>
      </c>
      <c r="S5" s="115">
        <f>[15]LME_h_f0_b1!H3</f>
        <v>10.4</v>
      </c>
      <c r="T5" s="118">
        <f>[15]LME_h_f0_b1!I3</f>
        <v>2.4957000000000001E-4</v>
      </c>
      <c r="U5" s="118">
        <f>[15]LME_h_f0_b1!J3</f>
        <v>1.6999999999999999E-3</v>
      </c>
      <c r="V5" s="120">
        <f>[15]LME_h_f0_b1!C4</f>
        <v>5.0030000000000001</v>
      </c>
      <c r="W5" s="115">
        <f>[15]LME_h_f0_b1!D4</f>
        <v>0.68300000000000005</v>
      </c>
      <c r="X5" s="116">
        <f>[15]LME_h_f0_b1!E4</f>
        <v>3.6629999999999998</v>
      </c>
      <c r="Y5" s="116">
        <f>[15]LME_h_f0_b1!F4</f>
        <v>6.343</v>
      </c>
      <c r="Z5" s="115">
        <f>[15]LME_h_f0_b1!G4</f>
        <v>7.32</v>
      </c>
      <c r="AA5" s="115">
        <f>[15]LME_h_f0_b1!H4</f>
        <v>10.07</v>
      </c>
      <c r="AB5" s="117">
        <f>[15]LME_h_f0_b1!I4</f>
        <v>2.4453000000000001E-5</v>
      </c>
      <c r="AC5" s="118">
        <f>[15]LME_h_f0_b1!J4</f>
        <v>1.7100000000000001E-4</v>
      </c>
      <c r="AD5" s="120">
        <f>[15]LME_h_f0_b1!C5</f>
        <v>1.4470000000000001</v>
      </c>
      <c r="AE5" s="115">
        <f>[15]LME_h_f0_b1!D5</f>
        <v>0.47</v>
      </c>
      <c r="AF5" s="116">
        <f>[15]LME_h_f0_b1!E5</f>
        <v>0.52600000000000002</v>
      </c>
      <c r="AG5" s="116">
        <f>[15]LME_h_f0_b1!F5</f>
        <v>2.3679999999999999</v>
      </c>
      <c r="AH5" s="115">
        <f>[15]LME_h_f0_b1!G5</f>
        <v>3.08</v>
      </c>
      <c r="AI5" s="115">
        <f>[15]LME_h_f0_b1!H5</f>
        <v>9.91</v>
      </c>
      <c r="AJ5" s="117">
        <f>[15]LME_h_f0_b1!I5</f>
        <v>1.18E-2</v>
      </c>
      <c r="AK5" s="118">
        <f>[15]LME_h_f0_b1!I5</f>
        <v>1.18E-2</v>
      </c>
      <c r="AL5" s="120">
        <f>[15]LME_h_f0_b1!C6</f>
        <v>4.5999999999999996</v>
      </c>
      <c r="AM5" s="115">
        <f>[15]LME_h_f0_b1!D6</f>
        <v>0.92200000000000004</v>
      </c>
      <c r="AN5" s="116">
        <f>[15]LME_h_f0_b1!E6</f>
        <v>2.7930000000000001</v>
      </c>
      <c r="AO5" s="116">
        <f>[15]LME_h_f0_b1!F6</f>
        <v>6.4080000000000004</v>
      </c>
      <c r="AP5" s="115">
        <f>[15]LME_h_f0_b1!G6</f>
        <v>4.9880000000000004</v>
      </c>
      <c r="AQ5" s="115">
        <f>[15]LME_h_f0_b1!H6</f>
        <v>10.050000000000001</v>
      </c>
      <c r="AR5" s="117">
        <f>[15]LME_h_f0_b1!I6</f>
        <v>5.3872000000000002E-4</v>
      </c>
      <c r="AS5" s="118">
        <f>[15]LME_h_f0_b1!I6</f>
        <v>5.3872000000000002E-4</v>
      </c>
      <c r="AT5" s="120">
        <f>[15]LME_h_f0_b1!C7</f>
        <v>3.153</v>
      </c>
      <c r="AU5" s="115">
        <f>[15]LME_h_f0_b1!D7</f>
        <v>0.8</v>
      </c>
      <c r="AV5" s="116">
        <f>[15]LME_h_f0_b1!E7</f>
        <v>1.5840000000000001</v>
      </c>
      <c r="AW5" s="116">
        <f>[15]LME_h_f0_b1!F7</f>
        <v>4.7220000000000004</v>
      </c>
      <c r="AX5" s="115">
        <f>[15]LME_h_f0_b1!G7</f>
        <v>3.9390000000000001</v>
      </c>
      <c r="AY5" s="115">
        <f>[15]LME_h_f0_b1!H7</f>
        <v>10.08</v>
      </c>
      <c r="AZ5" s="117">
        <f>[15]LME_h_f0_b1!I7</f>
        <v>2.7000000000000001E-3</v>
      </c>
      <c r="BA5" s="118">
        <f>[15]LME_h_f0_b1!I7</f>
        <v>2.7000000000000001E-3</v>
      </c>
      <c r="BB5" s="120">
        <f>[8]LME_h_f0_r2!B3</f>
        <v>0.39086539872808701</v>
      </c>
      <c r="BC5" s="121">
        <f>[8]LME_h_f0_r2!B2</f>
        <v>0.89220984282598104</v>
      </c>
    </row>
    <row r="6" spans="1:55" s="151" customFormat="1" ht="27" customHeight="1" thickBot="1" x14ac:dyDescent="0.3">
      <c r="A6" s="113" t="s">
        <v>9</v>
      </c>
      <c r="B6" s="114">
        <f>Intercepts!R3</f>
        <v>6.13</v>
      </c>
      <c r="C6" s="119">
        <f>Intercepts!R4</f>
        <v>6.444</v>
      </c>
      <c r="D6" s="119">
        <f>Intercepts!R5</f>
        <v>6.2469999999999999</v>
      </c>
      <c r="E6" s="152">
        <f>Intercepts!R6</f>
        <v>8.1630000000000003</v>
      </c>
      <c r="F6" s="120">
        <f>[13]LME_f0_exc_b1!C2</f>
        <v>0.314</v>
      </c>
      <c r="G6" s="115">
        <f>[13]LME_f0_exc_b1!D2</f>
        <v>0.33100000000000002</v>
      </c>
      <c r="H6" s="116">
        <f>[13]LME_f0_exc_b1!E2</f>
        <v>-0.33500000000000002</v>
      </c>
      <c r="I6" s="116">
        <f>[13]LME_f0_exc_b1!F2</f>
        <v>0.96299999999999997</v>
      </c>
      <c r="J6" s="115">
        <f>[13]LME_f0_exc_b1!G2</f>
        <v>0.94699999999999995</v>
      </c>
      <c r="K6" s="115">
        <f>[13]LME_f0_exc_b1!H2</f>
        <v>10.09</v>
      </c>
      <c r="L6" s="116">
        <f>[13]LME_f0_exc_b1!I2</f>
        <v>0.36580000000000001</v>
      </c>
      <c r="M6" s="118">
        <f>[13]LME_f0_exc_b1!J2</f>
        <v>0.99990000000000001</v>
      </c>
      <c r="N6" s="120">
        <f>[13]LME_f0_exc_b1!C3</f>
        <v>0.11600000000000001</v>
      </c>
      <c r="O6" s="115">
        <f>[13]LME_f0_exc_b1!D3</f>
        <v>0.312</v>
      </c>
      <c r="P6" s="116">
        <f>[13]LME_f0_exc_b1!E3</f>
        <v>-0.495</v>
      </c>
      <c r="Q6" s="116">
        <f>[13]LME_f0_exc_b1!F3</f>
        <v>0.72799999999999998</v>
      </c>
      <c r="R6" s="115">
        <f>[13]LME_f0_exc_b1!G3</f>
        <v>0.373</v>
      </c>
      <c r="S6" s="115">
        <f>[13]LME_f0_exc_b1!H3</f>
        <v>9.73</v>
      </c>
      <c r="T6" s="118">
        <f>[13]LME_f0_exc_b1!I3</f>
        <v>0.71719999999999995</v>
      </c>
      <c r="U6" s="163">
        <f>[13]LME_f0_exc_b1!J3</f>
        <v>0.99990000000000001</v>
      </c>
      <c r="V6" s="120">
        <f>[13]LME_f0_exc_b1!C4</f>
        <v>2.032</v>
      </c>
      <c r="W6" s="115">
        <f>[13]LME_f0_exc_b1!D4</f>
        <v>0.47399999999999998</v>
      </c>
      <c r="X6" s="116">
        <f>[13]LME_f0_exc_b1!E4</f>
        <v>1.103</v>
      </c>
      <c r="Y6" s="116">
        <f>[13]LME_f0_exc_b1!F4</f>
        <v>2.9620000000000002</v>
      </c>
      <c r="Z6" s="115">
        <f>[13]LME_f0_exc_b1!G4</f>
        <v>4.2869999999999999</v>
      </c>
      <c r="AA6" s="115">
        <f>[13]LME_f0_exc_b1!H4</f>
        <v>9.26</v>
      </c>
      <c r="AB6" s="117">
        <f>[13]LME_f0_exc_b1!I4</f>
        <v>1.9E-3</v>
      </c>
      <c r="AC6" s="118">
        <f>[13]LME_f0_exc_b1!J4</f>
        <v>1.3299999999999999E-2</v>
      </c>
      <c r="AD6" s="120">
        <f>[13]LME_f0_exc_b1!C5</f>
        <v>-0.19700000000000001</v>
      </c>
      <c r="AE6" s="115">
        <f>[13]LME_f0_exc_b1!D5</f>
        <v>0.47099999999999997</v>
      </c>
      <c r="AF6" s="116">
        <f>[13]LME_f0_exc_b1!E5</f>
        <v>-1.1200000000000001</v>
      </c>
      <c r="AG6" s="116">
        <f>[13]LME_f0_exc_b1!F5</f>
        <v>0.72599999999999998</v>
      </c>
      <c r="AH6" s="115">
        <f>[13]LME_f0_exc_b1!G5</f>
        <v>-0.41899999999999998</v>
      </c>
      <c r="AI6" s="115">
        <f>[13]LME_f0_exc_b1!H5</f>
        <v>9.9700000000000006</v>
      </c>
      <c r="AJ6" s="117">
        <f>[13]LME_f0_exc_b1!I5</f>
        <v>0.68430000000000002</v>
      </c>
      <c r="AK6" s="118">
        <f>[13]LME_f0_exc_b1!I5</f>
        <v>0.68430000000000002</v>
      </c>
      <c r="AL6" s="120">
        <f>[13]LME_f0_exc_b1!C6</f>
        <v>1.7190000000000001</v>
      </c>
      <c r="AM6" s="115">
        <f>[13]LME_f0_exc_b1!D6</f>
        <v>0.57499999999999996</v>
      </c>
      <c r="AN6" s="116">
        <f>[13]LME_f0_exc_b1!E6</f>
        <v>0.59299999999999997</v>
      </c>
      <c r="AO6" s="116">
        <f>[13]LME_f0_exc_b1!F6</f>
        <v>2.8450000000000002</v>
      </c>
      <c r="AP6" s="115">
        <f>[13]LME_f0_exc_b1!G6</f>
        <v>2.9910000000000001</v>
      </c>
      <c r="AQ6" s="115">
        <f>[13]LME_f0_exc_b1!H6</f>
        <v>9.7200000000000006</v>
      </c>
      <c r="AR6" s="117">
        <f>[13]LME_f0_exc_b1!I6</f>
        <v>1.4E-2</v>
      </c>
      <c r="AS6" s="118">
        <f>[13]LME_f0_exc_b1!I6</f>
        <v>1.4E-2</v>
      </c>
      <c r="AT6" s="120">
        <f>[13]LME_f0_exc_b1!C7</f>
        <v>1.9159999999999999</v>
      </c>
      <c r="AU6" s="115">
        <f>[13]LME_f0_exc_b1!D7</f>
        <v>0.33700000000000002</v>
      </c>
      <c r="AV6" s="116">
        <f>[13]LME_f0_exc_b1!E7</f>
        <v>1.2549999999999999</v>
      </c>
      <c r="AW6" s="116">
        <f>[13]LME_f0_exc_b1!F7</f>
        <v>2.577</v>
      </c>
      <c r="AX6" s="115">
        <f>[13]LME_f0_exc_b1!G7</f>
        <v>5.6840000000000002</v>
      </c>
      <c r="AY6" s="115">
        <f>[13]LME_f0_exc_b1!H7</f>
        <v>9.4499999999999993</v>
      </c>
      <c r="AZ6" s="117">
        <f>[13]LME_f0_exc_b1!I7</f>
        <v>2.5085999999999999E-4</v>
      </c>
      <c r="BA6" s="118">
        <f>[13]LME_f0_exc_b1!I7</f>
        <v>2.5085999999999999E-4</v>
      </c>
      <c r="BB6" s="120">
        <f>[9]LME_f0_exc_r2!B3</f>
        <v>0.187144059430466</v>
      </c>
      <c r="BC6" s="121">
        <f>[9]LME_f0_exc_r2!B2</f>
        <v>0.64685633866869097</v>
      </c>
    </row>
    <row r="7" spans="1:55" ht="27" customHeight="1" thickBot="1" x14ac:dyDescent="0.3">
      <c r="A7" s="94" t="s">
        <v>10</v>
      </c>
      <c r="B7" s="95" t="s">
        <v>53</v>
      </c>
      <c r="C7" s="96" t="s">
        <v>33</v>
      </c>
      <c r="D7" s="96" t="s">
        <v>33</v>
      </c>
      <c r="E7" s="101" t="s">
        <v>33</v>
      </c>
      <c r="F7" s="95" t="str">
        <f>F3</f>
        <v>β1</v>
      </c>
      <c r="G7" s="96" t="str">
        <f t="shared" ref="G7:BA7" si="10">G3</f>
        <v xml:space="preserve">SE </v>
      </c>
      <c r="H7" s="97" t="str">
        <f>H3</f>
        <v>2.5%    CI</v>
      </c>
      <c r="I7" s="97" t="str">
        <f>I3</f>
        <v>97.5% CI</v>
      </c>
      <c r="J7" s="96" t="str">
        <f t="shared" si="10"/>
        <v>t</v>
      </c>
      <c r="K7" s="96" t="str">
        <f t="shared" ref="K7" si="11">K3</f>
        <v>df</v>
      </c>
      <c r="L7" s="97" t="str">
        <f t="shared" ref="L7:M7" si="12">L3</f>
        <v>p. val.</v>
      </c>
      <c r="M7" s="99" t="str">
        <f t="shared" si="12"/>
        <v>p.adj. (bf=7)</v>
      </c>
      <c r="N7" s="95" t="str">
        <f t="shared" si="10"/>
        <v>β1</v>
      </c>
      <c r="O7" s="96" t="str">
        <f t="shared" si="10"/>
        <v xml:space="preserve">SE </v>
      </c>
      <c r="P7" s="97" t="str">
        <f>P3</f>
        <v>2.5%    CI</v>
      </c>
      <c r="Q7" s="97" t="str">
        <f>Q3</f>
        <v>97.5% CI</v>
      </c>
      <c r="R7" s="96" t="str">
        <f t="shared" si="10"/>
        <v>t</v>
      </c>
      <c r="S7" s="96" t="str">
        <f t="shared" ref="S7" si="13">S3</f>
        <v>df</v>
      </c>
      <c r="T7" s="99" t="str">
        <f t="shared" ref="T7:U7" si="14">T3</f>
        <v>p. val.</v>
      </c>
      <c r="U7" s="99" t="str">
        <f t="shared" si="14"/>
        <v>p.adj. (bf=7)</v>
      </c>
      <c r="V7" s="95" t="str">
        <f t="shared" si="10"/>
        <v>β1</v>
      </c>
      <c r="W7" s="96" t="str">
        <f t="shared" si="10"/>
        <v xml:space="preserve">SE </v>
      </c>
      <c r="X7" s="97" t="str">
        <f>X3</f>
        <v>2.5%    CI</v>
      </c>
      <c r="Y7" s="97" t="str">
        <f>Y3</f>
        <v>97.5% CI</v>
      </c>
      <c r="Z7" s="96" t="str">
        <f t="shared" si="10"/>
        <v>t</v>
      </c>
      <c r="AA7" s="96" t="str">
        <f t="shared" ref="AA7:AC7" si="15">AA3</f>
        <v>df</v>
      </c>
      <c r="AB7" s="98" t="str">
        <f t="shared" si="15"/>
        <v>p. val.</v>
      </c>
      <c r="AC7" s="99" t="str">
        <f t="shared" si="15"/>
        <v>p.adj. (bf=7)</v>
      </c>
      <c r="AD7" s="95" t="str">
        <f t="shared" si="10"/>
        <v>β1</v>
      </c>
      <c r="AE7" s="96" t="str">
        <f t="shared" si="10"/>
        <v xml:space="preserve">SE </v>
      </c>
      <c r="AF7" s="97" t="str">
        <f>AF3</f>
        <v>2.5%    CI</v>
      </c>
      <c r="AG7" s="97" t="str">
        <f t="shared" ref="AG7" si="16">AG3</f>
        <v>97.5% CI</v>
      </c>
      <c r="AH7" s="96" t="str">
        <f t="shared" si="10"/>
        <v>t</v>
      </c>
      <c r="AI7" s="96" t="str">
        <f t="shared" ref="AI7:AJ7" si="17">AI3</f>
        <v>df</v>
      </c>
      <c r="AJ7" s="98" t="str">
        <f t="shared" si="17"/>
        <v>p. val.</v>
      </c>
      <c r="AK7" s="99" t="str">
        <f t="shared" si="10"/>
        <v>p.adj. (bf=7)</v>
      </c>
      <c r="AL7" s="95" t="str">
        <f t="shared" si="10"/>
        <v>β1</v>
      </c>
      <c r="AM7" s="96" t="str">
        <f t="shared" si="10"/>
        <v xml:space="preserve">SE </v>
      </c>
      <c r="AN7" s="97" t="str">
        <f>AN3</f>
        <v>2.5%    CI</v>
      </c>
      <c r="AO7" s="97" t="str">
        <f t="shared" ref="AO7" si="18">AO3</f>
        <v>97.5% CI</v>
      </c>
      <c r="AP7" s="96" t="str">
        <f t="shared" si="10"/>
        <v>t</v>
      </c>
      <c r="AQ7" s="96" t="str">
        <f t="shared" ref="AQ7:AR7" si="19">AQ3</f>
        <v>df</v>
      </c>
      <c r="AR7" s="98" t="str">
        <f t="shared" si="19"/>
        <v>p. val.</v>
      </c>
      <c r="AS7" s="99" t="str">
        <f t="shared" si="10"/>
        <v>p.adj. (bf=7)</v>
      </c>
      <c r="AT7" s="95" t="str">
        <f t="shared" si="10"/>
        <v>β1</v>
      </c>
      <c r="AU7" s="96" t="str">
        <f t="shared" si="10"/>
        <v xml:space="preserve">SE </v>
      </c>
      <c r="AV7" s="97" t="str">
        <f t="shared" ref="AV7:AW7" si="20">AV3</f>
        <v>2.5%    CI</v>
      </c>
      <c r="AW7" s="97" t="str">
        <f t="shared" si="20"/>
        <v>97.5% CI</v>
      </c>
      <c r="AX7" s="96" t="str">
        <f t="shared" si="10"/>
        <v>t</v>
      </c>
      <c r="AY7" s="96" t="str">
        <f t="shared" ref="AY7:AZ7" si="21">AY3</f>
        <v>df</v>
      </c>
      <c r="AZ7" s="98" t="str">
        <f t="shared" si="21"/>
        <v>p. val.</v>
      </c>
      <c r="BA7" s="99" t="str">
        <f t="shared" si="10"/>
        <v>p.adj. (bf=7)</v>
      </c>
      <c r="BB7" s="95" t="s">
        <v>49</v>
      </c>
      <c r="BC7" s="101" t="s">
        <v>50</v>
      </c>
    </row>
    <row r="8" spans="1:55" s="156" customFormat="1" ht="27" customHeight="1" x14ac:dyDescent="0.25">
      <c r="A8" s="122" t="s">
        <v>4</v>
      </c>
      <c r="B8" s="123">
        <f>Intercepts!B3</f>
        <v>98.158000000000001</v>
      </c>
      <c r="C8" s="126">
        <f>Intercepts!B4</f>
        <v>98.644000000000005</v>
      </c>
      <c r="D8" s="126">
        <f>Intercepts!B5</f>
        <v>95.582999999999998</v>
      </c>
      <c r="E8" s="153">
        <f>Intercepts!B5</f>
        <v>95.582999999999998</v>
      </c>
      <c r="F8" s="154">
        <f>[16]LME_l_t_b1!C2</f>
        <v>0.48699999999999999</v>
      </c>
      <c r="G8" s="155">
        <f>[16]LME_l_t_b1!D2</f>
        <v>3.2010000000000001</v>
      </c>
      <c r="H8" s="124">
        <f>[16]LME_l_t_b1!E2</f>
        <v>-5.7859999999999996</v>
      </c>
      <c r="I8" s="124">
        <f>[16]LME_l_t_b1!F2</f>
        <v>6.76</v>
      </c>
      <c r="J8" s="125">
        <f>[16]LME_l_t_b1!G2</f>
        <v>0.152</v>
      </c>
      <c r="K8" s="125">
        <f>[16]LME_l_t_b1!H2</f>
        <v>10.050000000000001</v>
      </c>
      <c r="L8" s="127">
        <f>[16]LME_l_t_b1!I2</f>
        <v>0.8821</v>
      </c>
      <c r="M8" s="110">
        <f>[16]LME_l_t_b1!J2</f>
        <v>0.99990000000000001</v>
      </c>
      <c r="N8" s="154">
        <f>[16]LME_l_t_b1!C3</f>
        <v>-2.5750000000000002</v>
      </c>
      <c r="O8" s="125">
        <f>[16]LME_l_t_b1!D3</f>
        <v>5.0709999999999997</v>
      </c>
      <c r="P8" s="127">
        <f>[16]LME_l_t_b1!E3</f>
        <v>-12.513999999999999</v>
      </c>
      <c r="Q8" s="127">
        <f>[16]LME_l_t_b1!F3</f>
        <v>7.3639999999999999</v>
      </c>
      <c r="R8" s="125">
        <f>[16]LME_l_t_b1!G3</f>
        <v>-0.50800000000000001</v>
      </c>
      <c r="S8" s="125">
        <f>[16]LME_l_t_b1!H3</f>
        <v>10.02</v>
      </c>
      <c r="T8" s="110">
        <f>[16]LME_l_t_b1!I3</f>
        <v>0.62260000000000004</v>
      </c>
      <c r="U8" s="164">
        <f>[16]LME_l_t_b1!J3</f>
        <v>0.99990000000000001</v>
      </c>
      <c r="V8" s="154">
        <f>[16]LME_l_t_b1!C4</f>
        <v>-21.937999999999999</v>
      </c>
      <c r="W8" s="125">
        <f>[16]LME_l_t_b1!D4</f>
        <v>5.319</v>
      </c>
      <c r="X8" s="127">
        <f>[16]LME_l_t_b1!E4</f>
        <v>-32.363999999999997</v>
      </c>
      <c r="Y8" s="127">
        <f>[16]LME_l_t_b1!F4</f>
        <v>-11.512</v>
      </c>
      <c r="Z8" s="125">
        <f>[16]LME_l_t_b1!G4</f>
        <v>-4.1239999999999997</v>
      </c>
      <c r="AA8" s="125">
        <f>[16]LME_l_t_b1!H4</f>
        <v>9.91</v>
      </c>
      <c r="AB8" s="109">
        <f>[16]LME_l_t_b1!I4</f>
        <v>2.0999999999999999E-3</v>
      </c>
      <c r="AC8" s="110">
        <f>[16]LME_l_t_b1!J4</f>
        <v>1.47E-2</v>
      </c>
      <c r="AD8" s="154">
        <f>[16]LME_l_t_b1!C5</f>
        <v>-3.0619999999999998</v>
      </c>
      <c r="AE8" s="125">
        <f>[16]LME_l_t_b1!D5</f>
        <v>4.0990000000000002</v>
      </c>
      <c r="AF8" s="127">
        <f>[16]LME_l_t_b1!E5</f>
        <v>-11.096</v>
      </c>
      <c r="AG8" s="127">
        <f>[16]LME_l_t_b1!F5</f>
        <v>4.9720000000000004</v>
      </c>
      <c r="AH8" s="125">
        <f>[16]LME_l_t_b1!G5</f>
        <v>-0.747</v>
      </c>
      <c r="AI8" s="125">
        <f>[16]LME_l_t_b1!H5</f>
        <v>10.08</v>
      </c>
      <c r="AJ8" s="109">
        <f>[16]LME_l_t_b1!I5</f>
        <v>0.47210000000000002</v>
      </c>
      <c r="AK8" s="110">
        <f>[16]LME_l_t_b1!I5</f>
        <v>0.47210000000000002</v>
      </c>
      <c r="AL8" s="154">
        <f>[16]LME_l_t_b1!C6</f>
        <v>-22.425000000000001</v>
      </c>
      <c r="AM8" s="125">
        <f>[16]LME_l_t_b1!D6</f>
        <v>4.1769999999999996</v>
      </c>
      <c r="AN8" s="127">
        <f>[16]LME_l_t_b1!E6</f>
        <v>-30.613</v>
      </c>
      <c r="AO8" s="127">
        <f>[16]LME_l_t_b1!F6</f>
        <v>-14.237</v>
      </c>
      <c r="AP8" s="125">
        <f>[16]LME_l_t_b1!G6</f>
        <v>-5.3680000000000003</v>
      </c>
      <c r="AQ8" s="125">
        <f>[16]LME_l_t_b1!H6</f>
        <v>9.6300000000000008</v>
      </c>
      <c r="AR8" s="109">
        <f>[16]LME_l_t_b1!I6</f>
        <v>3.5876000000000001E-4</v>
      </c>
      <c r="AS8" s="110">
        <f>[16]LME_l_t_b1!I6</f>
        <v>3.5876000000000001E-4</v>
      </c>
      <c r="AT8" s="154">
        <f>[16]LME_l_t_b1!C7</f>
        <v>-19.363</v>
      </c>
      <c r="AU8" s="125">
        <f>[16]LME_l_t_b1!D7</f>
        <v>5.3479999999999999</v>
      </c>
      <c r="AV8" s="127">
        <f>[16]LME_l_t_b1!E7</f>
        <v>-29.844000000000001</v>
      </c>
      <c r="AW8" s="127">
        <f>[16]LME_l_t_b1!F7</f>
        <v>-8.8819999999999997</v>
      </c>
      <c r="AX8" s="125">
        <f>[16]LME_l_t_b1!G7</f>
        <v>-3.621</v>
      </c>
      <c r="AY8" s="125">
        <f>[16]LME_l_t_b1!H7</f>
        <v>9.99</v>
      </c>
      <c r="AZ8" s="109">
        <f>[16]LME_l_t_b1!I7</f>
        <v>4.7000000000000002E-3</v>
      </c>
      <c r="BA8" s="110">
        <f>[16]LME_l_t_b1!I7</f>
        <v>4.7000000000000002E-3</v>
      </c>
      <c r="BB8" s="128">
        <f>[10]LME_l_t_r2!B3</f>
        <v>0.61926002042225603</v>
      </c>
      <c r="BC8" s="129">
        <f>[10]LME_l_t_r2!B2</f>
        <v>0.80994928921814302</v>
      </c>
    </row>
    <row r="9" spans="1:55" s="156" customFormat="1" ht="27" customHeight="1" thickBot="1" x14ac:dyDescent="0.3">
      <c r="A9" s="130" t="s">
        <v>3</v>
      </c>
      <c r="B9" s="131">
        <f>Intercepts!J10</f>
        <v>91.608999999999995</v>
      </c>
      <c r="C9" s="133">
        <f>Intercepts!J11</f>
        <v>92.010999999999996</v>
      </c>
      <c r="D9" s="133">
        <f>Intercepts!J12</f>
        <v>93.457999999999998</v>
      </c>
      <c r="E9" s="157">
        <f>Intercepts!J13</f>
        <v>96.611000000000004</v>
      </c>
      <c r="F9" s="114">
        <f>[17]LME_h_t_b1!C2</f>
        <v>0.56200000000000006</v>
      </c>
      <c r="G9" s="119">
        <f>[17]LME_h_t_b1!D2</f>
        <v>3.0720000000000001</v>
      </c>
      <c r="H9" s="132">
        <f>[17]LME_h_t_b1!E2</f>
        <v>-5.4589999999999996</v>
      </c>
      <c r="I9" s="132">
        <f>[17]LME_h_t_b1!F2</f>
        <v>6.5819999999999999</v>
      </c>
      <c r="J9" s="115">
        <f>[17]LME_h_t_b1!G2</f>
        <v>0.183</v>
      </c>
      <c r="K9" s="115">
        <f>[17]LME_h_t_b1!H2</f>
        <v>622.04</v>
      </c>
      <c r="L9" s="116">
        <f>[17]LME_h_t_b1!I2</f>
        <v>0.85499999999999998</v>
      </c>
      <c r="M9" s="118">
        <f>[17]LME_h_t_b1!J2</f>
        <v>0.99990000000000001</v>
      </c>
      <c r="N9" s="114">
        <f>[17]LME_h_t_b1!C3</f>
        <v>-4.0170000000000003</v>
      </c>
      <c r="O9" s="115">
        <f>[17]LME_h_t_b1!D3</f>
        <v>3.0649999999999999</v>
      </c>
      <c r="P9" s="116">
        <f>[17]LME_h_t_b1!E3</f>
        <v>-10.023</v>
      </c>
      <c r="Q9" s="116">
        <f>[17]LME_h_t_b1!F3</f>
        <v>1.9890000000000001</v>
      </c>
      <c r="R9" s="115">
        <f>[17]LME_h_t_b1!G3</f>
        <v>-1.3109999999999999</v>
      </c>
      <c r="S9" s="115">
        <f>[17]LME_h_t_b1!H3</f>
        <v>622.02</v>
      </c>
      <c r="T9" s="118">
        <f>[17]LME_h_t_b1!I3</f>
        <v>0.19040000000000001</v>
      </c>
      <c r="U9" s="163">
        <f>[17]LME_h_t_b1!J3</f>
        <v>0.99990000000000001</v>
      </c>
      <c r="V9" s="114">
        <f>[17]LME_h_t_b1!C4</f>
        <v>-19.602</v>
      </c>
      <c r="W9" s="115">
        <f>[17]LME_h_t_b1!D4</f>
        <v>3.1219999999999999</v>
      </c>
      <c r="X9" s="116">
        <f>[17]LME_h_t_b1!E4</f>
        <v>-25.721</v>
      </c>
      <c r="Y9" s="116">
        <f>[17]LME_h_t_b1!F4</f>
        <v>-13.483000000000001</v>
      </c>
      <c r="Z9" s="115">
        <f>[17]LME_h_t_b1!G4</f>
        <v>-6.2779999999999996</v>
      </c>
      <c r="AA9" s="115">
        <f>[17]LME_h_t_b1!H4</f>
        <v>622.12</v>
      </c>
      <c r="AB9" s="117">
        <f>[17]LME_h_t_b1!I4</f>
        <v>6.4190000000000003E-10</v>
      </c>
      <c r="AC9" s="118">
        <f>[17]LME_h_t_b1!J4</f>
        <v>4.49E-9</v>
      </c>
      <c r="AD9" s="114">
        <f>[17]LME_h_t_b1!C5</f>
        <v>-4.5780000000000003</v>
      </c>
      <c r="AE9" s="115">
        <f>[17]LME_h_t_b1!D5</f>
        <v>3.08</v>
      </c>
      <c r="AF9" s="116">
        <f>[17]LME_h_t_b1!E5</f>
        <v>-10.615</v>
      </c>
      <c r="AG9" s="116">
        <f>[17]LME_h_t_b1!F5</f>
        <v>1.458</v>
      </c>
      <c r="AH9" s="115">
        <f>[17]LME_h_t_b1!G5</f>
        <v>-1.486</v>
      </c>
      <c r="AI9" s="115">
        <f>[17]LME_h_t_b1!H5</f>
        <v>622.08000000000004</v>
      </c>
      <c r="AJ9" s="117">
        <f>[17]LME_h_t_b1!I5</f>
        <v>0.13769999999999999</v>
      </c>
      <c r="AK9" s="118">
        <f>[17]LME_h_t_b1!I5</f>
        <v>0.13769999999999999</v>
      </c>
      <c r="AL9" s="114">
        <f>[17]LME_h_t_b1!C6</f>
        <v>-20.163</v>
      </c>
      <c r="AM9" s="115">
        <f>[17]LME_h_t_b1!D6</f>
        <v>3.1469999999999998</v>
      </c>
      <c r="AN9" s="116">
        <f>[17]LME_h_t_b1!E6</f>
        <v>-26.331</v>
      </c>
      <c r="AO9" s="116">
        <f>[17]LME_h_t_b1!F6</f>
        <v>-13.996</v>
      </c>
      <c r="AP9" s="115">
        <f>[17]LME_h_t_b1!G6</f>
        <v>-6.4080000000000004</v>
      </c>
      <c r="AQ9" s="115">
        <f>[17]LME_h_t_b1!H6</f>
        <v>622.25</v>
      </c>
      <c r="AR9" s="117">
        <f>[17]LME_h_t_b1!I6</f>
        <v>2.9116999999999999E-10</v>
      </c>
      <c r="AS9" s="118">
        <f>[17]LME_h_t_b1!I6</f>
        <v>2.9116999999999999E-10</v>
      </c>
      <c r="AT9" s="114">
        <f>[17]LME_h_t_b1!C7</f>
        <v>-15.585000000000001</v>
      </c>
      <c r="AU9" s="115">
        <f>[17]LME_h_t_b1!D7</f>
        <v>3.1230000000000002</v>
      </c>
      <c r="AV9" s="116">
        <f>[17]LME_h_t_b1!E7</f>
        <v>-21.706</v>
      </c>
      <c r="AW9" s="116">
        <f>[17]LME_h_t_b1!F7</f>
        <v>-9.4640000000000004</v>
      </c>
      <c r="AX9" s="115">
        <f>[17]LME_h_t_b1!G7</f>
        <v>-4.99</v>
      </c>
      <c r="AY9" s="115">
        <f>[17]LME_h_t_b1!H7</f>
        <v>622.1</v>
      </c>
      <c r="AZ9" s="117">
        <f>[17]LME_h_t_b1!I7</f>
        <v>7.8426999999999997E-7</v>
      </c>
      <c r="BA9" s="118">
        <f>[17]LME_h_t_b1!I7</f>
        <v>7.8426999999999997E-7</v>
      </c>
      <c r="BB9" s="120">
        <f>[11]LME_h_t_r2!B3</f>
        <v>0.319003355959456</v>
      </c>
      <c r="BC9" s="121">
        <f>[11]LME_h_t_r2!B2</f>
        <v>0.83375998449065702</v>
      </c>
    </row>
    <row r="10" spans="1:55" ht="27" customHeight="1" thickBot="1" x14ac:dyDescent="0.3">
      <c r="A10" s="134" t="s">
        <v>32</v>
      </c>
      <c r="B10" s="95" t="s">
        <v>53</v>
      </c>
      <c r="C10" s="96" t="s">
        <v>33</v>
      </c>
      <c r="D10" s="96" t="s">
        <v>33</v>
      </c>
      <c r="E10" s="101" t="s">
        <v>33</v>
      </c>
      <c r="F10" s="95" t="str">
        <f>F3</f>
        <v>β1</v>
      </c>
      <c r="G10" s="96" t="str">
        <f t="shared" ref="G10:BA10" si="22">G3</f>
        <v xml:space="preserve">SE </v>
      </c>
      <c r="H10" s="97" t="str">
        <f>H3</f>
        <v>2.5%    CI</v>
      </c>
      <c r="I10" s="97" t="str">
        <f>I3</f>
        <v>97.5% CI</v>
      </c>
      <c r="J10" s="96" t="str">
        <f t="shared" si="22"/>
        <v>t</v>
      </c>
      <c r="K10" s="96" t="str">
        <f t="shared" ref="K10" si="23">K3</f>
        <v>df</v>
      </c>
      <c r="L10" s="97" t="str">
        <f t="shared" ref="L10:M10" si="24">L3</f>
        <v>p. val.</v>
      </c>
      <c r="M10" s="99" t="str">
        <f t="shared" si="24"/>
        <v>p.adj. (bf=7)</v>
      </c>
      <c r="N10" s="95" t="str">
        <f t="shared" si="22"/>
        <v>β1</v>
      </c>
      <c r="O10" s="96" t="str">
        <f t="shared" si="22"/>
        <v xml:space="preserve">SE </v>
      </c>
      <c r="P10" s="97" t="str">
        <f>P3</f>
        <v>2.5%    CI</v>
      </c>
      <c r="Q10" s="97" t="str">
        <f>Q3</f>
        <v>97.5% CI</v>
      </c>
      <c r="R10" s="96" t="str">
        <f t="shared" si="22"/>
        <v>t</v>
      </c>
      <c r="S10" s="96" t="str">
        <f t="shared" ref="S10" si="25">S3</f>
        <v>df</v>
      </c>
      <c r="T10" s="99" t="str">
        <f t="shared" ref="T10:U10" si="26">T3</f>
        <v>p. val.</v>
      </c>
      <c r="U10" s="99" t="str">
        <f t="shared" si="26"/>
        <v>p.adj. (bf=7)</v>
      </c>
      <c r="V10" s="95" t="str">
        <f t="shared" si="22"/>
        <v>β1</v>
      </c>
      <c r="W10" s="96" t="str">
        <f t="shared" si="22"/>
        <v xml:space="preserve">SE </v>
      </c>
      <c r="X10" s="97" t="str">
        <f>X3</f>
        <v>2.5%    CI</v>
      </c>
      <c r="Y10" s="97" t="str">
        <f>Y3</f>
        <v>97.5% CI</v>
      </c>
      <c r="Z10" s="96" t="str">
        <f t="shared" si="22"/>
        <v>t</v>
      </c>
      <c r="AA10" s="96" t="str">
        <f t="shared" ref="AA10:AC10" si="27">AA3</f>
        <v>df</v>
      </c>
      <c r="AB10" s="98" t="str">
        <f t="shared" si="27"/>
        <v>p. val.</v>
      </c>
      <c r="AC10" s="99" t="str">
        <f t="shared" si="27"/>
        <v>p.adj. (bf=7)</v>
      </c>
      <c r="AD10" s="95" t="str">
        <f t="shared" si="22"/>
        <v>β1</v>
      </c>
      <c r="AE10" s="96" t="str">
        <f t="shared" si="22"/>
        <v xml:space="preserve">SE </v>
      </c>
      <c r="AF10" s="97" t="str">
        <f>AF3</f>
        <v>2.5%    CI</v>
      </c>
      <c r="AG10" s="97" t="str">
        <f t="shared" ref="AG10" si="28">AG3</f>
        <v>97.5% CI</v>
      </c>
      <c r="AH10" s="96" t="str">
        <f t="shared" si="22"/>
        <v>t</v>
      </c>
      <c r="AI10" s="96" t="str">
        <f t="shared" ref="AI10:AJ10" si="29">AI3</f>
        <v>df</v>
      </c>
      <c r="AJ10" s="98" t="str">
        <f t="shared" si="29"/>
        <v>p. val.</v>
      </c>
      <c r="AK10" s="99" t="str">
        <f t="shared" si="22"/>
        <v>p.adj. (bf=7)</v>
      </c>
      <c r="AL10" s="95" t="str">
        <f t="shared" si="22"/>
        <v>β1</v>
      </c>
      <c r="AM10" s="96" t="str">
        <f t="shared" si="22"/>
        <v xml:space="preserve">SE </v>
      </c>
      <c r="AN10" s="97" t="str">
        <f>AN3</f>
        <v>2.5%    CI</v>
      </c>
      <c r="AO10" s="97" t="str">
        <f t="shared" ref="AO10" si="30">AO3</f>
        <v>97.5% CI</v>
      </c>
      <c r="AP10" s="96" t="str">
        <f t="shared" si="22"/>
        <v>t</v>
      </c>
      <c r="AQ10" s="96" t="str">
        <f t="shared" ref="AQ10:AR10" si="31">AQ3</f>
        <v>df</v>
      </c>
      <c r="AR10" s="98" t="str">
        <f t="shared" si="31"/>
        <v>p. val.</v>
      </c>
      <c r="AS10" s="99" t="str">
        <f t="shared" si="22"/>
        <v>p.adj. (bf=7)</v>
      </c>
      <c r="AT10" s="95" t="str">
        <f t="shared" si="22"/>
        <v>β1</v>
      </c>
      <c r="AU10" s="96" t="str">
        <f t="shared" si="22"/>
        <v xml:space="preserve">SE </v>
      </c>
      <c r="AV10" s="97" t="str">
        <f t="shared" ref="AV10:AW10" si="32">AV3</f>
        <v>2.5%    CI</v>
      </c>
      <c r="AW10" s="97" t="str">
        <f t="shared" si="32"/>
        <v>97.5% CI</v>
      </c>
      <c r="AX10" s="96" t="str">
        <f t="shared" si="22"/>
        <v>t</v>
      </c>
      <c r="AY10" s="96" t="str">
        <f t="shared" ref="AY10:AZ10" si="33">AY3</f>
        <v>df</v>
      </c>
      <c r="AZ10" s="98" t="str">
        <f t="shared" si="33"/>
        <v>p. val.</v>
      </c>
      <c r="BA10" s="99" t="str">
        <f t="shared" si="22"/>
        <v>p.adj. (bf=7)</v>
      </c>
      <c r="BB10" s="95" t="s">
        <v>49</v>
      </c>
      <c r="BC10" s="101" t="s">
        <v>50</v>
      </c>
    </row>
    <row r="11" spans="1:55" s="151" customFormat="1" ht="27" customHeight="1" thickBot="1" x14ac:dyDescent="0.3">
      <c r="A11" s="135" t="s">
        <v>31</v>
      </c>
      <c r="B11" s="136">
        <f>Intercepts!R10</f>
        <v>33.707000000000001</v>
      </c>
      <c r="C11" s="137">
        <f>Intercepts!R11</f>
        <v>35.935000000000002</v>
      </c>
      <c r="D11" s="137">
        <f>Intercepts!R12</f>
        <v>35.121000000000002</v>
      </c>
      <c r="E11" s="142">
        <f>Intercepts!R13</f>
        <v>44.435000000000002</v>
      </c>
      <c r="F11" s="136">
        <f>[18]LME_lh_slope_b1!C2</f>
        <v>2.2280000000000002</v>
      </c>
      <c r="G11" s="158">
        <f>[18]LME_lh_slope_b1!D2</f>
        <v>2.2189999999999999</v>
      </c>
      <c r="H11" s="138">
        <f>[18]LME_lh_slope_b1!E2</f>
        <v>-2.12</v>
      </c>
      <c r="I11" s="138">
        <f>[18]LME_lh_slope_b1!F2</f>
        <v>6.577</v>
      </c>
      <c r="J11" s="137">
        <f>[18]LME_lh_slope_b1!G2</f>
        <v>1.004</v>
      </c>
      <c r="K11" s="137">
        <f>[18]LME_lh_slope_b1!H2</f>
        <v>10.09</v>
      </c>
      <c r="L11" s="141">
        <f>[18]LME_lh_slope_b1!I2</f>
        <v>0.3387</v>
      </c>
      <c r="M11" s="140">
        <f>[18]LME_lh_slope_b1!J2</f>
        <v>0.99990000000000001</v>
      </c>
      <c r="N11" s="136">
        <f>[18]LME_lh_slope_b1!C3</f>
        <v>1.4139999999999999</v>
      </c>
      <c r="O11" s="137">
        <f>[18]LME_lh_slope_b1!D3</f>
        <v>1.643</v>
      </c>
      <c r="P11" s="141">
        <f>[18]LME_lh_slope_b1!E3</f>
        <v>-1.8069999999999999</v>
      </c>
      <c r="Q11" s="141">
        <f>[18]LME_lh_slope_b1!F3</f>
        <v>4.6349999999999998</v>
      </c>
      <c r="R11" s="137">
        <f>[18]LME_lh_slope_b1!G3</f>
        <v>0.86</v>
      </c>
      <c r="S11" s="137">
        <f>[18]LME_lh_slope_b1!H3</f>
        <v>9.67</v>
      </c>
      <c r="T11" s="140">
        <f>[18]LME_lh_slope_b1!I3</f>
        <v>0.41039999999999999</v>
      </c>
      <c r="U11" s="165">
        <f>[18]LME_lh_slope_b1!J3</f>
        <v>0.99990000000000001</v>
      </c>
      <c r="V11" s="136">
        <f>[18]LME_lh_slope_b1!C4</f>
        <v>10.728</v>
      </c>
      <c r="W11" s="137">
        <f>[18]LME_lh_slope_b1!D4</f>
        <v>2.4319999999999999</v>
      </c>
      <c r="X11" s="141">
        <f>[18]LME_lh_slope_b1!E4</f>
        <v>5.9619999999999997</v>
      </c>
      <c r="Y11" s="141">
        <f>[18]LME_lh_slope_b1!F4</f>
        <v>15.493</v>
      </c>
      <c r="Z11" s="137">
        <f>[18]LME_lh_slope_b1!G4</f>
        <v>4.4119999999999999</v>
      </c>
      <c r="AA11" s="137">
        <f>[18]LME_lh_slope_b1!H4</f>
        <v>8.98</v>
      </c>
      <c r="AB11" s="139">
        <f>[18]LME_lh_slope_b1!I4</f>
        <v>1.6999999999999999E-3</v>
      </c>
      <c r="AC11" s="140">
        <f>[18]LME_lh_slope_b1!J4</f>
        <v>1.1900000000000001E-2</v>
      </c>
      <c r="AD11" s="136">
        <f>[18]LME_lh_slope_b1!C5</f>
        <v>-0.81399999999999995</v>
      </c>
      <c r="AE11" s="137">
        <f>[18]LME_lh_slope_b1!D5</f>
        <v>2.831</v>
      </c>
      <c r="AF11" s="141">
        <f>[18]LME_lh_slope_b1!E5</f>
        <v>-6.3620000000000001</v>
      </c>
      <c r="AG11" s="141">
        <f>[18]LME_lh_slope_b1!F5</f>
        <v>4.7329999999999997</v>
      </c>
      <c r="AH11" s="137">
        <f>[18]LME_lh_slope_b1!G5</f>
        <v>-0.28799999999999998</v>
      </c>
      <c r="AI11" s="137">
        <f>[18]LME_lh_slope_b1!H5</f>
        <v>9.9700000000000006</v>
      </c>
      <c r="AJ11" s="139">
        <f>[18]LME_lh_slope_b1!I5</f>
        <v>0.77939999999999998</v>
      </c>
      <c r="AK11" s="140">
        <f>[18]LME_lh_slope_b1!I5</f>
        <v>0.77939999999999998</v>
      </c>
      <c r="AL11" s="136">
        <f>[18]LME_lh_slope_b1!C6</f>
        <v>8.4990000000000006</v>
      </c>
      <c r="AM11" s="137">
        <f>[18]LME_lh_slope_b1!D6</f>
        <v>2.794</v>
      </c>
      <c r="AN11" s="141">
        <f>[18]LME_lh_slope_b1!E6</f>
        <v>3.0230000000000001</v>
      </c>
      <c r="AO11" s="141">
        <f>[18]LME_lh_slope_b1!F6</f>
        <v>13.976000000000001</v>
      </c>
      <c r="AP11" s="137">
        <f>[18]LME_lh_slope_b1!G6</f>
        <v>3.0419999999999998</v>
      </c>
      <c r="AQ11" s="137">
        <f>[18]LME_lh_slope_b1!H6</f>
        <v>9.4499999999999993</v>
      </c>
      <c r="AR11" s="139">
        <f>[18]LME_lh_slope_b1!I6</f>
        <v>1.32E-2</v>
      </c>
      <c r="AS11" s="140">
        <f>[18]LME_lh_slope_b1!I6</f>
        <v>1.32E-2</v>
      </c>
      <c r="AT11" s="136">
        <f>[18]LME_lh_slope_b1!C7</f>
        <v>9.3140000000000001</v>
      </c>
      <c r="AU11" s="137">
        <f>[18]LME_lh_slope_b1!D7</f>
        <v>2.016</v>
      </c>
      <c r="AV11" s="141">
        <f>[18]LME_lh_slope_b1!E7</f>
        <v>5.3620000000000001</v>
      </c>
      <c r="AW11" s="141">
        <f>[18]LME_lh_slope_b1!F7</f>
        <v>13.266</v>
      </c>
      <c r="AX11" s="137">
        <f>[18]LME_lh_slope_b1!G7</f>
        <v>4.6189999999999998</v>
      </c>
      <c r="AY11" s="137">
        <f>[18]LME_lh_slope_b1!H7</f>
        <v>9.49</v>
      </c>
      <c r="AZ11" s="139">
        <f>[18]LME_lh_slope_b1!I7</f>
        <v>1.1000000000000001E-3</v>
      </c>
      <c r="BA11" s="140">
        <f>[18]LME_lh_slope_b1!I7</f>
        <v>1.1000000000000001E-3</v>
      </c>
      <c r="BB11" s="136">
        <f>[12]LME_lh_slope_r2!B3</f>
        <v>7.8119320366442604E-2</v>
      </c>
      <c r="BC11" s="142">
        <f>[12]LME_lh_slope_r2!B2</f>
        <v>0.70982760022728197</v>
      </c>
    </row>
  </sheetData>
  <mergeCells count="11">
    <mergeCell ref="A1:A2"/>
    <mergeCell ref="BB1:BC1"/>
    <mergeCell ref="F2:M2"/>
    <mergeCell ref="BB2:BC2"/>
    <mergeCell ref="N2:U2"/>
    <mergeCell ref="V2:AC2"/>
    <mergeCell ref="B1:E1"/>
    <mergeCell ref="F1:BA1"/>
    <mergeCell ref="AD2:AK2"/>
    <mergeCell ref="AT2:BA2"/>
    <mergeCell ref="AL2:AS2"/>
  </mergeCells>
  <conditionalFormatting sqref="M3:M6 U4:U6 AC4:AC6 AK4:AK6 AS4:AS6 BA4:BA6 BA8:BA9 AS8:AS9 AK8:AK9 AC8:AC9 U8:U9 M8:M9">
    <cfRule type="cellIs" dxfId="57" priority="46" operator="lessThan">
      <formula>0.001</formula>
    </cfRule>
    <cfRule type="cellIs" dxfId="56" priority="47" operator="lessThan">
      <formula>0.05</formula>
    </cfRule>
    <cfRule type="containsText" dxfId="55" priority="48" operator="containsText" text="&lt;0.001">
      <formula>NOT(ISERROR(SEARCH("&lt;0.001",M3)))</formula>
    </cfRule>
  </conditionalFormatting>
  <conditionalFormatting sqref="M7 U7 AC7 AK7 AS7 BA7">
    <cfRule type="cellIs" dxfId="54" priority="40" operator="lessThan">
      <formula>0.001</formula>
    </cfRule>
    <cfRule type="cellIs" dxfId="53" priority="41" operator="lessThan">
      <formula>0.05</formula>
    </cfRule>
    <cfRule type="containsText" dxfId="52" priority="42" operator="containsText" text="&lt;0.001">
      <formula>NOT(ISERROR(SEARCH("&lt;0.001",M7)))</formula>
    </cfRule>
  </conditionalFormatting>
  <conditionalFormatting sqref="M10 U10 AC10 AK10 AS10 BA10">
    <cfRule type="cellIs" dxfId="51" priority="37" operator="lessThan">
      <formula>0.001</formula>
    </cfRule>
    <cfRule type="cellIs" dxfId="50" priority="38" operator="lessThan">
      <formula>0.05</formula>
    </cfRule>
    <cfRule type="containsText" dxfId="49" priority="39" operator="containsText" text="&lt;0.001">
      <formula>NOT(ISERROR(SEARCH("&lt;0.001",M10)))</formula>
    </cfRule>
  </conditionalFormatting>
  <conditionalFormatting sqref="BA11 AS11 AK11 AC11 U11 M11">
    <cfRule type="cellIs" dxfId="48" priority="34" operator="lessThan">
      <formula>0.001</formula>
    </cfRule>
    <cfRule type="cellIs" dxfId="47" priority="35" operator="lessThan">
      <formula>0.05</formula>
    </cfRule>
    <cfRule type="containsText" dxfId="46" priority="36" operator="containsText" text="&lt;0.001">
      <formula>NOT(ISERROR(SEARCH("&lt;0.001",M11)))</formula>
    </cfRule>
  </conditionalFormatting>
  <conditionalFormatting sqref="U3">
    <cfRule type="cellIs" dxfId="45" priority="30" operator="lessThan">
      <formula>0.001</formula>
    </cfRule>
    <cfRule type="cellIs" dxfId="44" priority="31" operator="lessThan">
      <formula>0.05</formula>
    </cfRule>
    <cfRule type="containsText" dxfId="43" priority="32" operator="containsText" text="&lt;0.001">
      <formula>NOT(ISERROR(SEARCH("&lt;0.001",U3)))</formula>
    </cfRule>
  </conditionalFormatting>
  <conditionalFormatting sqref="AC3">
    <cfRule type="cellIs" dxfId="42" priority="27" operator="lessThan">
      <formula>0.001</formula>
    </cfRule>
    <cfRule type="cellIs" dxfId="41" priority="28" operator="lessThan">
      <formula>0.05</formula>
    </cfRule>
    <cfRule type="containsText" dxfId="40" priority="29" operator="containsText" text="&lt;0.001">
      <formula>NOT(ISERROR(SEARCH("&lt;0.001",AC3)))</formula>
    </cfRule>
  </conditionalFormatting>
  <conditionalFormatting sqref="AK3">
    <cfRule type="cellIs" dxfId="39" priority="24" operator="lessThan">
      <formula>0.001</formula>
    </cfRule>
    <cfRule type="cellIs" dxfId="38" priority="25" operator="lessThan">
      <formula>0.05</formula>
    </cfRule>
    <cfRule type="containsText" dxfId="37" priority="26" operator="containsText" text="&lt;0.001">
      <formula>NOT(ISERROR(SEARCH("&lt;0.001",AK3)))</formula>
    </cfRule>
  </conditionalFormatting>
  <conditionalFormatting sqref="AS3">
    <cfRule type="cellIs" dxfId="36" priority="21" operator="lessThan">
      <formula>0.001</formula>
    </cfRule>
    <cfRule type="cellIs" dxfId="35" priority="22" operator="lessThan">
      <formula>0.05</formula>
    </cfRule>
    <cfRule type="containsText" dxfId="34" priority="23" operator="containsText" text="&lt;0.001">
      <formula>NOT(ISERROR(SEARCH("&lt;0.001",AS3)))</formula>
    </cfRule>
  </conditionalFormatting>
  <conditionalFormatting sqref="BA3">
    <cfRule type="cellIs" dxfId="33" priority="18" operator="lessThan">
      <formula>0.001</formula>
    </cfRule>
    <cfRule type="cellIs" dxfId="32" priority="19" operator="lessThan">
      <formula>0.05</formula>
    </cfRule>
    <cfRule type="containsText" dxfId="31" priority="20" operator="containsText" text="&lt;0.001">
      <formula>NOT(ISERROR(SEARCH("&lt;0.001",BA3)))</formula>
    </cfRule>
  </conditionalFormatting>
  <conditionalFormatting sqref="U4:U11 AC4:AC11 AK4:AK11 AS4:AS11 BA4:BA11">
    <cfRule type="cellIs" dxfId="30" priority="17" operator="lessThanOrEqual">
      <formula>0.001</formula>
    </cfRule>
  </conditionalFormatting>
  <conditionalFormatting sqref="AZ4:AZ6 AZ8:AZ9 AR4:AR6 AR8:AR9 AJ4:AJ6 AJ8:AJ9 AB4:AB6 AB8:AB9 T4:T6 T8:T9">
    <cfRule type="cellIs" dxfId="29" priority="14" operator="lessThan">
      <formula>0.001</formula>
    </cfRule>
    <cfRule type="cellIs" dxfId="28" priority="15" operator="lessThan">
      <formula>0.05</formula>
    </cfRule>
    <cfRule type="containsText" dxfId="27" priority="16" operator="containsText" text="&lt;0.001">
      <formula>NOT(ISERROR(SEARCH("&lt;0.001",T4)))</formula>
    </cfRule>
  </conditionalFormatting>
  <conditionalFormatting sqref="AZ7 AR7 AJ7 AB7 T7">
    <cfRule type="cellIs" dxfId="26" priority="11" operator="lessThan">
      <formula>0.001</formula>
    </cfRule>
    <cfRule type="cellIs" dxfId="25" priority="12" operator="lessThan">
      <formula>0.05</formula>
    </cfRule>
    <cfRule type="containsText" dxfId="24" priority="13" operator="containsText" text="&lt;0.001">
      <formula>NOT(ISERROR(SEARCH("&lt;0.001",T7)))</formula>
    </cfRule>
  </conditionalFormatting>
  <conditionalFormatting sqref="AZ10 AR10 AJ10 AB10 T10">
    <cfRule type="cellIs" dxfId="23" priority="8" operator="lessThan">
      <formula>0.001</formula>
    </cfRule>
    <cfRule type="cellIs" dxfId="22" priority="9" operator="lessThan">
      <formula>0.05</formula>
    </cfRule>
    <cfRule type="containsText" dxfId="21" priority="10" operator="containsText" text="&lt;0.001">
      <formula>NOT(ISERROR(SEARCH("&lt;0.001",T10)))</formula>
    </cfRule>
  </conditionalFormatting>
  <conditionalFormatting sqref="AZ11 AR11 AJ11 AB11 T11">
    <cfRule type="cellIs" dxfId="20" priority="5" operator="lessThan">
      <formula>0.001</formula>
    </cfRule>
    <cfRule type="cellIs" dxfId="19" priority="6" operator="lessThan">
      <formula>0.05</formula>
    </cfRule>
    <cfRule type="containsText" dxfId="18" priority="7" operator="containsText" text="&lt;0.001">
      <formula>NOT(ISERROR(SEARCH("&lt;0.001",T11)))</formula>
    </cfRule>
  </conditionalFormatting>
  <conditionalFormatting sqref="AZ3 AR3 AJ3 AB3 T3">
    <cfRule type="cellIs" dxfId="17" priority="2" operator="lessThan">
      <formula>0.001</formula>
    </cfRule>
    <cfRule type="cellIs" dxfId="16" priority="3" operator="lessThan">
      <formula>0.05</formula>
    </cfRule>
    <cfRule type="containsText" dxfId="15" priority="4" operator="containsText" text="&lt;0.001">
      <formula>NOT(ISERROR(SEARCH("&lt;0.001",T3)))</formula>
    </cfRule>
  </conditionalFormatting>
  <conditionalFormatting sqref="AZ4:AZ11 AR4:AR11 AJ4:AJ11 AB4:AB11 T4:T11">
    <cfRule type="cellIs" dxfId="14" priority="1" operator="lessThanOrEqual">
      <formula>0.001</formula>
    </cfRule>
  </conditionalFormatting>
  <pageMargins left="0.23622047244094491" right="0.23622047244094491" top="0.74803149606299213" bottom="0.74803149606299213" header="0.31496062992125984" footer="0.31496062992125984"/>
  <pageSetup paperSize="9" scale="3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J38:M39"/>
  <sheetViews>
    <sheetView zoomScale="70" zoomScaleNormal="70" workbookViewId="0">
      <selection activeCell="S27" sqref="S27"/>
    </sheetView>
  </sheetViews>
  <sheetFormatPr defaultRowHeight="14.4" x14ac:dyDescent="0.3"/>
  <sheetData>
    <row r="38" spans="10:13" x14ac:dyDescent="0.3">
      <c r="J38" s="78" t="s">
        <v>35</v>
      </c>
      <c r="K38" s="78" t="s">
        <v>36</v>
      </c>
      <c r="L38" s="78" t="s">
        <v>37</v>
      </c>
      <c r="M38" s="78" t="s">
        <v>38</v>
      </c>
    </row>
    <row r="39" spans="10:13" x14ac:dyDescent="0.3">
      <c r="J39" t="s">
        <v>39</v>
      </c>
      <c r="K39" t="s">
        <v>40</v>
      </c>
      <c r="L39" t="s">
        <v>41</v>
      </c>
      <c r="M39" t="s"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F32"/>
  <sheetViews>
    <sheetView workbookViewId="0">
      <selection activeCell="A2" sqref="A2"/>
    </sheetView>
  </sheetViews>
  <sheetFormatPr defaultRowHeight="14.4" x14ac:dyDescent="0.3"/>
  <cols>
    <col min="1" max="1" width="11.88671875" bestFit="1" customWidth="1"/>
    <col min="2" max="2" width="9.88671875" bestFit="1" customWidth="1"/>
    <col min="3" max="3" width="7.109375" bestFit="1" customWidth="1"/>
  </cols>
  <sheetData>
    <row r="1" spans="1:6" x14ac:dyDescent="0.3">
      <c r="A1" s="9" t="str">
        <f>E3</f>
        <v>MDC</v>
      </c>
      <c r="B1" s="23" t="s">
        <v>14</v>
      </c>
      <c r="C1" s="9" t="s">
        <v>15</v>
      </c>
      <c r="E1" t="s">
        <v>19</v>
      </c>
    </row>
    <row r="2" spans="1:6" x14ac:dyDescent="0.3">
      <c r="A2" s="11" t="s">
        <v>12</v>
      </c>
      <c r="B2" s="24">
        <f>Intercepts!B3</f>
        <v>98.158000000000001</v>
      </c>
      <c r="C2" s="9">
        <f>Intercepts!B10</f>
        <v>320.14999999999998</v>
      </c>
      <c r="E2" s="35" t="s">
        <v>0</v>
      </c>
      <c r="F2" s="36" t="s">
        <v>23</v>
      </c>
    </row>
    <row r="3" spans="1:6" x14ac:dyDescent="0.3">
      <c r="A3" s="11" t="s">
        <v>13</v>
      </c>
      <c r="B3" s="24">
        <f>Intercepts!J3</f>
        <v>87.418999999999997</v>
      </c>
      <c r="C3" s="9">
        <f>Intercepts!J10</f>
        <v>91.608999999999995</v>
      </c>
      <c r="E3" s="39" t="str">
        <f>Intercepts!Q3</f>
        <v>MDC</v>
      </c>
      <c r="F3" s="39">
        <f>Intercepts!R3-Intercepts!T3</f>
        <v>0.86899999999999977</v>
      </c>
    </row>
    <row r="4" spans="1:6" x14ac:dyDescent="0.3">
      <c r="A4" s="1"/>
      <c r="B4" s="25"/>
      <c r="C4" s="2"/>
      <c r="E4" s="39" t="str">
        <f>Intercepts!Q4</f>
        <v>MWH</v>
      </c>
      <c r="F4" s="39">
        <f>Intercepts!R4-Intercepts!T4</f>
        <v>0.92499999999999982</v>
      </c>
    </row>
    <row r="5" spans="1:6" x14ac:dyDescent="0.3">
      <c r="A5" s="9" t="str">
        <f>E4</f>
        <v>MWH</v>
      </c>
      <c r="B5" s="23" t="s">
        <v>14</v>
      </c>
      <c r="C5" s="9" t="s">
        <v>15</v>
      </c>
      <c r="E5" s="39" t="str">
        <f>Intercepts!Q5</f>
        <v>MYN</v>
      </c>
      <c r="F5" s="39">
        <f>Intercepts!R5-Intercepts!T5</f>
        <v>0.85200000000000031</v>
      </c>
    </row>
    <row r="6" spans="1:6" x14ac:dyDescent="0.3">
      <c r="A6" s="11" t="s">
        <v>12</v>
      </c>
      <c r="B6" s="24">
        <f>Intercepts!B4</f>
        <v>98.644000000000005</v>
      </c>
      <c r="C6" s="9">
        <f>Intercepts!B11</f>
        <v>320.71100000000001</v>
      </c>
      <c r="E6" s="39" t="str">
        <f>Intercepts!Q6</f>
        <v>MDQ</v>
      </c>
      <c r="F6" s="39">
        <f>Intercepts!R6-Intercepts!T6</f>
        <v>1.0730000000000004</v>
      </c>
    </row>
    <row r="7" spans="1:6" x14ac:dyDescent="0.3">
      <c r="A7" s="11" t="s">
        <v>13</v>
      </c>
      <c r="B7" s="24">
        <f>Intercepts!J4</f>
        <v>87.522000000000006</v>
      </c>
      <c r="C7" s="9">
        <f>Intercepts!J11</f>
        <v>92.010999999999996</v>
      </c>
    </row>
    <row r="8" spans="1:6" x14ac:dyDescent="0.3">
      <c r="A8" s="1"/>
      <c r="B8" s="25"/>
      <c r="C8" s="2"/>
      <c r="E8" t="s">
        <v>25</v>
      </c>
    </row>
    <row r="9" spans="1:6" x14ac:dyDescent="0.3">
      <c r="A9" s="12" t="str">
        <f>E5</f>
        <v>MYN</v>
      </c>
      <c r="B9" s="10" t="s">
        <v>14</v>
      </c>
      <c r="C9" s="9" t="s">
        <v>15</v>
      </c>
      <c r="E9" s="35" t="s">
        <v>0</v>
      </c>
      <c r="F9" s="36" t="s">
        <v>23</v>
      </c>
    </row>
    <row r="10" spans="1:6" x14ac:dyDescent="0.3">
      <c r="A10" s="11" t="s">
        <v>12</v>
      </c>
      <c r="B10" s="9">
        <f>Intercepts!B5</f>
        <v>95.582999999999998</v>
      </c>
      <c r="C10" s="9">
        <f>Intercepts!B12</f>
        <v>316.13299999999998</v>
      </c>
      <c r="E10" s="39" t="str">
        <f>Intercepts!Q10</f>
        <v>MDC</v>
      </c>
      <c r="F10" s="39">
        <f>Intercepts!R10-Intercepts!T10</f>
        <v>10.474</v>
      </c>
    </row>
    <row r="11" spans="1:6" x14ac:dyDescent="0.3">
      <c r="A11" s="11" t="s">
        <v>13</v>
      </c>
      <c r="B11" s="9">
        <f>Intercepts!J5</f>
        <v>89.155000000000001</v>
      </c>
      <c r="C11" s="9">
        <f>Intercepts!J12</f>
        <v>93.457999999999998</v>
      </c>
      <c r="E11" s="39" t="str">
        <f>Intercepts!Q11</f>
        <v>MWH</v>
      </c>
      <c r="F11" s="39">
        <f>Intercepts!R11-Intercepts!T11</f>
        <v>10.162000000000003</v>
      </c>
    </row>
    <row r="12" spans="1:6" x14ac:dyDescent="0.3">
      <c r="A12" s="1"/>
      <c r="B12" s="1"/>
      <c r="C12" s="2"/>
      <c r="E12" s="39" t="str">
        <f>Intercepts!Q12</f>
        <v>MYN</v>
      </c>
      <c r="F12" s="39">
        <f>Intercepts!R12-Intercepts!T12</f>
        <v>10.276000000000003</v>
      </c>
    </row>
    <row r="13" spans="1:6" x14ac:dyDescent="0.3">
      <c r="A13" s="9" t="str">
        <f>E6</f>
        <v>MDQ</v>
      </c>
      <c r="B13" s="10" t="s">
        <v>14</v>
      </c>
      <c r="C13" s="9" t="s">
        <v>15</v>
      </c>
      <c r="E13" s="39" t="str">
        <f>Intercepts!Q13</f>
        <v>MDQ</v>
      </c>
      <c r="F13" s="39">
        <f>Intercepts!R13-Intercepts!T13</f>
        <v>10.042999999999999</v>
      </c>
    </row>
    <row r="14" spans="1:6" x14ac:dyDescent="0.3">
      <c r="A14" s="11" t="s">
        <v>12</v>
      </c>
      <c r="B14" s="9">
        <f>Intercepts!B6</f>
        <v>76.218999999999994</v>
      </c>
      <c r="C14" s="9">
        <f>Intercepts!B13</f>
        <v>300.548</v>
      </c>
    </row>
    <row r="15" spans="1:6" x14ac:dyDescent="0.3">
      <c r="A15" s="11" t="s">
        <v>13</v>
      </c>
      <c r="B15" s="9">
        <f>Intercepts!J6</f>
        <v>90.397999999999996</v>
      </c>
      <c r="C15" s="9">
        <f>Intercepts!J13</f>
        <v>96.611000000000004</v>
      </c>
    </row>
    <row r="16" spans="1:6" x14ac:dyDescent="0.3">
      <c r="A16" s="1"/>
      <c r="B16" s="22"/>
      <c r="C16" s="2"/>
    </row>
    <row r="17" spans="1:3" x14ac:dyDescent="0.3">
      <c r="A17" s="17" t="s">
        <v>16</v>
      </c>
      <c r="B17" s="26"/>
      <c r="C17" s="18"/>
    </row>
    <row r="18" spans="1:3" x14ac:dyDescent="0.3">
      <c r="A18" s="13" t="str">
        <f>E3</f>
        <v>MDC</v>
      </c>
      <c r="B18" s="27" t="s">
        <v>14</v>
      </c>
      <c r="C18" s="14" t="s">
        <v>15</v>
      </c>
    </row>
    <row r="19" spans="1:3" x14ac:dyDescent="0.3">
      <c r="A19" s="15" t="s">
        <v>12</v>
      </c>
      <c r="B19" s="28">
        <f>Intercepts!B3-Intercepts!D3</f>
        <v>11.719000000000008</v>
      </c>
      <c r="C19" s="14">
        <f>Intercepts!B10-Intercepts!D10</f>
        <v>50.879999999999995</v>
      </c>
    </row>
    <row r="20" spans="1:3" x14ac:dyDescent="0.3">
      <c r="A20" s="15" t="s">
        <v>13</v>
      </c>
      <c r="B20" s="28">
        <f>Intercepts!J3-Intercepts!L3</f>
        <v>2.1619999999999919</v>
      </c>
      <c r="C20" s="14">
        <f>Intercepts!J10-Intercepts!L10</f>
        <v>2.4769999999999897</v>
      </c>
    </row>
    <row r="21" spans="1:3" x14ac:dyDescent="0.3">
      <c r="A21" s="16"/>
      <c r="B21" s="29"/>
      <c r="C21" s="20"/>
    </row>
    <row r="22" spans="1:3" x14ac:dyDescent="0.3">
      <c r="A22" s="13" t="s">
        <v>7</v>
      </c>
      <c r="B22" s="27" t="s">
        <v>14</v>
      </c>
      <c r="C22" s="14" t="s">
        <v>15</v>
      </c>
    </row>
    <row r="23" spans="1:3" x14ac:dyDescent="0.3">
      <c r="A23" s="15" t="s">
        <v>12</v>
      </c>
      <c r="B23" s="28">
        <f>Intercepts!B4-Intercepts!D4</f>
        <v>12.091999999999999</v>
      </c>
      <c r="C23" s="14">
        <f>Intercepts!B11-Intercepts!D11</f>
        <v>50.879999999999995</v>
      </c>
    </row>
    <row r="24" spans="1:3" x14ac:dyDescent="0.3">
      <c r="A24" s="15" t="s">
        <v>13</v>
      </c>
      <c r="B24" s="28">
        <f>Intercepts!J4-Intercepts!L4</f>
        <v>2.2800000000000011</v>
      </c>
      <c r="C24" s="14">
        <f>Intercepts!J11-Intercepts!L11</f>
        <v>2.2049999999999983</v>
      </c>
    </row>
    <row r="25" spans="1:3" x14ac:dyDescent="0.3">
      <c r="A25" s="1"/>
      <c r="B25" s="26"/>
      <c r="C25" s="18"/>
    </row>
    <row r="26" spans="1:3" x14ac:dyDescent="0.3">
      <c r="A26" s="14" t="s">
        <v>6</v>
      </c>
      <c r="B26" s="19" t="s">
        <v>14</v>
      </c>
      <c r="C26" s="14" t="s">
        <v>15</v>
      </c>
    </row>
    <row r="27" spans="1:3" x14ac:dyDescent="0.3">
      <c r="A27" s="21" t="s">
        <v>12</v>
      </c>
      <c r="B27" s="14">
        <f>Intercepts!B5-Intercepts!D5</f>
        <v>12.462999999999994</v>
      </c>
      <c r="C27" s="14">
        <f>Intercepts!B12-Intercepts!D12</f>
        <v>50.882999999999981</v>
      </c>
    </row>
    <row r="28" spans="1:3" x14ac:dyDescent="0.3">
      <c r="A28" s="21" t="s">
        <v>13</v>
      </c>
      <c r="B28" s="14">
        <f>Intercepts!J5-Intercepts!L5</f>
        <v>2.355000000000004</v>
      </c>
      <c r="C28" s="14">
        <f>Intercepts!J12-Intercepts!L12</f>
        <v>2.2330000000000041</v>
      </c>
    </row>
    <row r="29" spans="1:3" x14ac:dyDescent="0.3">
      <c r="A29" s="20"/>
      <c r="B29" s="20"/>
      <c r="C29" s="20"/>
    </row>
    <row r="30" spans="1:3" x14ac:dyDescent="0.3">
      <c r="A30" s="14" t="s">
        <v>5</v>
      </c>
      <c r="B30" s="19" t="s">
        <v>14</v>
      </c>
      <c r="C30" s="14" t="s">
        <v>15</v>
      </c>
    </row>
    <row r="31" spans="1:3" x14ac:dyDescent="0.3">
      <c r="A31" s="21" t="s">
        <v>12</v>
      </c>
      <c r="B31" s="14">
        <f>Intercepts!B6-Intercepts!D6</f>
        <v>14.545999999999992</v>
      </c>
      <c r="C31" s="14">
        <f>Intercepts!B13-Intercepts!D13</f>
        <v>50.896000000000015</v>
      </c>
    </row>
    <row r="32" spans="1:3" x14ac:dyDescent="0.3">
      <c r="A32" s="21" t="s">
        <v>13</v>
      </c>
      <c r="B32" s="14">
        <f>Intercepts!J6-Intercepts!L6</f>
        <v>2.777000000000001</v>
      </c>
      <c r="C32" s="14">
        <f>Intercepts!J13-Intercepts!L13</f>
        <v>2.987000000000009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Intercepts</vt:lpstr>
      <vt:lpstr>Summary Table Intercepts</vt:lpstr>
      <vt:lpstr>Pairwise Comparisons</vt:lpstr>
      <vt:lpstr>Graphs</vt:lpstr>
      <vt:lpstr>Graph.Data</vt:lpstr>
      <vt:lpstr>'Pairwise Comparisons'!Print_Area</vt:lpstr>
      <vt:lpstr>'Summary Table Intercepts'!Print_Area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2022-06-24T23:23:21Z</cp:lastPrinted>
  <dcterms:created xsi:type="dcterms:W3CDTF">2019-03-15T01:18:43Z</dcterms:created>
  <dcterms:modified xsi:type="dcterms:W3CDTF">2022-06-25T02:03:25Z</dcterms:modified>
</cp:coreProperties>
</file>