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ld and redundant analysis\"/>
    </mc:Choice>
  </mc:AlternateContent>
  <xr:revisionPtr revIDLastSave="0" documentId="8_{ED077EBD-A4E7-46DC-BCE3-FD5999268643}" xr6:coauthVersionLast="47" xr6:coauthVersionMax="47" xr10:uidLastSave="{00000000-0000-0000-0000-000000000000}"/>
  <bookViews>
    <workbookView xWindow="-108" yWindow="-108" windowWidth="23256" windowHeight="13176" firstSheet="4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  <sheet name="Legends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_xlnm.Print_Area" localSheetId="0">'B0 Mode'!$A$1:$AM$10</definedName>
    <definedName name="_xlnm.Print_Area" localSheetId="2">'B0 PA'!$A$1:$AM$10</definedName>
    <definedName name="_xlnm.Print_Area" localSheetId="1">'B1 Mode'!$A$1:$BE$10</definedName>
    <definedName name="_xlnm.Print_Area" localSheetId="3">'B1 PA'!$A$1:$BE$10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5" i="10" l="1"/>
  <c r="BD5" i="10"/>
  <c r="BE4" i="10"/>
  <c r="BD4" i="10"/>
  <c r="BE3" i="10"/>
  <c r="BD3" i="10"/>
  <c r="I2" i="9"/>
  <c r="AM5" i="8"/>
  <c r="BE5" i="2" s="1"/>
  <c r="AM4" i="8"/>
  <c r="BE4" i="2" s="1"/>
  <c r="AM3" i="8"/>
  <c r="BE3" i="2" s="1"/>
  <c r="AL5" i="8"/>
  <c r="BD5" i="2" s="1"/>
  <c r="AL4" i="8"/>
  <c r="BD4" i="2" s="1"/>
  <c r="AL3" i="8"/>
  <c r="BD3" i="2" s="1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C5" i="8"/>
  <c r="AC4" i="8"/>
  <c r="AC3" i="8"/>
  <c r="T3" i="8"/>
  <c r="AB4" i="8"/>
  <c r="AA4" i="8"/>
  <c r="Z4" i="8"/>
  <c r="Y4" i="8"/>
  <c r="X4" i="8"/>
  <c r="W4" i="8"/>
  <c r="V4" i="8"/>
  <c r="U4" i="8"/>
  <c r="AB3" i="8"/>
  <c r="AA3" i="8"/>
  <c r="Z3" i="8"/>
  <c r="Y3" i="8"/>
  <c r="X3" i="8"/>
  <c r="W3" i="8"/>
  <c r="V3" i="8"/>
  <c r="U3" i="8"/>
  <c r="T4" i="8"/>
  <c r="L3" i="8"/>
  <c r="M3" i="8"/>
  <c r="N3" i="8"/>
  <c r="O3" i="8"/>
  <c r="P3" i="8"/>
  <c r="Q3" i="8"/>
  <c r="R3" i="8"/>
  <c r="S3" i="8"/>
  <c r="L4" i="8"/>
  <c r="M4" i="8"/>
  <c r="N4" i="8"/>
  <c r="O4" i="8"/>
  <c r="P4" i="8"/>
  <c r="Q4" i="8"/>
  <c r="R4" i="8"/>
  <c r="S4" i="8"/>
  <c r="K4" i="8"/>
  <c r="K3" i="8"/>
  <c r="K5" i="8"/>
  <c r="J10" i="8"/>
  <c r="I10" i="8"/>
  <c r="H10" i="8"/>
  <c r="G10" i="8"/>
  <c r="F10" i="8"/>
  <c r="E10" i="8"/>
  <c r="D10" i="8"/>
  <c r="C10" i="8"/>
  <c r="J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B10" i="8"/>
  <c r="B8" i="8"/>
  <c r="I2" i="10"/>
  <c r="I9" i="10" s="1"/>
  <c r="I3" i="10"/>
  <c r="S10" i="10"/>
  <c r="R10" i="10"/>
  <c r="Q10" i="10"/>
  <c r="P10" i="10"/>
  <c r="O10" i="10"/>
  <c r="N10" i="10"/>
  <c r="M10" i="10"/>
  <c r="L10" i="10"/>
  <c r="S9" i="10"/>
  <c r="Q9" i="10"/>
  <c r="P9" i="10"/>
  <c r="O9" i="10"/>
  <c r="N9" i="10"/>
  <c r="M9" i="10"/>
  <c r="L9" i="10"/>
  <c r="S8" i="10"/>
  <c r="R8" i="10"/>
  <c r="Q8" i="10"/>
  <c r="P8" i="10"/>
  <c r="O8" i="10"/>
  <c r="N8" i="10"/>
  <c r="M8" i="10"/>
  <c r="L8" i="10"/>
  <c r="S7" i="10"/>
  <c r="R7" i="10"/>
  <c r="Q7" i="10"/>
  <c r="P7" i="10"/>
  <c r="O7" i="10"/>
  <c r="N7" i="10"/>
  <c r="M7" i="10"/>
  <c r="L7" i="10"/>
  <c r="S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AB10" i="10"/>
  <c r="AA10" i="10"/>
  <c r="Z10" i="10"/>
  <c r="Y10" i="10"/>
  <c r="X10" i="10"/>
  <c r="W10" i="10"/>
  <c r="V10" i="10"/>
  <c r="U10" i="10"/>
  <c r="AB9" i="10"/>
  <c r="Z9" i="10"/>
  <c r="Y9" i="10"/>
  <c r="X9" i="10"/>
  <c r="W9" i="10"/>
  <c r="V9" i="10"/>
  <c r="U9" i="10"/>
  <c r="AB8" i="10"/>
  <c r="AA8" i="10"/>
  <c r="Z8" i="10"/>
  <c r="Y8" i="10"/>
  <c r="X8" i="10"/>
  <c r="W8" i="10"/>
  <c r="V8" i="10"/>
  <c r="U8" i="10"/>
  <c r="AB7" i="10"/>
  <c r="AA7" i="10"/>
  <c r="Z7" i="10"/>
  <c r="Y7" i="10"/>
  <c r="X7" i="10"/>
  <c r="W7" i="10"/>
  <c r="V7" i="10"/>
  <c r="U7" i="10"/>
  <c r="AB6" i="10"/>
  <c r="Z6" i="10"/>
  <c r="Y6" i="10"/>
  <c r="X6" i="10"/>
  <c r="W6" i="10"/>
  <c r="V6" i="10"/>
  <c r="U6" i="10"/>
  <c r="AB5" i="10"/>
  <c r="AA5" i="10"/>
  <c r="Z5" i="10"/>
  <c r="Y5" i="10"/>
  <c r="X5" i="10"/>
  <c r="W5" i="10"/>
  <c r="V5" i="10"/>
  <c r="U5" i="10"/>
  <c r="AB4" i="10"/>
  <c r="AA4" i="10"/>
  <c r="Z4" i="10"/>
  <c r="Y4" i="10"/>
  <c r="X4" i="10"/>
  <c r="W4" i="10"/>
  <c r="V4" i="10"/>
  <c r="U4" i="10"/>
  <c r="AB3" i="10"/>
  <c r="AA3" i="10"/>
  <c r="Z3" i="10"/>
  <c r="Y3" i="10"/>
  <c r="X3" i="10"/>
  <c r="W3" i="10"/>
  <c r="V3" i="10"/>
  <c r="U3" i="10"/>
  <c r="AK10" i="10"/>
  <c r="AJ10" i="10"/>
  <c r="AI10" i="10"/>
  <c r="AH10" i="10"/>
  <c r="AG10" i="10"/>
  <c r="AF10" i="10"/>
  <c r="AE10" i="10"/>
  <c r="AD10" i="10"/>
  <c r="AK9" i="10"/>
  <c r="AI9" i="10"/>
  <c r="AH9" i="10"/>
  <c r="AG9" i="10"/>
  <c r="AF9" i="10"/>
  <c r="AE9" i="10"/>
  <c r="AD9" i="10"/>
  <c r="AK8" i="10"/>
  <c r="AJ8" i="10"/>
  <c r="AI8" i="10"/>
  <c r="AH8" i="10"/>
  <c r="AG8" i="10"/>
  <c r="AF8" i="10"/>
  <c r="AE8" i="10"/>
  <c r="AD8" i="10"/>
  <c r="AK7" i="10"/>
  <c r="AJ7" i="10"/>
  <c r="AI7" i="10"/>
  <c r="AH7" i="10"/>
  <c r="AG7" i="10"/>
  <c r="AF7" i="10"/>
  <c r="AE7" i="10"/>
  <c r="AD7" i="10"/>
  <c r="AK6" i="10"/>
  <c r="AI6" i="10"/>
  <c r="AH6" i="10"/>
  <c r="AG6" i="10"/>
  <c r="AF6" i="10"/>
  <c r="AE6" i="10"/>
  <c r="AD6" i="10"/>
  <c r="AK5" i="10"/>
  <c r="AJ5" i="10"/>
  <c r="AI5" i="10"/>
  <c r="AH5" i="10"/>
  <c r="AG5" i="10"/>
  <c r="AF5" i="10"/>
  <c r="AE5" i="10"/>
  <c r="AD5" i="10"/>
  <c r="AK4" i="10"/>
  <c r="AJ4" i="10"/>
  <c r="AI4" i="10"/>
  <c r="AH4" i="10"/>
  <c r="AG4" i="10"/>
  <c r="AF4" i="10"/>
  <c r="AE4" i="10"/>
  <c r="AD4" i="10"/>
  <c r="AK3" i="10"/>
  <c r="AJ3" i="10"/>
  <c r="AI3" i="10"/>
  <c r="AH3" i="10"/>
  <c r="AG3" i="10"/>
  <c r="AF3" i="10"/>
  <c r="AE3" i="10"/>
  <c r="AD3" i="10"/>
  <c r="AT10" i="10"/>
  <c r="AS10" i="10"/>
  <c r="AR10" i="10"/>
  <c r="AQ10" i="10"/>
  <c r="AP10" i="10"/>
  <c r="AO10" i="10"/>
  <c r="AN10" i="10"/>
  <c r="AM10" i="10"/>
  <c r="AT9" i="10"/>
  <c r="AR9" i="10"/>
  <c r="AQ9" i="10"/>
  <c r="AP9" i="10"/>
  <c r="AO9" i="10"/>
  <c r="AN9" i="10"/>
  <c r="AM9" i="10"/>
  <c r="AT8" i="10"/>
  <c r="AS8" i="10"/>
  <c r="AR8" i="10"/>
  <c r="AQ8" i="10"/>
  <c r="AP8" i="10"/>
  <c r="AO8" i="10"/>
  <c r="AN8" i="10"/>
  <c r="AM8" i="10"/>
  <c r="AT7" i="10"/>
  <c r="AS7" i="10"/>
  <c r="AR7" i="10"/>
  <c r="AQ7" i="10"/>
  <c r="AP7" i="10"/>
  <c r="AO7" i="10"/>
  <c r="AN7" i="10"/>
  <c r="AM7" i="10"/>
  <c r="AT6" i="10"/>
  <c r="AR6" i="10"/>
  <c r="AQ6" i="10"/>
  <c r="AP6" i="10"/>
  <c r="AO6" i="10"/>
  <c r="AN6" i="10"/>
  <c r="AM6" i="10"/>
  <c r="AT5" i="10"/>
  <c r="AS5" i="10"/>
  <c r="AR5" i="10"/>
  <c r="AQ5" i="10"/>
  <c r="AP5" i="10"/>
  <c r="AO5" i="10"/>
  <c r="AN5" i="10"/>
  <c r="AM5" i="10"/>
  <c r="AT4" i="10"/>
  <c r="AS4" i="10"/>
  <c r="AR4" i="10"/>
  <c r="AQ4" i="10"/>
  <c r="AP4" i="10"/>
  <c r="AO4" i="10"/>
  <c r="AN4" i="10"/>
  <c r="AM4" i="10"/>
  <c r="AT3" i="10"/>
  <c r="AS3" i="10"/>
  <c r="AR3" i="10"/>
  <c r="AQ3" i="10"/>
  <c r="AP3" i="10"/>
  <c r="AO3" i="10"/>
  <c r="AN3" i="10"/>
  <c r="AM3" i="10"/>
  <c r="BC10" i="10"/>
  <c r="BB10" i="10"/>
  <c r="BA10" i="10"/>
  <c r="AZ10" i="10"/>
  <c r="AY10" i="10"/>
  <c r="AX10" i="10"/>
  <c r="AW10" i="10"/>
  <c r="AV10" i="10"/>
  <c r="BC9" i="10"/>
  <c r="BA9" i="10"/>
  <c r="AZ9" i="10"/>
  <c r="AY9" i="10"/>
  <c r="AX9" i="10"/>
  <c r="AW9" i="10"/>
  <c r="AV9" i="10"/>
  <c r="BC8" i="10"/>
  <c r="BB8" i="10"/>
  <c r="BA8" i="10"/>
  <c r="AZ8" i="10"/>
  <c r="AY8" i="10"/>
  <c r="AX8" i="10"/>
  <c r="AW8" i="10"/>
  <c r="AV8" i="10"/>
  <c r="BC7" i="10"/>
  <c r="BB7" i="10"/>
  <c r="BA7" i="10"/>
  <c r="AZ7" i="10"/>
  <c r="AY7" i="10"/>
  <c r="AX7" i="10"/>
  <c r="AW7" i="10"/>
  <c r="AV7" i="10"/>
  <c r="BC6" i="10"/>
  <c r="BA6" i="10"/>
  <c r="AZ6" i="10"/>
  <c r="AY6" i="10"/>
  <c r="AX6" i="10"/>
  <c r="AW6" i="10"/>
  <c r="AV6" i="10"/>
  <c r="BC5" i="10"/>
  <c r="BB5" i="10"/>
  <c r="BA5" i="10"/>
  <c r="AZ5" i="10"/>
  <c r="AY5" i="10"/>
  <c r="AX5" i="10"/>
  <c r="AW5" i="10"/>
  <c r="AV5" i="10"/>
  <c r="BC4" i="10"/>
  <c r="BB4" i="10"/>
  <c r="BA4" i="10"/>
  <c r="AZ4" i="10"/>
  <c r="AY4" i="10"/>
  <c r="AX4" i="10"/>
  <c r="AW4" i="10"/>
  <c r="AV4" i="10"/>
  <c r="BC3" i="10"/>
  <c r="BB3" i="10"/>
  <c r="BA3" i="10"/>
  <c r="AZ3" i="10"/>
  <c r="AY3" i="10"/>
  <c r="AX3" i="10"/>
  <c r="AW3" i="10"/>
  <c r="AV3" i="10"/>
  <c r="AU10" i="10"/>
  <c r="AU8" i="10"/>
  <c r="AU7" i="10"/>
  <c r="AU5" i="10"/>
  <c r="AU4" i="10"/>
  <c r="AU3" i="10"/>
  <c r="AU9" i="10"/>
  <c r="AU6" i="10"/>
  <c r="AL10" i="10"/>
  <c r="AL8" i="10"/>
  <c r="AL7" i="10"/>
  <c r="AL5" i="10"/>
  <c r="AL4" i="10"/>
  <c r="AL3" i="10"/>
  <c r="AL9" i="10"/>
  <c r="AL6" i="10"/>
  <c r="AC10" i="10"/>
  <c r="AC8" i="10"/>
  <c r="AC7" i="10"/>
  <c r="AC5" i="10"/>
  <c r="AC4" i="10"/>
  <c r="AC3" i="10"/>
  <c r="AC9" i="10"/>
  <c r="AC6" i="10"/>
  <c r="T10" i="10"/>
  <c r="T8" i="10"/>
  <c r="T7" i="10"/>
  <c r="T5" i="10"/>
  <c r="T4" i="10"/>
  <c r="T3" i="10"/>
  <c r="T9" i="10"/>
  <c r="T6" i="10"/>
  <c r="K10" i="10"/>
  <c r="K8" i="10"/>
  <c r="K7" i="10"/>
  <c r="K5" i="10"/>
  <c r="K4" i="10"/>
  <c r="K3" i="10"/>
  <c r="K9" i="10"/>
  <c r="K6" i="10"/>
  <c r="J10" i="10"/>
  <c r="I10" i="10"/>
  <c r="H10" i="10"/>
  <c r="G10" i="10"/>
  <c r="F10" i="10"/>
  <c r="E10" i="10"/>
  <c r="D10" i="10"/>
  <c r="C10" i="10"/>
  <c r="J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6" i="10"/>
  <c r="I6" i="10"/>
  <c r="H6" i="10"/>
  <c r="G6" i="10"/>
  <c r="F6" i="10"/>
  <c r="E6" i="10"/>
  <c r="D6" i="10"/>
  <c r="C6" i="10"/>
  <c r="J5" i="10"/>
  <c r="I5" i="10"/>
  <c r="H5" i="10"/>
  <c r="G5" i="10"/>
  <c r="F5" i="10"/>
  <c r="E5" i="10"/>
  <c r="D5" i="10"/>
  <c r="C5" i="10"/>
  <c r="J4" i="10"/>
  <c r="I4" i="10"/>
  <c r="H4" i="10"/>
  <c r="G4" i="10"/>
  <c r="F4" i="10"/>
  <c r="E4" i="10"/>
  <c r="D4" i="10"/>
  <c r="C4" i="10"/>
  <c r="J3" i="10"/>
  <c r="H3" i="10"/>
  <c r="G3" i="10"/>
  <c r="F3" i="10"/>
  <c r="E3" i="10"/>
  <c r="D3" i="10"/>
  <c r="C3" i="10"/>
  <c r="B8" i="10"/>
  <c r="B7" i="10"/>
  <c r="B5" i="10"/>
  <c r="B4" i="10"/>
  <c r="B3" i="10"/>
  <c r="B10" i="10"/>
  <c r="AM10" i="9"/>
  <c r="BE10" i="10" s="1"/>
  <c r="AM7" i="9"/>
  <c r="BE7" i="10" s="1"/>
  <c r="AM5" i="9"/>
  <c r="AM4" i="9"/>
  <c r="AM3" i="9"/>
  <c r="AL10" i="9"/>
  <c r="BD10" i="10" s="1"/>
  <c r="AL7" i="9"/>
  <c r="BD7" i="10" s="1"/>
  <c r="AL5" i="9"/>
  <c r="AL4" i="9"/>
  <c r="AL3" i="9"/>
  <c r="AM8" i="9"/>
  <c r="BE8" i="10" s="1"/>
  <c r="AL8" i="9"/>
  <c r="BD8" i="10" s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I9" i="1" s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N18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7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V7" i="1"/>
  <c r="U7" i="1"/>
  <c r="T7" i="1"/>
  <c r="S7" i="1"/>
  <c r="R7" i="1"/>
  <c r="Q7" i="1"/>
  <c r="P7" i="1"/>
  <c r="O7" i="1"/>
  <c r="B7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K20" i="1" s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K8" i="1" s="1"/>
  <c r="C8" i="1"/>
  <c r="B8" i="1"/>
  <c r="J7" i="1"/>
  <c r="I7" i="1"/>
  <c r="H7" i="1"/>
  <c r="G7" i="1"/>
  <c r="F7" i="1"/>
  <c r="E7" i="1"/>
  <c r="D7" i="1"/>
  <c r="C7" i="1"/>
  <c r="A10" i="1"/>
  <c r="M10" i="1" s="1"/>
  <c r="A9" i="1"/>
  <c r="M9" i="1" s="1"/>
  <c r="A8" i="1"/>
  <c r="Y8" i="1" s="1"/>
  <c r="A7" i="1"/>
  <c r="Y7" i="1" s="1"/>
  <c r="AK10" i="9"/>
  <c r="AJ10" i="9"/>
  <c r="AI10" i="9"/>
  <c r="AH10" i="9"/>
  <c r="AG10" i="9"/>
  <c r="AF10" i="9"/>
  <c r="AE10" i="9"/>
  <c r="AD10" i="9"/>
  <c r="AK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C10" i="9"/>
  <c r="AC8" i="9"/>
  <c r="AC7" i="9"/>
  <c r="AC5" i="9"/>
  <c r="AC4" i="9"/>
  <c r="AC3" i="9"/>
  <c r="AB10" i="9"/>
  <c r="AA10" i="9"/>
  <c r="Z10" i="9"/>
  <c r="Y10" i="9"/>
  <c r="X10" i="9"/>
  <c r="W10" i="9"/>
  <c r="V10" i="9"/>
  <c r="U10" i="9"/>
  <c r="AB9" i="9"/>
  <c r="Z9" i="9"/>
  <c r="Y9" i="9"/>
  <c r="X9" i="9"/>
  <c r="W9" i="9"/>
  <c r="V9" i="9"/>
  <c r="U9" i="9"/>
  <c r="AB8" i="9"/>
  <c r="AA8" i="9"/>
  <c r="Z8" i="9"/>
  <c r="Y8" i="9"/>
  <c r="X8" i="9"/>
  <c r="W8" i="9"/>
  <c r="V8" i="9"/>
  <c r="U8" i="9"/>
  <c r="AB7" i="9"/>
  <c r="AA7" i="9"/>
  <c r="Z7" i="9"/>
  <c r="Y7" i="9"/>
  <c r="X7" i="9"/>
  <c r="W7" i="9"/>
  <c r="V7" i="9"/>
  <c r="U7" i="9"/>
  <c r="AB6" i="9"/>
  <c r="Z6" i="9"/>
  <c r="Y6" i="9"/>
  <c r="X6" i="9"/>
  <c r="W6" i="9"/>
  <c r="V6" i="9"/>
  <c r="U6" i="9"/>
  <c r="AB5" i="9"/>
  <c r="AA5" i="9"/>
  <c r="Z5" i="9"/>
  <c r="Y5" i="9"/>
  <c r="X5" i="9"/>
  <c r="W5" i="9"/>
  <c r="V5" i="9"/>
  <c r="U5" i="9"/>
  <c r="AB4" i="9"/>
  <c r="AA4" i="9"/>
  <c r="Z4" i="9"/>
  <c r="Y4" i="9"/>
  <c r="X4" i="9"/>
  <c r="W4" i="9"/>
  <c r="V4" i="9"/>
  <c r="U4" i="9"/>
  <c r="AB3" i="9"/>
  <c r="AA3" i="9"/>
  <c r="Z3" i="9"/>
  <c r="Y3" i="9"/>
  <c r="X3" i="9"/>
  <c r="W3" i="9"/>
  <c r="V3" i="9"/>
  <c r="U3" i="9"/>
  <c r="T10" i="9"/>
  <c r="T8" i="9"/>
  <c r="T7" i="9"/>
  <c r="T5" i="9"/>
  <c r="T4" i="9"/>
  <c r="T3" i="9"/>
  <c r="S10" i="9"/>
  <c r="R10" i="9"/>
  <c r="Q10" i="9"/>
  <c r="P10" i="9"/>
  <c r="O10" i="9"/>
  <c r="N10" i="9"/>
  <c r="M10" i="9"/>
  <c r="L10" i="9"/>
  <c r="S9" i="9"/>
  <c r="Q9" i="9"/>
  <c r="P9" i="9"/>
  <c r="O9" i="9"/>
  <c r="N9" i="9"/>
  <c r="M9" i="9"/>
  <c r="S8" i="9"/>
  <c r="R8" i="9"/>
  <c r="Q8" i="9"/>
  <c r="P8" i="9"/>
  <c r="O8" i="9"/>
  <c r="N8" i="9"/>
  <c r="M8" i="9"/>
  <c r="L8" i="9"/>
  <c r="S7" i="9"/>
  <c r="R7" i="9"/>
  <c r="Q7" i="9"/>
  <c r="P7" i="9"/>
  <c r="O7" i="9"/>
  <c r="N7" i="9"/>
  <c r="M7" i="9"/>
  <c r="L7" i="9"/>
  <c r="S6" i="9"/>
  <c r="Q6" i="9"/>
  <c r="P6" i="9"/>
  <c r="O6" i="9"/>
  <c r="N6" i="9"/>
  <c r="M6" i="9"/>
  <c r="S5" i="9"/>
  <c r="R5" i="9"/>
  <c r="Q5" i="9"/>
  <c r="P5" i="9"/>
  <c r="O5" i="9"/>
  <c r="N5" i="9"/>
  <c r="M5" i="9"/>
  <c r="L5" i="9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K10" i="9"/>
  <c r="K8" i="9"/>
  <c r="K7" i="9"/>
  <c r="K5" i="9"/>
  <c r="K4" i="9"/>
  <c r="K3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J3" i="9"/>
  <c r="I3" i="9"/>
  <c r="H3" i="9"/>
  <c r="G3" i="9"/>
  <c r="F3" i="9"/>
  <c r="E3" i="9"/>
  <c r="D3" i="9"/>
  <c r="C3" i="9"/>
  <c r="L9" i="9" s="1"/>
  <c r="B10" i="9"/>
  <c r="B8" i="9"/>
  <c r="B7" i="9"/>
  <c r="B5" i="9"/>
  <c r="B4" i="9"/>
  <c r="B3" i="9"/>
  <c r="AI21" i="1" l="1"/>
  <c r="K9" i="1"/>
  <c r="W18" i="1"/>
  <c r="W21" i="1"/>
  <c r="AI20" i="1"/>
  <c r="AI18" i="1"/>
  <c r="K21" i="1"/>
  <c r="K10" i="1"/>
  <c r="K7" i="1"/>
  <c r="AI10" i="1"/>
  <c r="W19" i="1"/>
  <c r="W8" i="1"/>
  <c r="W9" i="1"/>
  <c r="W10" i="1"/>
  <c r="AI19" i="1"/>
  <c r="K19" i="1"/>
  <c r="K18" i="1"/>
  <c r="AI8" i="1"/>
  <c r="AI7" i="1"/>
  <c r="W20" i="1"/>
  <c r="M8" i="1"/>
  <c r="M7" i="1"/>
  <c r="W7" i="1"/>
  <c r="Y9" i="1"/>
  <c r="Y10" i="1"/>
  <c r="L6" i="9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I16" i="1" s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AH6" i="1"/>
  <c r="AG6" i="1"/>
  <c r="AF6" i="1"/>
  <c r="AE6" i="1"/>
  <c r="AD6" i="1"/>
  <c r="AC6" i="1"/>
  <c r="AB6" i="1"/>
  <c r="AA6" i="1"/>
  <c r="Z6" i="1"/>
  <c r="AH5" i="1"/>
  <c r="AG5" i="1"/>
  <c r="AF5" i="1"/>
  <c r="AE5" i="1"/>
  <c r="AD5" i="1"/>
  <c r="AC5" i="1"/>
  <c r="AB5" i="1"/>
  <c r="AA5" i="1"/>
  <c r="Z5" i="1"/>
  <c r="AI5" i="1" s="1"/>
  <c r="AH4" i="1"/>
  <c r="AG4" i="1"/>
  <c r="AF4" i="1"/>
  <c r="AE4" i="1"/>
  <c r="AD4" i="1"/>
  <c r="AC4" i="1"/>
  <c r="AB4" i="1"/>
  <c r="AA4" i="1"/>
  <c r="Z4" i="1"/>
  <c r="AH3" i="1"/>
  <c r="AG3" i="1"/>
  <c r="AF3" i="1"/>
  <c r="AE3" i="1"/>
  <c r="AD3" i="1"/>
  <c r="AC3" i="1"/>
  <c r="AB3" i="1"/>
  <c r="AA3" i="1"/>
  <c r="Z3" i="1"/>
  <c r="J6" i="1"/>
  <c r="I6" i="1"/>
  <c r="H6" i="1"/>
  <c r="G6" i="1"/>
  <c r="F6" i="1"/>
  <c r="E6" i="1"/>
  <c r="D6" i="1"/>
  <c r="C6" i="1"/>
  <c r="B6" i="1"/>
  <c r="A6" i="1"/>
  <c r="M6" i="1" s="1"/>
  <c r="J5" i="1"/>
  <c r="I5" i="1"/>
  <c r="H5" i="1"/>
  <c r="G5" i="1"/>
  <c r="F5" i="1"/>
  <c r="E5" i="1"/>
  <c r="D5" i="1"/>
  <c r="C5" i="1"/>
  <c r="B5" i="1"/>
  <c r="A5" i="1"/>
  <c r="M5" i="1" s="1"/>
  <c r="J4" i="1"/>
  <c r="I4" i="1"/>
  <c r="H4" i="1"/>
  <c r="G4" i="1"/>
  <c r="F4" i="1"/>
  <c r="E4" i="1"/>
  <c r="D4" i="1"/>
  <c r="C4" i="1"/>
  <c r="B4" i="1"/>
  <c r="K4" i="1" s="1"/>
  <c r="A4" i="1"/>
  <c r="M4" i="1" s="1"/>
  <c r="J3" i="1"/>
  <c r="I3" i="1"/>
  <c r="H3" i="1"/>
  <c r="G3" i="1"/>
  <c r="F3" i="1"/>
  <c r="E3" i="1"/>
  <c r="D3" i="1"/>
  <c r="C3" i="1"/>
  <c r="B3" i="1"/>
  <c r="A3" i="1"/>
  <c r="M3" i="1" s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7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B5" i="8"/>
  <c r="AM10" i="8"/>
  <c r="BE10" i="2" s="1"/>
  <c r="AL10" i="8"/>
  <c r="BD10" i="2" s="1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AM8" i="8"/>
  <c r="BE8" i="2" s="1"/>
  <c r="AL8" i="8"/>
  <c r="BD8" i="2" s="1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M7" i="8"/>
  <c r="BE7" i="2" s="1"/>
  <c r="AL7" i="8"/>
  <c r="BD7" i="2" s="1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B7" i="8"/>
  <c r="B4" i="8"/>
  <c r="B3" i="8"/>
  <c r="I2" i="8"/>
  <c r="B9" i="10"/>
  <c r="B6" i="10"/>
  <c r="AI14" i="1" l="1"/>
  <c r="AI17" i="1"/>
  <c r="K5" i="1"/>
  <c r="K6" i="1"/>
  <c r="AI3" i="1"/>
  <c r="W16" i="1"/>
  <c r="I6" i="8"/>
  <c r="I9" i="8"/>
  <c r="K14" i="1"/>
  <c r="K15" i="1"/>
  <c r="W14" i="1"/>
  <c r="K16" i="1"/>
  <c r="AI15" i="1"/>
  <c r="K17" i="1"/>
  <c r="K3" i="1"/>
  <c r="AI6" i="1"/>
  <c r="AI4" i="1"/>
  <c r="W15" i="1"/>
  <c r="W17" i="1"/>
  <c r="L9" i="2"/>
  <c r="L6" i="2"/>
  <c r="L6" i="8"/>
  <c r="L9" i="8"/>
  <c r="AL6" i="2"/>
  <c r="AL9" i="2"/>
  <c r="AC2" i="8"/>
  <c r="BA2" i="10"/>
  <c r="AZ2" i="10"/>
  <c r="AY2" i="10"/>
  <c r="AX2" i="10"/>
  <c r="AW2" i="10"/>
  <c r="AV2" i="10"/>
  <c r="AU2" i="10"/>
  <c r="AT2" i="10"/>
  <c r="AR2" i="10"/>
  <c r="AQ2" i="10"/>
  <c r="AP2" i="10"/>
  <c r="AO2" i="10"/>
  <c r="AN2" i="10"/>
  <c r="AM2" i="10"/>
  <c r="AL2" i="10"/>
  <c r="AK2" i="10"/>
  <c r="AI2" i="10"/>
  <c r="AH2" i="10"/>
  <c r="AG2" i="10"/>
  <c r="AF2" i="10"/>
  <c r="AE2" i="10"/>
  <c r="AD2" i="10"/>
  <c r="AC2" i="10"/>
  <c r="AB2" i="10"/>
  <c r="Z2" i="10"/>
  <c r="Y2" i="10"/>
  <c r="X2" i="10"/>
  <c r="W2" i="10"/>
  <c r="V2" i="10"/>
  <c r="U2" i="10"/>
  <c r="T2" i="10"/>
  <c r="S2" i="10"/>
  <c r="Q2" i="10"/>
  <c r="P2" i="10"/>
  <c r="O2" i="10"/>
  <c r="N2" i="10"/>
  <c r="M2" i="10"/>
  <c r="L2" i="10"/>
  <c r="K2" i="10"/>
  <c r="AC9" i="9"/>
  <c r="B9" i="9"/>
  <c r="AC6" i="9"/>
  <c r="B6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T9" i="9" s="1"/>
  <c r="S2" i="9"/>
  <c r="Q2" i="9"/>
  <c r="P2" i="9"/>
  <c r="O2" i="9"/>
  <c r="N2" i="9"/>
  <c r="M2" i="9"/>
  <c r="L2" i="9"/>
  <c r="K2" i="9"/>
  <c r="K9" i="9" s="1"/>
  <c r="W3" i="1"/>
  <c r="A21" i="1"/>
  <c r="A20" i="1"/>
  <c r="A19" i="1"/>
  <c r="A18" i="1"/>
  <c r="A14" i="1"/>
  <c r="A15" i="1"/>
  <c r="A16" i="1"/>
  <c r="A17" i="1"/>
  <c r="W4" i="1" l="1"/>
  <c r="AJ6" i="9"/>
  <c r="AJ9" i="9"/>
  <c r="AA6" i="9"/>
  <c r="AA9" i="9"/>
  <c r="W5" i="1"/>
  <c r="W6" i="1"/>
  <c r="R2" i="10"/>
  <c r="AJ2" i="10"/>
  <c r="BB2" i="10"/>
  <c r="AS2" i="10"/>
  <c r="AA2" i="10"/>
  <c r="BC2" i="10"/>
  <c r="R2" i="9"/>
  <c r="T6" i="9"/>
  <c r="K6" i="9"/>
  <c r="M21" i="1"/>
  <c r="M20" i="1"/>
  <c r="M19" i="1"/>
  <c r="M18" i="1"/>
  <c r="Y6" i="1"/>
  <c r="M17" i="1"/>
  <c r="Y5" i="1"/>
  <c r="M16" i="1"/>
  <c r="Y4" i="1"/>
  <c r="M15" i="1"/>
  <c r="Y3" i="1"/>
  <c r="M14" i="1"/>
  <c r="Y21" i="1"/>
  <c r="Y20" i="1"/>
  <c r="Y19" i="1"/>
  <c r="Y18" i="1"/>
  <c r="Y17" i="1"/>
  <c r="Y16" i="1"/>
  <c r="Y15" i="1"/>
  <c r="Y14" i="1"/>
  <c r="AC9" i="2"/>
  <c r="AK6" i="2"/>
  <c r="AI6" i="2"/>
  <c r="AH6" i="2"/>
  <c r="AG6" i="2"/>
  <c r="AF6" i="2"/>
  <c r="AD6" i="2"/>
  <c r="AC6" i="2"/>
  <c r="BC9" i="2"/>
  <c r="BA9" i="2"/>
  <c r="AZ9" i="2"/>
  <c r="AY9" i="2"/>
  <c r="AX9" i="2"/>
  <c r="AV9" i="2"/>
  <c r="BC6" i="2"/>
  <c r="BA6" i="2"/>
  <c r="AZ6" i="2"/>
  <c r="AY6" i="2"/>
  <c r="AX6" i="2"/>
  <c r="AV6" i="2"/>
  <c r="AT9" i="2"/>
  <c r="AR9" i="2"/>
  <c r="AQ9" i="2"/>
  <c r="AP9" i="2"/>
  <c r="AO9" i="2"/>
  <c r="AM9" i="2"/>
  <c r="AT6" i="2"/>
  <c r="AR6" i="2"/>
  <c r="AQ6" i="2"/>
  <c r="AP6" i="2"/>
  <c r="AO6" i="2"/>
  <c r="AM6" i="2"/>
  <c r="AB9" i="2"/>
  <c r="Z9" i="2"/>
  <c r="Y9" i="2"/>
  <c r="X9" i="2"/>
  <c r="W9" i="2"/>
  <c r="U9" i="2"/>
  <c r="AB6" i="2"/>
  <c r="Z6" i="2"/>
  <c r="Y6" i="2"/>
  <c r="X6" i="2"/>
  <c r="W6" i="2"/>
  <c r="U6" i="2"/>
  <c r="S9" i="2"/>
  <c r="Q9" i="2"/>
  <c r="P9" i="2"/>
  <c r="O9" i="2"/>
  <c r="N9" i="2"/>
  <c r="S6" i="2"/>
  <c r="Q6" i="2"/>
  <c r="P6" i="2"/>
  <c r="O6" i="2"/>
  <c r="N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V6" i="8" s="1"/>
  <c r="AK2" i="8"/>
  <c r="AB9" i="8"/>
  <c r="AB6" i="8"/>
  <c r="AB2" i="8"/>
  <c r="S2" i="8"/>
  <c r="S6" i="8"/>
  <c r="S9" i="8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U2" i="8"/>
  <c r="U6" i="8" s="1"/>
  <c r="K2" i="8"/>
  <c r="K9" i="8" s="1"/>
  <c r="R6" i="9" l="1"/>
  <c r="R9" i="9"/>
  <c r="AE6" i="8"/>
  <c r="AE9" i="8"/>
  <c r="AK6" i="8"/>
  <c r="AK9" i="8"/>
  <c r="AH6" i="8"/>
  <c r="AH9" i="8"/>
  <c r="AG6" i="8"/>
  <c r="AG9" i="8"/>
  <c r="AI9" i="8"/>
  <c r="AI6" i="8"/>
  <c r="AF6" i="8"/>
  <c r="AF9" i="8"/>
  <c r="AD9" i="8"/>
  <c r="AD6" i="8"/>
  <c r="BB9" i="10"/>
  <c r="BB6" i="10"/>
  <c r="AS6" i="10"/>
  <c r="AS9" i="10"/>
  <c r="AJ9" i="10"/>
  <c r="AJ6" i="10"/>
  <c r="AA9" i="10"/>
  <c r="AA6" i="10"/>
  <c r="R9" i="10"/>
  <c r="R6" i="10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K6" i="8"/>
  <c r="B9" i="8"/>
  <c r="AJ9" i="8" l="1"/>
  <c r="AJ6" i="8"/>
  <c r="AC9" i="8"/>
  <c r="T9" i="8"/>
  <c r="Q6" i="8"/>
  <c r="P9" i="8"/>
  <c r="M6" i="8"/>
  <c r="O9" i="8"/>
  <c r="AA6" i="8"/>
  <c r="AA9" i="8"/>
  <c r="N9" i="8"/>
  <c r="R9" i="8"/>
  <c r="BA2" i="2" l="1"/>
  <c r="AR2" i="2"/>
  <c r="AI2" i="2"/>
  <c r="AA2" i="2"/>
  <c r="Z2" i="2"/>
  <c r="R2" i="2"/>
  <c r="Q2" i="2"/>
  <c r="R6" i="2" l="1"/>
  <c r="R9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6" i="2"/>
  <c r="AS9" i="2"/>
  <c r="M6" i="2"/>
  <c r="M9" i="2"/>
  <c r="V9" i="2"/>
  <c r="V6" i="2"/>
  <c r="AE6" i="2" s="1"/>
  <c r="AW9" i="2"/>
  <c r="AW6" i="2"/>
  <c r="AN9" i="2"/>
  <c r="AN6" i="2"/>
  <c r="T9" i="2"/>
  <c r="AU6" i="2"/>
  <c r="K9" i="2"/>
  <c r="BC2" i="2"/>
</calcChain>
</file>

<file path=xl/sharedStrings.xml><?xml version="1.0" encoding="utf-8"?>
<sst xmlns="http://schemas.openxmlformats.org/spreadsheetml/2006/main" count="208" uniqueCount="73">
  <si>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</si>
  <si>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</si>
  <si>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</si>
  <si>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</si>
  <si>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</si>
  <si>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</si>
  <si>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</si>
  <si>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</si>
  <si>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</si>
  <si>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</si>
  <si>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</si>
  <si>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</si>
  <si>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</si>
  <si>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</si>
  <si>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</si>
  <si>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</si>
  <si>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</si>
  <si>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</si>
  <si>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</si>
  <si>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</si>
  <si>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</si>
  <si>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</si>
  <si>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</si>
  <si>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</si>
  <si>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</si>
  <si>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</si>
  <si>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</si>
  <si>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</si>
  <si>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</si>
  <si>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</si>
  <si>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</si>
  <si>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</si>
  <si>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</si>
  <si>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</si>
  <si>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</si>
  <si>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</si>
  <si>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</si>
  <si>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</si>
  <si>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</si>
  <si>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</si>
  <si>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</si>
  <si>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</si>
  <si>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</si>
  <si>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</si>
  <si>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</si>
  <si>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</si>
  <si>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</si>
  <si>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</si>
  <si>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>*</t>
  </si>
  <si>
    <t>* Values of MDC = exp(log[lh_slope]) for sake of comparison</t>
  </si>
  <si>
    <t>PA_l_f0</t>
  </si>
  <si>
    <t>PA_l_time</t>
  </si>
  <si>
    <t>PA_h_f0</t>
  </si>
  <si>
    <t>PA_h_time</t>
  </si>
  <si>
    <t xml:space="preserve">     </t>
  </si>
  <si>
    <t>L*H</t>
  </si>
  <si>
    <t>^[L*]H</t>
  </si>
  <si>
    <t>L*^[H]</t>
  </si>
  <si>
    <t>^[L*H]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</si>
  <si>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</si>
  <si>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</si>
  <si>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</si>
  <si>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</si>
  <si>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</si>
  <si>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</si>
  <si>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Mode Parameters</t>
  </si>
  <si>
    <t>PA Parameters</t>
  </si>
  <si>
    <t xml:space="preserve">   </t>
  </si>
  <si>
    <t xml:space="preserve">      </t>
  </si>
  <si>
    <t xml:space="preserve">         </t>
  </si>
  <si>
    <t xml:space="preserve">                 </t>
  </si>
  <si>
    <t>p.adj.</t>
  </si>
  <si>
    <t>p&lt;0.001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</si>
</sst>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3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11" fontId="20" fillId="0" borderId="72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11" fontId="20" fillId="0" borderId="7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167" fontId="6" fillId="0" borderId="1" xfId="0" applyNumberFormat="1" applyFont="1" applyBorder="1" applyAlignment="1">
      <alignment horizontal="right" vertical="center"/>
    </xf>
    <xf numFmtId="0" fontId="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1" fontId="20" fillId="0" borderId="2" xfId="0" applyNumberFormat="1" applyFont="1" applyBorder="1" applyAlignment="1">
      <alignment horizontal="right" vertical="center" wrapText="1"/>
    </xf>
    <xf numFmtId="11" fontId="20" fillId="0" borderId="1" xfId="0" applyNumberFormat="1" applyFont="1" applyBorder="1" applyAlignment="1">
      <alignment horizontal="right" vertical="center" wrapText="1"/>
    </xf>
    <xf numFmtId="11" fontId="20" fillId="0" borderId="3" xfId="0" applyNumberFormat="1" applyFont="1" applyBorder="1" applyAlignment="1">
      <alignment horizontal="right" vertical="center" wrapText="1"/>
    </xf>
    <xf numFmtId="0" fontId="20" fillId="0" borderId="1" xfId="0" applyNumberFormat="1" applyFont="1" applyBorder="1" applyAlignment="1">
      <alignment horizontal="right" vertical="center" wrapText="1"/>
    </xf>
    <xf numFmtId="0" fontId="20" fillId="0" borderId="3" xfId="0" applyNumberFormat="1" applyFont="1" applyBorder="1" applyAlignment="1">
      <alignment horizontal="right" vertical="center" wrapText="1"/>
    </xf>
    <xf numFmtId="11" fontId="20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(separate Mode and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plus>
            <c:min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99.058999999999997</c:v>
                </c:pt>
                <c:pt idx="1">
                  <c:v>99.388999999999996</c:v>
                </c:pt>
                <c:pt idx="2">
                  <c:v>96.343999999999994</c:v>
                </c:pt>
                <c:pt idx="3">
                  <c:v>76.831000000000003</c:v>
                </c:pt>
                <c:pt idx="4">
                  <c:v>93.504000000000005</c:v>
                </c:pt>
                <c:pt idx="5">
                  <c:v>82.188999999999993</c:v>
                </c:pt>
                <c:pt idx="6">
                  <c:v>72.698999999999998</c:v>
                </c:pt>
                <c:pt idx="7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plus>
            <c:min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  <c:pt idx="4">
                  <c:v>316.149</c:v>
                </c:pt>
                <c:pt idx="5">
                  <c:v>237.262</c:v>
                </c:pt>
                <c:pt idx="6">
                  <c:v>300.93700000000001</c:v>
                </c:pt>
                <c:pt idx="7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plus>
            <c:min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Data'!$Z$3:$Z$10</c:f>
              <c:numCache>
                <c:formatCode>0.0</c:formatCode>
                <c:ptCount val="8"/>
                <c:pt idx="0">
                  <c:v>6.1580000000000004</c:v>
                </c:pt>
                <c:pt idx="1">
                  <c:v>6.4180000000000001</c:v>
                </c:pt>
                <c:pt idx="2">
                  <c:v>6.2309999999999999</c:v>
                </c:pt>
                <c:pt idx="3">
                  <c:v>8.1340000000000003</c:v>
                </c:pt>
                <c:pt idx="4">
                  <c:v>6.2750000000000004</c:v>
                </c:pt>
                <c:pt idx="5">
                  <c:v>3.6429999999999998</c:v>
                </c:pt>
                <c:pt idx="6">
                  <c:v>10.468999999999999</c:v>
                </c:pt>
                <c:pt idx="7">
                  <c:v>8.0340000000000007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plus>
            <c:min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Data'!$N$3:$N$10</c:f>
              <c:numCache>
                <c:formatCode>0.0</c:formatCode>
                <c:ptCount val="8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  <c:pt idx="4">
                  <c:v>86.988</c:v>
                </c:pt>
                <c:pt idx="5">
                  <c:v>91.078000000000003</c:v>
                </c:pt>
                <c:pt idx="6">
                  <c:v>88.515000000000001</c:v>
                </c:pt>
                <c:pt idx="7">
                  <c:v>90.968999999999994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plus>
            <c:min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Data'!$N$14:$N$21</c:f>
              <c:numCache>
                <c:formatCode>0.0</c:formatCode>
                <c:ptCount val="8"/>
                <c:pt idx="0">
                  <c:v>91.608999999999995</c:v>
                </c:pt>
                <c:pt idx="1">
                  <c:v>92.001999999999995</c:v>
                </c:pt>
                <c:pt idx="2">
                  <c:v>93.450999999999993</c:v>
                </c:pt>
                <c:pt idx="3">
                  <c:v>96.655000000000001</c:v>
                </c:pt>
                <c:pt idx="4">
                  <c:v>92.525000000000006</c:v>
                </c:pt>
                <c:pt idx="5">
                  <c:v>92.91</c:v>
                </c:pt>
                <c:pt idx="6">
                  <c:v>93.683999999999997</c:v>
                </c:pt>
                <c:pt idx="7">
                  <c:v>94.087999999999994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Data'!$Y$14:$Y$21</c15:sqref>
                  </c15:fullRef>
                </c:ext>
              </c:extLst>
              <c:f>'Graph Data'!$Y$14:$Y$21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Data'!$Z$14:$Z$22</c15:sqref>
                  </c15:fullRef>
                </c:ext>
              </c:extLst>
              <c:f>'Graph Data'!$Z$14:$Z$21</c:f>
              <c:numCache>
                <c:formatCode>0.0</c:formatCode>
                <c:ptCount val="8"/>
                <c:pt idx="0">
                  <c:v>30.47784420089539</c:v>
                </c:pt>
                <c:pt idx="1">
                  <c:v>32.29782853661068</c:v>
                </c:pt>
                <c:pt idx="2">
                  <c:v>32.072533190520964</c:v>
                </c:pt>
                <c:pt idx="3">
                  <c:v>40.935595902156301</c:v>
                </c:pt>
                <c:pt idx="4">
                  <c:v>32.493000000000002</c:v>
                </c:pt>
                <c:pt idx="5">
                  <c:v>21.495000000000001</c:v>
                </c:pt>
                <c:pt idx="6">
                  <c:v>54.411000000000001</c:v>
                </c:pt>
                <c:pt idx="7">
                  <c:v>38.612000000000002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plus>
            <c:min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plus>
            <c:min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plus>
            <c:min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plus>
            <c:min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4"/>
          <c:min val="8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29270682184"/>
          <c:y val="0.23463356358114751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6-49DA-8701-7D0831BEA686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6-49DA-8701-7D0831BEA686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26-49DA-8701-7D0831BEA686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CC26-49DA-8701-7D0831BEA686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26-49DA-8701-7D0831BE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0.56031</cdr:x>
      <cdr:y>0.1971</cdr:y>
    </cdr:from>
    <cdr:to>
      <cdr:x>0.56031</cdr:x>
      <cdr:y>0.80159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6175" y="420119"/>
          <a:ext cx="0" cy="12884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0.56107</cdr:x>
      <cdr:y>0.18727</cdr:y>
    </cdr:from>
    <cdr:to>
      <cdr:x>0.56107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7266" y="397346"/>
          <a:ext cx="0" cy="1352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</xdr:rowOff>
    </xdr:from>
    <xdr:to>
      <xdr:col>4</xdr:col>
      <xdr:colOff>253014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EF5-08D6-4E4F-A842-32F62F58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b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r2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b0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r2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r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r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r2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b1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b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b1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b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1">
          <cell r="I1" t="str">
            <v>p.adj (BH)</v>
          </cell>
        </row>
        <row r="2"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1.2800000000000001E-15</v>
          </cell>
          <cell r="I2">
            <v>1.6799999999999998E-14</v>
          </cell>
          <cell r="J2" t="str">
            <v>p&lt;0.0001</v>
          </cell>
        </row>
        <row r="3"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1.3400000000000001E-16</v>
          </cell>
          <cell r="I3">
            <v>2.5800000000000001E-15</v>
          </cell>
          <cell r="J3" t="str">
            <v>p&lt;0.0001</v>
          </cell>
        </row>
        <row r="4"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3.1499999999999998E-14</v>
          </cell>
          <cell r="I4">
            <v>2.9200000000000002E-13</v>
          </cell>
          <cell r="J4" t="str">
            <v>p&lt;0.0001</v>
          </cell>
        </row>
        <row r="5"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1.82E-15</v>
          </cell>
          <cell r="I5">
            <v>2.2800000000000001E-14</v>
          </cell>
          <cell r="J5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0.83291444025534001</v>
          </cell>
        </row>
        <row r="3">
          <cell r="B3">
            <v>0.296650413521515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0"/>
    </sheetNames>
    <sheetDataSet>
      <sheetData sheetId="0">
        <row r="2">
          <cell r="B2">
            <v>3.4169999999999998</v>
          </cell>
          <cell r="C2">
            <v>0.112</v>
          </cell>
          <cell r="D2">
            <v>3.198</v>
          </cell>
          <cell r="E2">
            <v>3.6360000000000001</v>
          </cell>
          <cell r="F2">
            <v>30.576000000000001</v>
          </cell>
          <cell r="G2">
            <v>11.72</v>
          </cell>
          <cell r="H2">
            <v>1.52E-12</v>
          </cell>
          <cell r="I2">
            <v>8.0899999999999997E-12</v>
          </cell>
          <cell r="J2" t="str">
            <v>p&lt;0.0001</v>
          </cell>
        </row>
        <row r="3">
          <cell r="B3">
            <v>3.4750000000000001</v>
          </cell>
          <cell r="C3">
            <v>0.108</v>
          </cell>
          <cell r="D3">
            <v>3.2629999999999999</v>
          </cell>
          <cell r="E3">
            <v>3.6869999999999998</v>
          </cell>
          <cell r="F3">
            <v>32.140999999999998</v>
          </cell>
          <cell r="G3">
            <v>10.26</v>
          </cell>
          <cell r="H3">
            <v>1.24E-11</v>
          </cell>
          <cell r="I3">
            <v>5.9600000000000006E-11</v>
          </cell>
          <cell r="J3" t="str">
            <v>p&lt;0.0001</v>
          </cell>
        </row>
        <row r="4">
          <cell r="B4">
            <v>3.468</v>
          </cell>
          <cell r="C4">
            <v>0.105</v>
          </cell>
          <cell r="D4">
            <v>3.2629999999999999</v>
          </cell>
          <cell r="E4">
            <v>3.673</v>
          </cell>
          <cell r="F4">
            <v>33.182000000000002</v>
          </cell>
          <cell r="G4">
            <v>10.85</v>
          </cell>
          <cell r="H4">
            <v>2.9500000000000002E-12</v>
          </cell>
          <cell r="I4">
            <v>1.5100000000000001E-11</v>
          </cell>
          <cell r="J4" t="str">
            <v>p&lt;0.0001</v>
          </cell>
        </row>
        <row r="5">
          <cell r="B5">
            <v>3.7120000000000002</v>
          </cell>
          <cell r="C5">
            <v>9.2999999999999999E-2</v>
          </cell>
          <cell r="D5">
            <v>3.5289999999999999</v>
          </cell>
          <cell r="E5">
            <v>3.8940000000000001</v>
          </cell>
          <cell r="F5">
            <v>39.851999999999997</v>
          </cell>
          <cell r="G5">
            <v>9.5</v>
          </cell>
          <cell r="H5">
            <v>6.7199999999999996E-12</v>
          </cell>
          <cell r="I5">
            <v>3.2899999999999998E-11</v>
          </cell>
          <cell r="J5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r2"/>
    </sheetNames>
    <sheetDataSet>
      <sheetData sheetId="0">
        <row r="2">
          <cell r="B2">
            <v>0.49149090119960898</v>
          </cell>
        </row>
        <row r="3">
          <cell r="B3">
            <v>7.75151821354607E-2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0.153</v>
          </cell>
          <cell r="D2">
            <v>0.29899999999999999</v>
          </cell>
          <cell r="E2">
            <v>-0.433</v>
          </cell>
          <cell r="F2">
            <v>0.74</v>
          </cell>
          <cell r="G2">
            <v>0.51200000000000001</v>
          </cell>
          <cell r="H2">
            <v>10.029999999999999</v>
          </cell>
          <cell r="I2">
            <v>0.61970000000000003</v>
          </cell>
          <cell r="J2">
            <v>0.70099999999999996</v>
          </cell>
        </row>
        <row r="3">
          <cell r="C3">
            <v>1.7829999999999999</v>
          </cell>
          <cell r="D3">
            <v>0.33900000000000002</v>
          </cell>
          <cell r="E3">
            <v>1.119</v>
          </cell>
          <cell r="F3">
            <v>2.4470000000000001</v>
          </cell>
          <cell r="G3">
            <v>5.2610000000000001</v>
          </cell>
          <cell r="H3">
            <v>9.85</v>
          </cell>
          <cell r="I3">
            <v>3.8699999999999997E-4</v>
          </cell>
          <cell r="J3">
            <v>8.0000000000000004E-4</v>
          </cell>
          <cell r="K3" t="str">
            <v>p&lt;0.001</v>
          </cell>
        </row>
        <row r="4">
          <cell r="C4">
            <v>2.931</v>
          </cell>
          <cell r="D4">
            <v>0.59</v>
          </cell>
          <cell r="E4">
            <v>1.774</v>
          </cell>
          <cell r="F4">
            <v>4.0869999999999997</v>
          </cell>
          <cell r="G4">
            <v>4.9660000000000002</v>
          </cell>
          <cell r="H4">
            <v>10.01</v>
          </cell>
          <cell r="I4">
            <v>5.6400000000000005E-4</v>
          </cell>
          <cell r="J4">
            <v>1.1000000000000001E-3</v>
          </cell>
          <cell r="K4" t="str">
            <v>p&lt;0.01</v>
          </cell>
        </row>
        <row r="5">
          <cell r="C5">
            <v>1.63</v>
          </cell>
          <cell r="D5">
            <v>0.46100000000000002</v>
          </cell>
          <cell r="E5">
            <v>0.72699999999999998</v>
          </cell>
          <cell r="F5">
            <v>2.5329999999999999</v>
          </cell>
          <cell r="G5">
            <v>3.5379999999999998</v>
          </cell>
          <cell r="H5">
            <v>9.9700000000000006</v>
          </cell>
          <cell r="I5">
            <v>5.4000000000000003E-3</v>
          </cell>
          <cell r="J5">
            <v>8.0999999999999996E-3</v>
          </cell>
          <cell r="K5" t="str">
            <v>p&lt;0.01</v>
          </cell>
        </row>
        <row r="6">
          <cell r="C6">
            <v>2.7770000000000001</v>
          </cell>
          <cell r="D6">
            <v>0.76800000000000002</v>
          </cell>
          <cell r="E6">
            <v>1.272</v>
          </cell>
          <cell r="F6">
            <v>4.282</v>
          </cell>
          <cell r="G6">
            <v>3.617</v>
          </cell>
          <cell r="H6">
            <v>10.050000000000001</v>
          </cell>
          <cell r="I6">
            <v>4.7000000000000002E-3</v>
          </cell>
          <cell r="J6">
            <v>7.1000000000000004E-3</v>
          </cell>
          <cell r="K6" t="str">
            <v>p&lt;0.01</v>
          </cell>
        </row>
        <row r="7">
          <cell r="C7">
            <v>1.1479999999999999</v>
          </cell>
          <cell r="D7">
            <v>0.58799999999999997</v>
          </cell>
          <cell r="E7">
            <v>-4.0000000000000001E-3</v>
          </cell>
          <cell r="F7">
            <v>2.2989999999999999</v>
          </cell>
          <cell r="G7">
            <v>1.9530000000000001</v>
          </cell>
          <cell r="H7">
            <v>10.07</v>
          </cell>
          <cell r="I7">
            <v>7.9200000000000007E-2</v>
          </cell>
          <cell r="J7">
            <v>0.1026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0.39300000000000002</v>
          </cell>
          <cell r="D2">
            <v>0.372</v>
          </cell>
          <cell r="E2">
            <v>-0.33600000000000002</v>
          </cell>
          <cell r="F2">
            <v>1.123</v>
          </cell>
          <cell r="G2">
            <v>1.0569999999999999</v>
          </cell>
          <cell r="H2">
            <v>10.41</v>
          </cell>
          <cell r="I2">
            <v>0.31440000000000001</v>
          </cell>
          <cell r="J2">
            <v>0.37969999999999998</v>
          </cell>
        </row>
        <row r="3">
          <cell r="C3">
            <v>1.843</v>
          </cell>
          <cell r="D3">
            <v>0.33900000000000002</v>
          </cell>
          <cell r="E3">
            <v>1.177</v>
          </cell>
          <cell r="F3">
            <v>2.508</v>
          </cell>
          <cell r="G3">
            <v>5.4279999999999999</v>
          </cell>
          <cell r="H3">
            <v>10.38</v>
          </cell>
          <cell r="I3">
            <v>2.5399999999999999E-4</v>
          </cell>
          <cell r="J3">
            <v>5.4299999999999997E-4</v>
          </cell>
          <cell r="K3" t="str">
            <v>p&lt;0.001</v>
          </cell>
        </row>
        <row r="4">
          <cell r="C4">
            <v>5.0460000000000003</v>
          </cell>
          <cell r="D4">
            <v>0.69299999999999995</v>
          </cell>
          <cell r="E4">
            <v>3.6869999999999998</v>
          </cell>
          <cell r="F4">
            <v>6.4050000000000002</v>
          </cell>
          <cell r="G4">
            <v>7.2789999999999999</v>
          </cell>
          <cell r="H4">
            <v>10.1</v>
          </cell>
          <cell r="I4">
            <v>2.5299999999999998E-5</v>
          </cell>
          <cell r="J4">
            <v>5.9700000000000001E-5</v>
          </cell>
          <cell r="K4" t="str">
            <v>p&lt;0.0001</v>
          </cell>
        </row>
        <row r="5">
          <cell r="C5">
            <v>1.4490000000000001</v>
          </cell>
          <cell r="D5">
            <v>0.46899999999999997</v>
          </cell>
          <cell r="E5">
            <v>0.53</v>
          </cell>
          <cell r="F5">
            <v>2.3690000000000002</v>
          </cell>
          <cell r="G5">
            <v>3.089</v>
          </cell>
          <cell r="H5">
            <v>9.92</v>
          </cell>
          <cell r="I5">
            <v>1.1599999999999999E-2</v>
          </cell>
          <cell r="J5">
            <v>1.61E-2</v>
          </cell>
          <cell r="K5" t="str">
            <v>p&lt;0.05</v>
          </cell>
        </row>
        <row r="6">
          <cell r="C6">
            <v>4.6529999999999996</v>
          </cell>
          <cell r="D6">
            <v>0.92600000000000005</v>
          </cell>
          <cell r="E6">
            <v>2.839</v>
          </cell>
          <cell r="F6">
            <v>6.4669999999999996</v>
          </cell>
          <cell r="G6">
            <v>5.0270000000000001</v>
          </cell>
          <cell r="H6">
            <v>10.050000000000001</v>
          </cell>
          <cell r="I6">
            <v>5.0799999999999999E-4</v>
          </cell>
          <cell r="J6">
            <v>1E-3</v>
          </cell>
          <cell r="K6" t="str">
            <v>p&lt;0.01</v>
          </cell>
        </row>
        <row r="7">
          <cell r="C7">
            <v>3.2029999999999998</v>
          </cell>
          <cell r="D7">
            <v>0.80900000000000005</v>
          </cell>
          <cell r="E7">
            <v>1.6180000000000001</v>
          </cell>
          <cell r="F7">
            <v>4.7889999999999997</v>
          </cell>
          <cell r="G7">
            <v>3.9590000000000001</v>
          </cell>
          <cell r="H7">
            <v>10.09</v>
          </cell>
          <cell r="I7">
            <v>2.5999999999999999E-3</v>
          </cell>
          <cell r="J7">
            <v>4.1000000000000003E-3</v>
          </cell>
          <cell r="K7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1"/>
    </sheetNames>
    <sheetDataSet>
      <sheetData sheetId="0">
        <row r="2">
          <cell r="C2">
            <v>0.26</v>
          </cell>
          <cell r="D2">
            <v>0.30599999999999999</v>
          </cell>
          <cell r="E2">
            <v>-0.33900000000000002</v>
          </cell>
          <cell r="F2">
            <v>0.85899999999999999</v>
          </cell>
          <cell r="G2">
            <v>0.85099999999999998</v>
          </cell>
          <cell r="H2">
            <v>10.050000000000001</v>
          </cell>
          <cell r="I2">
            <v>0.41470000000000001</v>
          </cell>
          <cell r="J2">
            <v>0.48470000000000002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0.70099999999999996</v>
          </cell>
          <cell r="G3">
            <v>0.22800000000000001</v>
          </cell>
          <cell r="H3">
            <v>9.81</v>
          </cell>
          <cell r="I3">
            <v>0.82399999999999995</v>
          </cell>
          <cell r="J3">
            <v>0.89349999999999996</v>
          </cell>
        </row>
        <row r="4">
          <cell r="C4">
            <v>1.976</v>
          </cell>
          <cell r="D4">
            <v>0.47899999999999998</v>
          </cell>
          <cell r="E4">
            <v>1.0369999999999999</v>
          </cell>
          <cell r="F4">
            <v>2.9140000000000001</v>
          </cell>
          <cell r="G4">
            <v>4.1269999999999998</v>
          </cell>
          <cell r="H4">
            <v>9.35</v>
          </cell>
          <cell r="I4">
            <v>2.3999999999999998E-3</v>
          </cell>
          <cell r="J4">
            <v>4.0000000000000001E-3</v>
          </cell>
          <cell r="K4" t="str">
            <v>p&lt;0.01</v>
          </cell>
        </row>
        <row r="5">
          <cell r="C5">
            <v>-0.187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-0.40799999999999997</v>
          </cell>
          <cell r="H5">
            <v>9.9600000000000009</v>
          </cell>
          <cell r="I5">
            <v>0.69210000000000005</v>
          </cell>
          <cell r="J5">
            <v>0.75649999999999995</v>
          </cell>
        </row>
        <row r="6">
          <cell r="C6">
            <v>1.716</v>
          </cell>
          <cell r="D6">
            <v>0.55800000000000005</v>
          </cell>
          <cell r="E6">
            <v>0.622</v>
          </cell>
          <cell r="F6">
            <v>2.8090000000000002</v>
          </cell>
          <cell r="G6">
            <v>3.0750000000000002</v>
          </cell>
          <cell r="H6">
            <v>9.6999999999999993</v>
          </cell>
          <cell r="I6">
            <v>1.2200000000000001E-2</v>
          </cell>
          <cell r="J6">
            <v>1.7399999999999999E-2</v>
          </cell>
          <cell r="K6" t="str">
            <v>p&lt;0.05</v>
          </cell>
        </row>
        <row r="7">
          <cell r="C7">
            <v>1.903</v>
          </cell>
          <cell r="D7">
            <v>0.32600000000000001</v>
          </cell>
          <cell r="E7">
            <v>1.2629999999999999</v>
          </cell>
          <cell r="F7">
            <v>2.5419999999999998</v>
          </cell>
          <cell r="G7">
            <v>5.83</v>
          </cell>
          <cell r="H7">
            <v>9.48</v>
          </cell>
          <cell r="I7">
            <v>2.04E-4</v>
          </cell>
          <cell r="J7">
            <v>4.5899999999999999E-4</v>
          </cell>
          <cell r="K7" t="str">
            <v>p&lt;0.001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0.33100000000000002</v>
          </cell>
          <cell r="D2">
            <v>2.6230000000000002</v>
          </cell>
          <cell r="E2">
            <v>-4.8109999999999999</v>
          </cell>
          <cell r="F2">
            <v>5.4729999999999999</v>
          </cell>
          <cell r="G2">
            <v>0.126</v>
          </cell>
          <cell r="H2">
            <v>9.93</v>
          </cell>
          <cell r="I2">
            <v>0.90210000000000001</v>
          </cell>
          <cell r="J2">
            <v>0.96379999999999999</v>
          </cell>
        </row>
        <row r="3">
          <cell r="C3">
            <v>-2.7149999999999999</v>
          </cell>
          <cell r="D3">
            <v>4.9470000000000001</v>
          </cell>
          <cell r="E3">
            <v>-12.411</v>
          </cell>
          <cell r="F3">
            <v>6.98</v>
          </cell>
          <cell r="G3">
            <v>-0.54900000000000004</v>
          </cell>
          <cell r="H3">
            <v>10.02</v>
          </cell>
          <cell r="I3">
            <v>0.59509999999999996</v>
          </cell>
          <cell r="J3">
            <v>0.67930000000000001</v>
          </cell>
        </row>
        <row r="4">
          <cell r="C4">
            <v>-22.228000000000002</v>
          </cell>
          <cell r="D4">
            <v>5.101</v>
          </cell>
          <cell r="E4">
            <v>-32.226999999999997</v>
          </cell>
          <cell r="F4">
            <v>-12.23</v>
          </cell>
          <cell r="G4">
            <v>-4.3570000000000002</v>
          </cell>
          <cell r="H4">
            <v>9.94</v>
          </cell>
          <cell r="I4">
            <v>1.4E-3</v>
          </cell>
          <cell r="J4">
            <v>2.3E-3</v>
          </cell>
          <cell r="K4" t="str">
            <v>p&lt;0.01</v>
          </cell>
        </row>
        <row r="5">
          <cell r="C5">
            <v>-3.0459999999999998</v>
          </cell>
          <cell r="D5">
            <v>4.0609999999999999</v>
          </cell>
          <cell r="E5">
            <v>-11.006</v>
          </cell>
          <cell r="F5">
            <v>4.9130000000000003</v>
          </cell>
          <cell r="G5">
            <v>-0.75</v>
          </cell>
          <cell r="H5">
            <v>10</v>
          </cell>
          <cell r="I5">
            <v>0.47039999999999998</v>
          </cell>
          <cell r="J5">
            <v>0.54700000000000004</v>
          </cell>
        </row>
        <row r="6">
          <cell r="C6">
            <v>-22.559000000000001</v>
          </cell>
          <cell r="D6">
            <v>4.202</v>
          </cell>
          <cell r="E6">
            <v>-30.795000000000002</v>
          </cell>
          <cell r="F6">
            <v>-14.324</v>
          </cell>
          <cell r="G6">
            <v>-5.3689999999999998</v>
          </cell>
          <cell r="H6">
            <v>9.68</v>
          </cell>
          <cell r="I6">
            <v>3.5199999999999999E-4</v>
          </cell>
          <cell r="J6">
            <v>7.3300000000000004E-4</v>
          </cell>
          <cell r="K6" t="str">
            <v>p&lt;0.001</v>
          </cell>
        </row>
        <row r="7">
          <cell r="C7">
            <v>-19.513000000000002</v>
          </cell>
          <cell r="D7">
            <v>5.3159999999999998</v>
          </cell>
          <cell r="E7">
            <v>-29.933</v>
          </cell>
          <cell r="F7">
            <v>-9.093</v>
          </cell>
          <cell r="G7">
            <v>-3.67</v>
          </cell>
          <cell r="H7">
            <v>9.99</v>
          </cell>
          <cell r="I7">
            <v>4.3E-3</v>
          </cell>
          <cell r="J7">
            <v>6.6E-3</v>
          </cell>
          <cell r="K7" t="str">
            <v>p&lt;0.01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0.98660000000000003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0.2351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6.75E-11</v>
          </cell>
          <cell r="J4">
            <v>3.1799999999999999E-10</v>
          </cell>
          <cell r="K4" t="str">
            <v>p&lt;0.0001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0.27300000000000002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1.1700000000000001E-10</v>
          </cell>
          <cell r="J6">
            <v>5.3200000000000002E-10</v>
          </cell>
          <cell r="K6" t="str">
            <v>p&lt;0.0001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1.12E-7</v>
          </cell>
          <cell r="J7">
            <v>3.3700000000000001E-7</v>
          </cell>
          <cell r="K7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1"/>
    </sheetNames>
    <sheetDataSet>
      <sheetData sheetId="0">
        <row r="2">
          <cell r="C2">
            <v>5.7000000000000002E-2</v>
          </cell>
          <cell r="D2">
            <v>5.1999999999999998E-2</v>
          </cell>
          <cell r="E2">
            <v>-4.3999999999999997E-2</v>
          </cell>
          <cell r="F2">
            <v>0.159</v>
          </cell>
          <cell r="G2">
            <v>1.1080000000000001</v>
          </cell>
          <cell r="H2">
            <v>9.92</v>
          </cell>
          <cell r="I2">
            <v>0.29409999999999997</v>
          </cell>
          <cell r="J2">
            <v>0.3604</v>
          </cell>
        </row>
        <row r="3">
          <cell r="C3">
            <v>5.0999999999999997E-2</v>
          </cell>
          <cell r="D3">
            <v>5.6000000000000001E-2</v>
          </cell>
          <cell r="E3">
            <v>-5.8000000000000003E-2</v>
          </cell>
          <cell r="F3">
            <v>0.16</v>
          </cell>
          <cell r="G3">
            <v>0.91400000000000003</v>
          </cell>
          <cell r="H3">
            <v>9.81</v>
          </cell>
          <cell r="I3">
            <v>0.38240000000000002</v>
          </cell>
          <cell r="J3">
            <v>0.45739999999999997</v>
          </cell>
        </row>
        <row r="4">
          <cell r="C4">
            <v>0.29399999999999998</v>
          </cell>
          <cell r="D4">
            <v>6.3E-2</v>
          </cell>
          <cell r="E4">
            <v>0.17199999999999999</v>
          </cell>
          <cell r="F4">
            <v>0.41699999999999998</v>
          </cell>
          <cell r="G4">
            <v>4.7050000000000001</v>
          </cell>
          <cell r="H4">
            <v>8.5</v>
          </cell>
          <cell r="I4">
            <v>1.2999999999999999E-3</v>
          </cell>
          <cell r="J4">
            <v>2.3E-3</v>
          </cell>
          <cell r="K4" t="str">
            <v>p&lt;0.01</v>
          </cell>
        </row>
        <row r="5">
          <cell r="C5">
            <v>-7.0000000000000001E-3</v>
          </cell>
          <cell r="D5">
            <v>7.6999999999999999E-2</v>
          </cell>
          <cell r="E5">
            <v>-0.157</v>
          </cell>
          <cell r="F5">
            <v>0.14399999999999999</v>
          </cell>
          <cell r="G5">
            <v>-8.5000000000000006E-2</v>
          </cell>
          <cell r="H5">
            <v>9.93</v>
          </cell>
          <cell r="I5">
            <v>0.93389999999999995</v>
          </cell>
          <cell r="J5">
            <v>0.98929999999999996</v>
          </cell>
        </row>
        <row r="6">
          <cell r="C6">
            <v>0.23699999999999999</v>
          </cell>
          <cell r="D6">
            <v>7.4999999999999997E-2</v>
          </cell>
          <cell r="E6">
            <v>0.09</v>
          </cell>
          <cell r="F6">
            <v>0.38300000000000001</v>
          </cell>
          <cell r="G6">
            <v>3.1709999999999998</v>
          </cell>
          <cell r="H6">
            <v>9.02</v>
          </cell>
          <cell r="I6">
            <v>1.1299999999999999E-2</v>
          </cell>
          <cell r="J6">
            <v>1.5800000000000002E-2</v>
          </cell>
          <cell r="K6" t="str">
            <v>p&lt;0.05</v>
          </cell>
        </row>
        <row r="7">
          <cell r="C7">
            <v>0.24299999999999999</v>
          </cell>
          <cell r="D7">
            <v>5.8999999999999997E-2</v>
          </cell>
          <cell r="E7">
            <v>0.128</v>
          </cell>
          <cell r="F7">
            <v>0.35899999999999999</v>
          </cell>
          <cell r="G7">
            <v>4.1459999999999999</v>
          </cell>
          <cell r="H7">
            <v>9.67</v>
          </cell>
          <cell r="I7">
            <v>2.0999999999999999E-3</v>
          </cell>
          <cell r="J7">
            <v>3.3999999999999998E-3</v>
          </cell>
          <cell r="K7" t="str">
            <v>p&lt;0.01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0"/>
    </sheetNames>
    <sheetDataSet>
      <sheetData sheetId="0">
        <row r="1">
          <cell r="I1" t="str">
            <v>p.adj (BH)</v>
          </cell>
        </row>
        <row r="2">
          <cell r="A2" t="str">
            <v>acc_phonL*H</v>
          </cell>
          <cell r="B2">
            <v>86.988</v>
          </cell>
          <cell r="C2">
            <v>1.196</v>
          </cell>
          <cell r="D2">
            <v>84.643000000000001</v>
          </cell>
          <cell r="E2">
            <v>89.332999999999998</v>
          </cell>
          <cell r="F2">
            <v>72.703000000000003</v>
          </cell>
          <cell r="G2">
            <v>9.2100000000000009</v>
          </cell>
          <cell r="H2">
            <v>4.9900000000000001E-14</v>
          </cell>
          <cell r="I2">
            <v>3.78E-13</v>
          </cell>
          <cell r="J2" t="str">
            <v>p&lt;0.0001</v>
          </cell>
        </row>
        <row r="3">
          <cell r="A3" t="str">
            <v>acc_phon^[L*]H</v>
          </cell>
          <cell r="B3">
            <v>91.078000000000003</v>
          </cell>
          <cell r="C3">
            <v>1.4970000000000001</v>
          </cell>
          <cell r="D3">
            <v>88.144000000000005</v>
          </cell>
          <cell r="E3">
            <v>94.013000000000005</v>
          </cell>
          <cell r="F3">
            <v>60.831000000000003</v>
          </cell>
          <cell r="G3">
            <v>0</v>
          </cell>
          <cell r="H3">
            <v>0.96760000000000002</v>
          </cell>
          <cell r="I3">
            <v>1</v>
          </cell>
        </row>
        <row r="4">
          <cell r="A4" t="str">
            <v>acc_phonL*^[H]</v>
          </cell>
          <cell r="B4">
            <v>88.515000000000001</v>
          </cell>
          <cell r="C4">
            <v>1.27</v>
          </cell>
          <cell r="D4">
            <v>86.025999999999996</v>
          </cell>
          <cell r="E4">
            <v>91.004000000000005</v>
          </cell>
          <cell r="F4">
            <v>69.706999999999994</v>
          </cell>
          <cell r="G4">
            <v>9.25</v>
          </cell>
          <cell r="H4">
            <v>6.6699999999999996E-14</v>
          </cell>
          <cell r="I4">
            <v>4.4600000000000002E-13</v>
          </cell>
          <cell r="J4" t="str">
            <v>p&lt;0.0001</v>
          </cell>
        </row>
        <row r="5">
          <cell r="A5" t="str">
            <v>acc_phon^[L*H]</v>
          </cell>
          <cell r="B5">
            <v>90.968999999999994</v>
          </cell>
          <cell r="C5">
            <v>1.4179999999999999</v>
          </cell>
          <cell r="D5">
            <v>88.19</v>
          </cell>
          <cell r="E5">
            <v>93.748000000000005</v>
          </cell>
          <cell r="F5">
            <v>64.161000000000001</v>
          </cell>
          <cell r="G5">
            <v>11.76</v>
          </cell>
          <cell r="H5">
            <v>2.46E-16</v>
          </cell>
          <cell r="I5">
            <v>4.1000000000000004E-15</v>
          </cell>
          <cell r="J5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0.96763271291965003</v>
          </cell>
        </row>
        <row r="3">
          <cell r="B3">
            <v>0.65325603900373996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r2"/>
    </sheetNames>
    <sheetDataSet>
      <sheetData sheetId="0">
        <row r="2">
          <cell r="B2">
            <v>0.945488879006112</v>
          </cell>
        </row>
        <row r="3">
          <cell r="B3">
            <v>0.562731917482722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0"/>
    </sheetNames>
    <sheetDataSet>
      <sheetData sheetId="0">
        <row r="2"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5.4600000000000002E-14</v>
          </cell>
          <cell r="I2">
            <v>3.79E-13</v>
          </cell>
          <cell r="J2" t="str">
            <v>p&lt;0.0001</v>
          </cell>
        </row>
        <row r="3"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5.2200000000000001E-14</v>
          </cell>
          <cell r="I3">
            <v>3.79E-13</v>
          </cell>
          <cell r="J3" t="str">
            <v>p&lt;0.0001</v>
          </cell>
        </row>
        <row r="4"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4.3699999999999999E-14</v>
          </cell>
          <cell r="I4">
            <v>3.5200000000000001E-13</v>
          </cell>
          <cell r="J4" t="str">
            <v>p&lt;0.0001</v>
          </cell>
        </row>
        <row r="5"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1.43E-14</v>
          </cell>
          <cell r="I5">
            <v>1.55E-13</v>
          </cell>
          <cell r="J5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r2"/>
    </sheetNames>
    <sheetDataSet>
      <sheetData sheetId="0">
        <row r="2">
          <cell r="B2">
            <v>0.901950415693481</v>
          </cell>
        </row>
        <row r="3">
          <cell r="B3">
            <v>0.46821212674695201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0"/>
    </sheetNames>
    <sheetDataSet>
      <sheetData sheetId="0">
        <row r="2">
          <cell r="B2">
            <v>6.2750000000000004</v>
          </cell>
          <cell r="C2">
            <v>0.36799999999999999</v>
          </cell>
          <cell r="D2">
            <v>5.5540000000000003</v>
          </cell>
          <cell r="E2">
            <v>6.9960000000000004</v>
          </cell>
          <cell r="F2">
            <v>17.055</v>
          </cell>
          <cell r="G2">
            <v>10.1</v>
          </cell>
          <cell r="H2">
            <v>8.9399999999999993E-9</v>
          </cell>
          <cell r="I2">
            <v>3.1499999999999998E-8</v>
          </cell>
          <cell r="J2" t="str">
            <v>p&lt;0.0001</v>
          </cell>
        </row>
        <row r="3">
          <cell r="B3">
            <v>3.6429999999999998</v>
          </cell>
          <cell r="C3">
            <v>0.876</v>
          </cell>
          <cell r="D3">
            <v>1.925</v>
          </cell>
          <cell r="E3">
            <v>5.3609999999999998</v>
          </cell>
          <cell r="F3">
            <v>4.157</v>
          </cell>
          <cell r="G3">
            <v>0</v>
          </cell>
          <cell r="H3">
            <v>1</v>
          </cell>
          <cell r="I3">
            <v>1</v>
          </cell>
        </row>
        <row r="4">
          <cell r="B4">
            <v>10.468999999999999</v>
          </cell>
          <cell r="C4">
            <v>0.56000000000000005</v>
          </cell>
          <cell r="D4">
            <v>9.3719999999999999</v>
          </cell>
          <cell r="E4">
            <v>11.566000000000001</v>
          </cell>
          <cell r="F4">
            <v>18.704999999999998</v>
          </cell>
          <cell r="G4">
            <v>9.82</v>
          </cell>
          <cell r="H4">
            <v>5.28E-9</v>
          </cell>
          <cell r="I4">
            <v>1.9399999999999998E-8</v>
          </cell>
          <cell r="J4" t="str">
            <v>p&lt;0.0001</v>
          </cell>
        </row>
        <row r="5">
          <cell r="B5">
            <v>8.0340000000000007</v>
          </cell>
          <cell r="C5">
            <v>0.41799999999999998</v>
          </cell>
          <cell r="D5">
            <v>7.2149999999999999</v>
          </cell>
          <cell r="E5">
            <v>8.8520000000000003</v>
          </cell>
          <cell r="F5">
            <v>19.238</v>
          </cell>
          <cell r="G5">
            <v>9.25</v>
          </cell>
          <cell r="H5">
            <v>8.9500000000000007E-9</v>
          </cell>
          <cell r="I5">
            <v>3.1499999999999998E-8</v>
          </cell>
          <cell r="J5" t="str">
            <v>p&lt;0.0001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r2"/>
    </sheetNames>
    <sheetDataSet>
      <sheetData sheetId="0">
        <row r="2">
          <cell r="B2">
            <v>0.64087133159487397</v>
          </cell>
        </row>
        <row r="3">
          <cell r="B3">
            <v>0.30571803379182799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0"/>
    </sheetNames>
    <sheetDataSet>
      <sheetData sheetId="0">
        <row r="2"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1.5799999999999999E-8</v>
          </cell>
          <cell r="I2">
            <v>5.3400000000000002E-8</v>
          </cell>
          <cell r="J2" t="str">
            <v>p&lt;0.0001</v>
          </cell>
        </row>
        <row r="3"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2.2100000000000001E-12</v>
          </cell>
          <cell r="I3">
            <v>1.1500000000000001E-11</v>
          </cell>
          <cell r="J3" t="str">
            <v>p&lt;0.0001</v>
          </cell>
        </row>
        <row r="4"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2.6000000000000001E-9</v>
          </cell>
          <cell r="I4">
            <v>1E-8</v>
          </cell>
          <cell r="J4" t="str">
            <v>p&lt;0.0001</v>
          </cell>
        </row>
        <row r="5"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6.6899999999999997E-8</v>
          </cell>
          <cell r="I5">
            <v>2.0599999999999999E-7</v>
          </cell>
          <cell r="J5" t="str">
            <v>p&lt;0.0001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r2"/>
    </sheetNames>
    <sheetDataSet>
      <sheetData sheetId="0">
        <row r="2">
          <cell r="B2">
            <v>0.74200245789659303</v>
          </cell>
        </row>
        <row r="3">
          <cell r="B3">
            <v>0.601030867995064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0"/>
    </sheetNames>
    <sheetDataSet>
      <sheetData sheetId="0">
        <row r="2"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2.5000000000000001E-3</v>
          </cell>
          <cell r="J2" t="str">
            <v>p&lt;0.01</v>
          </cell>
        </row>
        <row r="3"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8.43E-4</v>
          </cell>
          <cell r="I3">
            <v>1.6000000000000001E-3</v>
          </cell>
          <cell r="J3" t="str">
            <v>p&lt;0.01</v>
          </cell>
        </row>
        <row r="4"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2.3E-3</v>
          </cell>
          <cell r="J4" t="str">
            <v>p&lt;0.01</v>
          </cell>
        </row>
        <row r="5"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2.5999999999999999E-3</v>
          </cell>
          <cell r="J5" t="str">
            <v>p&lt;0.01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0"/>
    </sheetNames>
    <sheetDataSet>
      <sheetData sheetId="0">
        <row r="2">
          <cell r="B2">
            <v>32.493000000000002</v>
          </cell>
          <cell r="C2">
            <v>5.1520000000000001</v>
          </cell>
          <cell r="D2">
            <v>22.395</v>
          </cell>
          <cell r="E2">
            <v>42.59</v>
          </cell>
          <cell r="F2">
            <v>6.3070000000000004</v>
          </cell>
          <cell r="G2">
            <v>3.63</v>
          </cell>
          <cell r="H2">
            <v>4.4999999999999997E-3</v>
          </cell>
          <cell r="I2">
            <v>6.8999999999999999E-3</v>
          </cell>
          <cell r="J2" t="str">
            <v>p&lt;0.01</v>
          </cell>
        </row>
        <row r="3">
          <cell r="B3">
            <v>21.495000000000001</v>
          </cell>
          <cell r="C3">
            <v>6.3170000000000002</v>
          </cell>
          <cell r="D3">
            <v>9.1129999999999995</v>
          </cell>
          <cell r="E3">
            <v>33.875999999999998</v>
          </cell>
          <cell r="F3">
            <v>3.403</v>
          </cell>
          <cell r="G3">
            <v>8.19</v>
          </cell>
          <cell r="H3">
            <v>8.9999999999999993E-3</v>
          </cell>
          <cell r="I3">
            <v>1.2699999999999999E-2</v>
          </cell>
          <cell r="J3" t="str">
            <v>p&lt;0.05</v>
          </cell>
        </row>
        <row r="4">
          <cell r="B4">
            <v>54.411000000000001</v>
          </cell>
          <cell r="C4">
            <v>5.343</v>
          </cell>
          <cell r="D4">
            <v>43.938000000000002</v>
          </cell>
          <cell r="E4">
            <v>64.884</v>
          </cell>
          <cell r="F4">
            <v>10.183</v>
          </cell>
          <cell r="G4">
            <v>4.2</v>
          </cell>
          <cell r="H4">
            <v>4.08E-4</v>
          </cell>
          <cell r="I4">
            <v>8.3600000000000005E-4</v>
          </cell>
          <cell r="J4" t="str">
            <v>p&lt;0.001</v>
          </cell>
        </row>
        <row r="5">
          <cell r="B5">
            <v>38.612000000000002</v>
          </cell>
          <cell r="C5">
            <v>5.2080000000000002</v>
          </cell>
          <cell r="D5">
            <v>28.404</v>
          </cell>
          <cell r="E5">
            <v>48.819000000000003</v>
          </cell>
          <cell r="F5">
            <v>7.4139999999999997</v>
          </cell>
          <cell r="G5">
            <v>3.79</v>
          </cell>
          <cell r="H5">
            <v>2.2000000000000001E-3</v>
          </cell>
          <cell r="I5">
            <v>3.5000000000000001E-3</v>
          </cell>
          <cell r="J5" t="str">
            <v>p&lt;0.01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91.608999999999995</v>
          </cell>
          <cell r="C2">
            <v>1.2589999999999999</v>
          </cell>
          <cell r="D2">
            <v>89.141000000000005</v>
          </cell>
          <cell r="E2">
            <v>94.076999999999998</v>
          </cell>
          <cell r="F2">
            <v>72.754000000000005</v>
          </cell>
          <cell r="G2">
            <v>11.59</v>
          </cell>
          <cell r="H2">
            <v>8.6900000000000004E-17</v>
          </cell>
          <cell r="I2">
            <v>1.92E-15</v>
          </cell>
          <cell r="J2" t="str">
            <v>p&lt;0.0001</v>
          </cell>
        </row>
        <row r="3">
          <cell r="B3">
            <v>92.001999999999995</v>
          </cell>
          <cell r="C3">
            <v>1.121</v>
          </cell>
          <cell r="D3">
            <v>89.805000000000007</v>
          </cell>
          <cell r="E3">
            <v>94.198999999999998</v>
          </cell>
          <cell r="F3">
            <v>82.081000000000003</v>
          </cell>
          <cell r="G3">
            <v>11.11</v>
          </cell>
          <cell r="H3">
            <v>8.1800000000000005E-17</v>
          </cell>
          <cell r="I3">
            <v>1.92E-15</v>
          </cell>
          <cell r="J3" t="str">
            <v>p&lt;0.0001</v>
          </cell>
        </row>
        <row r="4">
          <cell r="B4">
            <v>93.450999999999993</v>
          </cell>
          <cell r="C4">
            <v>1.1339999999999999</v>
          </cell>
          <cell r="D4">
            <v>91.228999999999999</v>
          </cell>
          <cell r="E4">
            <v>95.674000000000007</v>
          </cell>
          <cell r="F4">
            <v>82.418000000000006</v>
          </cell>
          <cell r="G4">
            <v>11.18</v>
          </cell>
          <cell r="H4">
            <v>6.4399999999999996E-17</v>
          </cell>
          <cell r="I4">
            <v>1.7899999999999999E-15</v>
          </cell>
          <cell r="J4" t="str">
            <v>p&lt;0.0001</v>
          </cell>
        </row>
        <row r="5">
          <cell r="B5">
            <v>96.655000000000001</v>
          </cell>
          <cell r="C5">
            <v>1.5209999999999999</v>
          </cell>
          <cell r="D5">
            <v>93.674000000000007</v>
          </cell>
          <cell r="E5">
            <v>99.635999999999996</v>
          </cell>
          <cell r="F5">
            <v>63.554000000000002</v>
          </cell>
          <cell r="G5">
            <v>12.21</v>
          </cell>
          <cell r="H5">
            <v>9.2099999999999995E-17</v>
          </cell>
          <cell r="I5">
            <v>1.92E-15</v>
          </cell>
          <cell r="J5" t="str">
            <v>p&lt;0.0001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r2"/>
    </sheetNames>
    <sheetDataSet>
      <sheetData sheetId="0">
        <row r="2">
          <cell r="B2">
            <v>0.67494273791950599</v>
          </cell>
        </row>
        <row r="3">
          <cell r="B3">
            <v>0.16164267884469899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1"/>
    </sheetNames>
    <sheetDataSet>
      <sheetData sheetId="0">
        <row r="1">
          <cell r="J1" t="str">
            <v>p.adj (BH)</v>
          </cell>
        </row>
        <row r="2">
          <cell r="C2">
            <v>4.2060000000000004</v>
          </cell>
          <cell r="D2">
            <v>1.3129999999999999</v>
          </cell>
          <cell r="E2">
            <v>1.6339999999999999</v>
          </cell>
          <cell r="F2">
            <v>6.7789999999999999</v>
          </cell>
          <cell r="G2">
            <v>3.2040000000000002</v>
          </cell>
          <cell r="H2">
            <v>590.08000000000004</v>
          </cell>
          <cell r="I2">
            <v>1.4E-3</v>
          </cell>
          <cell r="J2">
            <v>2.3E-3</v>
          </cell>
          <cell r="K2" t="str">
            <v>p&lt;0.01</v>
          </cell>
        </row>
        <row r="3">
          <cell r="C3">
            <v>1.5269999999999999</v>
          </cell>
          <cell r="D3">
            <v>0.40699999999999997</v>
          </cell>
          <cell r="E3">
            <v>0.73</v>
          </cell>
          <cell r="F3">
            <v>2.3250000000000002</v>
          </cell>
          <cell r="G3">
            <v>3.7519999999999998</v>
          </cell>
          <cell r="H3">
            <v>1.55</v>
          </cell>
          <cell r="I3">
            <v>9.3600000000000003E-2</v>
          </cell>
          <cell r="J3">
            <v>0.1206</v>
          </cell>
        </row>
        <row r="4">
          <cell r="C4">
            <v>3.9820000000000002</v>
          </cell>
          <cell r="D4">
            <v>0.61</v>
          </cell>
          <cell r="E4">
            <v>2.7850000000000001</v>
          </cell>
          <cell r="F4">
            <v>5.1779999999999999</v>
          </cell>
          <cell r="G4">
            <v>6.524</v>
          </cell>
          <cell r="H4">
            <v>8.8699999999999992</v>
          </cell>
          <cell r="I4">
            <v>1.16E-4</v>
          </cell>
          <cell r="J4">
            <v>2.5700000000000001E-4</v>
          </cell>
          <cell r="K4" t="str">
            <v>p&lt;0.001</v>
          </cell>
        </row>
        <row r="5">
          <cell r="C5">
            <v>-2.5630000000000002</v>
          </cell>
          <cell r="D5">
            <v>0.96399999999999997</v>
          </cell>
          <cell r="E5">
            <v>-4.452</v>
          </cell>
          <cell r="F5">
            <v>-0.67400000000000004</v>
          </cell>
          <cell r="G5">
            <v>-2.66</v>
          </cell>
          <cell r="H5">
            <v>0</v>
          </cell>
          <cell r="I5">
            <v>0.99319999999999997</v>
          </cell>
          <cell r="J5">
            <v>1</v>
          </cell>
        </row>
        <row r="6">
          <cell r="C6">
            <v>-0.109</v>
          </cell>
          <cell r="D6">
            <v>1.0189999999999999</v>
          </cell>
          <cell r="E6">
            <v>-2.1059999999999999</v>
          </cell>
          <cell r="F6">
            <v>1.8879999999999999</v>
          </cell>
          <cell r="G6">
            <v>-0.107</v>
          </cell>
          <cell r="H6">
            <v>0.04</v>
          </cell>
          <cell r="I6">
            <v>0.9798</v>
          </cell>
          <cell r="J6">
            <v>1</v>
          </cell>
        </row>
        <row r="7">
          <cell r="C7">
            <v>2.4540000000000002</v>
          </cell>
          <cell r="D7">
            <v>0.67400000000000004</v>
          </cell>
          <cell r="E7">
            <v>1.133</v>
          </cell>
          <cell r="F7">
            <v>3.7749999999999999</v>
          </cell>
          <cell r="G7">
            <v>3.6419999999999999</v>
          </cell>
          <cell r="H7">
            <v>7.92</v>
          </cell>
          <cell r="I7">
            <v>6.7000000000000002E-3</v>
          </cell>
          <cell r="J7">
            <v>9.9000000000000008E-3</v>
          </cell>
          <cell r="K7" t="str">
            <v>p&lt;0.01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3.3799999999999997E-2</v>
          </cell>
          <cell r="K2" t="str">
            <v>p&lt;0.05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2.1900000000000001E-9</v>
          </cell>
          <cell r="J3">
            <v>8.5500000000000005E-9</v>
          </cell>
          <cell r="K3" t="str">
            <v>p&lt;0.0001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2.66E-8</v>
          </cell>
          <cell r="J4">
            <v>8.8699999999999994E-8</v>
          </cell>
          <cell r="K4" t="str">
            <v>p&lt;0.0001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6.0699999999999998E-5</v>
          </cell>
          <cell r="J5">
            <v>1.37E-4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2.5999999999999998E-5</v>
          </cell>
          <cell r="J6">
            <v>6.0699999999999998E-5</v>
          </cell>
          <cell r="K6" t="str">
            <v>p&lt;0.0001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0.1996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1"/>
    </sheetNames>
    <sheetDataSet>
      <sheetData sheetId="0">
        <row r="2">
          <cell r="C2">
            <v>-2.919</v>
          </cell>
          <cell r="D2">
            <v>1.4139999999999999</v>
          </cell>
          <cell r="E2">
            <v>-5.69</v>
          </cell>
          <cell r="F2">
            <v>-0.14699999999999999</v>
          </cell>
          <cell r="G2">
            <v>-2.0640000000000001</v>
          </cell>
          <cell r="H2">
            <v>330.31</v>
          </cell>
          <cell r="I2">
            <v>3.9800000000000002E-2</v>
          </cell>
          <cell r="J2">
            <v>5.3199999999999997E-2</v>
          </cell>
          <cell r="K2" t="str">
            <v>(p&lt;0.1)</v>
          </cell>
        </row>
        <row r="3">
          <cell r="C3">
            <v>4.194</v>
          </cell>
          <cell r="D3">
            <v>0.3</v>
          </cell>
          <cell r="E3">
            <v>3.6059999999999999</v>
          </cell>
          <cell r="F3">
            <v>4.782</v>
          </cell>
          <cell r="G3">
            <v>13.984</v>
          </cell>
          <cell r="H3">
            <v>15.49</v>
          </cell>
          <cell r="I3">
            <v>3.3700000000000003E-10</v>
          </cell>
          <cell r="J3">
            <v>1.4800000000000001E-9</v>
          </cell>
          <cell r="K3" t="str">
            <v>p&lt;0.0001</v>
          </cell>
        </row>
        <row r="4">
          <cell r="C4">
            <v>1.7589999999999999</v>
          </cell>
          <cell r="D4">
            <v>0.53900000000000003</v>
          </cell>
          <cell r="E4">
            <v>0.70199999999999996</v>
          </cell>
          <cell r="F4">
            <v>2.8149999999999999</v>
          </cell>
          <cell r="G4">
            <v>3.2629999999999999</v>
          </cell>
          <cell r="H4">
            <v>9.64</v>
          </cell>
          <cell r="I4">
            <v>8.8999999999999999E-3</v>
          </cell>
          <cell r="J4">
            <v>1.26E-2</v>
          </cell>
          <cell r="K4" t="str">
            <v>p&lt;0.05</v>
          </cell>
        </row>
        <row r="5">
          <cell r="C5">
            <v>6.8259999999999996</v>
          </cell>
          <cell r="D5">
            <v>0.95899999999999996</v>
          </cell>
          <cell r="E5">
            <v>4.9470000000000001</v>
          </cell>
          <cell r="F5">
            <v>8.7050000000000001</v>
          </cell>
          <cell r="G5">
            <v>7.1210000000000004</v>
          </cell>
          <cell r="H5">
            <v>0</v>
          </cell>
          <cell r="I5">
            <v>1</v>
          </cell>
          <cell r="J5">
            <v>1</v>
          </cell>
        </row>
        <row r="6">
          <cell r="C6">
            <v>4.391</v>
          </cell>
          <cell r="D6">
            <v>0.93100000000000005</v>
          </cell>
          <cell r="E6">
            <v>2.5659999999999998</v>
          </cell>
          <cell r="F6">
            <v>6.2149999999999999</v>
          </cell>
          <cell r="G6">
            <v>4.7160000000000002</v>
          </cell>
          <cell r="H6">
            <v>0</v>
          </cell>
          <cell r="I6">
            <v>1</v>
          </cell>
          <cell r="J6">
            <v>1</v>
          </cell>
        </row>
        <row r="7">
          <cell r="C7">
            <v>-2.4350000000000001</v>
          </cell>
          <cell r="D7">
            <v>0.64300000000000002</v>
          </cell>
          <cell r="E7">
            <v>-3.6960000000000002</v>
          </cell>
          <cell r="F7">
            <v>-1.175</v>
          </cell>
          <cell r="G7">
            <v>-3.786</v>
          </cell>
          <cell r="H7">
            <v>6.86</v>
          </cell>
          <cell r="I7">
            <v>7.1000000000000004E-3</v>
          </cell>
          <cell r="J7">
            <v>1.03E-2</v>
          </cell>
          <cell r="K7" t="str">
            <v>p&lt;0.05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1"/>
    </sheetNames>
    <sheetDataSet>
      <sheetData sheetId="0">
        <row r="2">
          <cell r="C2">
            <v>-11.315</v>
          </cell>
          <cell r="D2">
            <v>8.2789999999999999</v>
          </cell>
          <cell r="E2">
            <v>-27.542000000000002</v>
          </cell>
          <cell r="F2">
            <v>4.9119999999999999</v>
          </cell>
          <cell r="G2">
            <v>-1.367</v>
          </cell>
          <cell r="H2">
            <v>619.9</v>
          </cell>
          <cell r="I2">
            <v>0.17219999999999999</v>
          </cell>
          <cell r="J2">
            <v>0.21740000000000001</v>
          </cell>
        </row>
        <row r="3">
          <cell r="C3">
            <v>-20.805</v>
          </cell>
          <cell r="D3">
            <v>3.5419999999999998</v>
          </cell>
          <cell r="E3">
            <v>-27.748000000000001</v>
          </cell>
          <cell r="F3">
            <v>-13.862</v>
          </cell>
          <cell r="G3">
            <v>-5.8730000000000002</v>
          </cell>
          <cell r="H3">
            <v>617.97</v>
          </cell>
          <cell r="I3">
            <v>6.9900000000000001E-9</v>
          </cell>
          <cell r="J3">
            <v>2.5300000000000002E-8</v>
          </cell>
          <cell r="K3" t="str">
            <v>p&lt;0.0001</v>
          </cell>
        </row>
        <row r="4">
          <cell r="C4">
            <v>-23.488</v>
          </cell>
          <cell r="D4">
            <v>1.98</v>
          </cell>
          <cell r="E4">
            <v>-27.369</v>
          </cell>
          <cell r="F4">
            <v>-19.606999999999999</v>
          </cell>
          <cell r="G4">
            <v>-11.861000000000001</v>
          </cell>
          <cell r="H4">
            <v>617.84</v>
          </cell>
          <cell r="I4">
            <v>2.2199999999999999E-29</v>
          </cell>
          <cell r="J4">
            <v>2.7800000000000002E-27</v>
          </cell>
          <cell r="K4" t="str">
            <v>p&lt;0.0001</v>
          </cell>
        </row>
        <row r="5">
          <cell r="C5">
            <v>-9.49</v>
          </cell>
          <cell r="D5">
            <v>8.9979999999999993</v>
          </cell>
          <cell r="E5">
            <v>-27.126000000000001</v>
          </cell>
          <cell r="F5">
            <v>8.1449999999999996</v>
          </cell>
          <cell r="G5">
            <v>-1.0549999999999999</v>
          </cell>
          <cell r="H5">
            <v>619.15</v>
          </cell>
          <cell r="I5">
            <v>0.29199999999999998</v>
          </cell>
          <cell r="J5">
            <v>0.35959999999999998</v>
          </cell>
        </row>
        <row r="6">
          <cell r="C6">
            <v>-12.173</v>
          </cell>
          <cell r="D6">
            <v>8.32</v>
          </cell>
          <cell r="E6">
            <v>-28.48</v>
          </cell>
          <cell r="F6">
            <v>4.1340000000000003</v>
          </cell>
          <cell r="G6">
            <v>-1.4630000000000001</v>
          </cell>
          <cell r="H6">
            <v>619.98</v>
          </cell>
          <cell r="I6">
            <v>0.1439</v>
          </cell>
          <cell r="J6">
            <v>0.1845</v>
          </cell>
        </row>
        <row r="7">
          <cell r="C7">
            <v>-2.6829999999999998</v>
          </cell>
          <cell r="D7">
            <v>3.9220000000000002</v>
          </cell>
          <cell r="E7">
            <v>-10.37</v>
          </cell>
          <cell r="F7">
            <v>5.0039999999999996</v>
          </cell>
          <cell r="G7">
            <v>-0.68400000000000005</v>
          </cell>
          <cell r="H7">
            <v>618.83000000000004</v>
          </cell>
          <cell r="I7">
            <v>0.49419999999999997</v>
          </cell>
          <cell r="J7">
            <v>0.57199999999999995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1.7000000000000001E-10</v>
          </cell>
          <cell r="J2">
            <v>7.5899999999999996E-10</v>
          </cell>
          <cell r="K2" t="str">
            <v>p&lt;0.0001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  <cell r="J3">
            <v>5.4000000000000003E-3</v>
          </cell>
          <cell r="K3" t="str">
            <v>p&lt;0.01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1.27E-9</v>
          </cell>
          <cell r="J4">
            <v>5.2000000000000002E-9</v>
          </cell>
          <cell r="K4" t="str">
            <v>p&lt;0.0001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1.75E-6</v>
          </cell>
          <cell r="J5">
            <v>4.7600000000000002E-6</v>
          </cell>
          <cell r="K5" t="str">
            <v>p&lt;0.0001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7.6799999999999999E-7</v>
          </cell>
          <cell r="J6">
            <v>2.1799999999999999E-6</v>
          </cell>
          <cell r="K6" t="str">
            <v>p&lt;0.0001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0.71579999999999999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1"/>
    </sheetNames>
    <sheetDataSet>
      <sheetData sheetId="0">
        <row r="2">
          <cell r="C2">
            <v>-10.997999999999999</v>
          </cell>
          <cell r="D2">
            <v>3.621</v>
          </cell>
          <cell r="E2">
            <v>-18.096</v>
          </cell>
          <cell r="F2">
            <v>-3.9009999999999998</v>
          </cell>
          <cell r="G2">
            <v>-3.0369999999999999</v>
          </cell>
          <cell r="H2">
            <v>612.79</v>
          </cell>
          <cell r="I2">
            <v>2.5000000000000001E-3</v>
          </cell>
          <cell r="J2">
            <v>4.0000000000000001E-3</v>
          </cell>
          <cell r="K2" t="str">
            <v>p&lt;0.01</v>
          </cell>
        </row>
        <row r="3">
          <cell r="C3">
            <v>21.917999999999999</v>
          </cell>
          <cell r="D3">
            <v>1.548</v>
          </cell>
          <cell r="E3">
            <v>18.884</v>
          </cell>
          <cell r="F3">
            <v>24.952999999999999</v>
          </cell>
          <cell r="G3">
            <v>14.157</v>
          </cell>
          <cell r="H3">
            <v>611.63</v>
          </cell>
          <cell r="I3">
            <v>1.4699999999999999E-39</v>
          </cell>
          <cell r="J3">
            <v>3.6699999999999998E-37</v>
          </cell>
          <cell r="K3" t="str">
            <v>p&lt;0.0001</v>
          </cell>
        </row>
        <row r="4">
          <cell r="C4">
            <v>6.1189999999999998</v>
          </cell>
          <cell r="D4">
            <v>0.86599999999999999</v>
          </cell>
          <cell r="E4">
            <v>4.4219999999999997</v>
          </cell>
          <cell r="F4">
            <v>7.8159999999999998</v>
          </cell>
          <cell r="G4">
            <v>7.0659999999999998</v>
          </cell>
          <cell r="H4">
            <v>610.63</v>
          </cell>
          <cell r="I4">
            <v>4.3700000000000002E-12</v>
          </cell>
          <cell r="J4">
            <v>2.19E-11</v>
          </cell>
          <cell r="K4" t="str">
            <v>p&lt;0.0001</v>
          </cell>
        </row>
        <row r="5">
          <cell r="C5">
            <v>32.915999999999997</v>
          </cell>
          <cell r="D5">
            <v>3.9340000000000002</v>
          </cell>
          <cell r="E5">
            <v>25.204999999999998</v>
          </cell>
          <cell r="F5">
            <v>40.627000000000002</v>
          </cell>
          <cell r="G5">
            <v>8.3659999999999997</v>
          </cell>
          <cell r="H5">
            <v>612.72</v>
          </cell>
          <cell r="I5">
            <v>4.0200000000000002E-16</v>
          </cell>
          <cell r="J5">
            <v>5.9100000000000002E-15</v>
          </cell>
          <cell r="K5" t="str">
            <v>p&lt;0.0001</v>
          </cell>
        </row>
        <row r="6">
          <cell r="C6">
            <v>17.117000000000001</v>
          </cell>
          <cell r="D6">
            <v>3.6389999999999998</v>
          </cell>
          <cell r="E6">
            <v>9.9860000000000007</v>
          </cell>
          <cell r="F6">
            <v>24.248999999999999</v>
          </cell>
          <cell r="G6">
            <v>4.7039999999999997</v>
          </cell>
          <cell r="H6">
            <v>612.5</v>
          </cell>
          <cell r="I6">
            <v>3.1499999999999999E-6</v>
          </cell>
          <cell r="J6">
            <v>8.3799999999999994E-6</v>
          </cell>
          <cell r="K6" t="str">
            <v>p&lt;0.0001</v>
          </cell>
        </row>
        <row r="7">
          <cell r="C7">
            <v>-15.798999999999999</v>
          </cell>
          <cell r="D7">
            <v>1.714</v>
          </cell>
          <cell r="E7">
            <v>-19.158999999999999</v>
          </cell>
          <cell r="F7">
            <v>-12.439</v>
          </cell>
          <cell r="G7">
            <v>-9.2159999999999993</v>
          </cell>
          <cell r="H7">
            <v>611.5</v>
          </cell>
          <cell r="I7">
            <v>4.8899999999999996E-19</v>
          </cell>
          <cell r="J7">
            <v>1.7500000000000001E-17</v>
          </cell>
          <cell r="K7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0.89343047868632197</v>
          </cell>
        </row>
        <row r="3">
          <cell r="B3">
            <v>0.39232765136523001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0"/>
    </sheetNames>
    <sheetDataSet>
      <sheetData sheetId="0">
        <row r="2">
          <cell r="B2">
            <v>6.1580000000000004</v>
          </cell>
          <cell r="C2">
            <v>0.42799999999999999</v>
          </cell>
          <cell r="D2">
            <v>5.319</v>
          </cell>
          <cell r="E2">
            <v>6.9969999999999999</v>
          </cell>
          <cell r="F2">
            <v>14.38</v>
          </cell>
          <cell r="G2">
            <v>10.050000000000001</v>
          </cell>
          <cell r="H2">
            <v>4.9800000000000003E-8</v>
          </cell>
          <cell r="I2">
            <v>1.68E-7</v>
          </cell>
          <cell r="J2" t="str">
            <v>p&lt;0.0001</v>
          </cell>
        </row>
        <row r="3">
          <cell r="B3">
            <v>6.4180000000000001</v>
          </cell>
          <cell r="C3">
            <v>0.46700000000000003</v>
          </cell>
          <cell r="D3">
            <v>5.5019999999999998</v>
          </cell>
          <cell r="E3">
            <v>7.3339999999999996</v>
          </cell>
          <cell r="F3">
            <v>13.731</v>
          </cell>
          <cell r="G3">
            <v>10.06</v>
          </cell>
          <cell r="H3">
            <v>7.6700000000000005E-8</v>
          </cell>
          <cell r="I3">
            <v>2.4699999999999998E-7</v>
          </cell>
          <cell r="J3" t="str">
            <v>p&lt;0.0001</v>
          </cell>
        </row>
        <row r="4">
          <cell r="B4">
            <v>6.2309999999999999</v>
          </cell>
          <cell r="C4">
            <v>0.42399999999999999</v>
          </cell>
          <cell r="D4">
            <v>5.4009999999999998</v>
          </cell>
          <cell r="E4">
            <v>7.0620000000000003</v>
          </cell>
          <cell r="F4">
            <v>14.708</v>
          </cell>
          <cell r="G4">
            <v>10.050000000000001</v>
          </cell>
          <cell r="H4">
            <v>3.99E-8</v>
          </cell>
          <cell r="I4">
            <v>1.36E-7</v>
          </cell>
          <cell r="J4" t="str">
            <v>p&lt;0.0001</v>
          </cell>
        </row>
        <row r="5">
          <cell r="B5">
            <v>8.1340000000000003</v>
          </cell>
          <cell r="C5">
            <v>0.54</v>
          </cell>
          <cell r="D5">
            <v>7.0759999999999996</v>
          </cell>
          <cell r="E5">
            <v>9.1910000000000007</v>
          </cell>
          <cell r="F5">
            <v>15.073</v>
          </cell>
          <cell r="G5">
            <v>10.039999999999999</v>
          </cell>
          <cell r="H5">
            <v>3.2000000000000002E-8</v>
          </cell>
          <cell r="I5">
            <v>1.12E-7</v>
          </cell>
          <cell r="J5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r2"/>
    </sheetNames>
    <sheetDataSet>
      <sheetData sheetId="0">
        <row r="2">
          <cell r="B2">
            <v>0.66661221500780699</v>
          </cell>
        </row>
        <row r="3">
          <cell r="B3">
            <v>0.22071046110269399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A2" t="str">
            <v>modeMDC</v>
          </cell>
          <cell r="B2">
            <v>99.058999999999997</v>
          </cell>
          <cell r="C2">
            <v>5.9290000000000003</v>
          </cell>
          <cell r="D2">
            <v>87.438999999999993</v>
          </cell>
          <cell r="E2">
            <v>110.679</v>
          </cell>
          <cell r="F2">
            <v>16.707999999999998</v>
          </cell>
          <cell r="G2">
            <v>9.1199999999999992</v>
          </cell>
          <cell r="H2">
            <v>3.7499999999999998E-8</v>
          </cell>
          <cell r="I2">
            <v>1.2200000000000001E-7</v>
          </cell>
          <cell r="J2" t="str">
            <v>p&lt;0.0001</v>
          </cell>
        </row>
        <row r="3">
          <cell r="A3" t="str">
            <v>modeMWH</v>
          </cell>
          <cell r="B3">
            <v>99.388999999999996</v>
          </cell>
          <cell r="C3">
            <v>6.2039999999999997</v>
          </cell>
          <cell r="D3">
            <v>87.228999999999999</v>
          </cell>
          <cell r="E3">
            <v>111.55</v>
          </cell>
          <cell r="F3">
            <v>16.018999999999998</v>
          </cell>
          <cell r="G3">
            <v>9.1199999999999992</v>
          </cell>
          <cell r="H3">
            <v>5.5099999999999997E-8</v>
          </cell>
          <cell r="I3">
            <v>1.72E-7</v>
          </cell>
          <cell r="J3" t="str">
            <v>p&lt;0.0001</v>
          </cell>
        </row>
        <row r="4">
          <cell r="A4" t="str">
            <v>modeMYN</v>
          </cell>
          <cell r="B4">
            <v>96.343999999999994</v>
          </cell>
          <cell r="C4">
            <v>6.2610000000000001</v>
          </cell>
          <cell r="D4">
            <v>84.073999999999998</v>
          </cell>
          <cell r="E4">
            <v>108.61499999999999</v>
          </cell>
          <cell r="F4">
            <v>15.388999999999999</v>
          </cell>
          <cell r="G4">
            <v>10.51</v>
          </cell>
          <cell r="H4">
            <v>1.52E-8</v>
          </cell>
          <cell r="I4">
            <v>5.2100000000000003E-8</v>
          </cell>
          <cell r="J4" t="str">
            <v>p&lt;0.0001</v>
          </cell>
        </row>
        <row r="5">
          <cell r="A5" t="str">
            <v>modeMDQ</v>
          </cell>
          <cell r="B5">
            <v>76.831000000000003</v>
          </cell>
          <cell r="C5">
            <v>7.4729999999999999</v>
          </cell>
          <cell r="D5">
            <v>62.185000000000002</v>
          </cell>
          <cell r="E5">
            <v>91.477000000000004</v>
          </cell>
          <cell r="F5">
            <v>10.282</v>
          </cell>
          <cell r="G5">
            <v>10.050000000000001</v>
          </cell>
          <cell r="H5">
            <v>1.1799999999999999E-6</v>
          </cell>
          <cell r="I5">
            <v>3.2399999999999999E-6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0.82413402479152897</v>
          </cell>
        </row>
        <row r="3">
          <cell r="B3">
            <v>0.63532338526946097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2.2000000000000001E-3</v>
          </cell>
          <cell r="J2" t="str">
            <v>p&lt;0.01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2.2000000000000001E-3</v>
          </cell>
          <cell r="J3" t="str">
            <v>p&lt;0.01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2.2000000000000001E-3</v>
          </cell>
          <cell r="J4" t="str">
            <v>p&lt;0.01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2.3E-3</v>
          </cell>
          <cell r="J5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10" totalsRowShown="0" headerRowDxfId="95" dataDxfId="93" headerRowBorderDxfId="94" tableBorderDxfId="92" totalsRowBorderDxfId="91">
  <autoFilter ref="M2:W10" xr:uid="{D3980010-2201-43EF-9941-5D34E4A5CF0F}"/>
  <tableColumns count="11">
    <tableColumn id="1" xr3:uid="{48EA7560-AFDA-4976-872C-A62413C27C30}" name="Predictors" dataDxfId="90">
      <calculatedColumnFormula>Table5[[#This Row],[Predictors]]</calculatedColumnFormula>
    </tableColumn>
    <tableColumn id="2" xr3:uid="{B74BAF5A-A8B1-41AC-AA5C-9C7F4D3C00F5}" name="estimate" dataDxfId="89"/>
    <tableColumn id="3" xr3:uid="{692BDF21-5E37-4774-A232-65FEAC4EF62A}" name="std.error" dataDxfId="88"/>
    <tableColumn id="6" xr3:uid="{25F0D2CD-4553-4F0F-A005-7B069A4DF146}" name="2.5% CI" dataDxfId="87"/>
    <tableColumn id="5" xr3:uid="{5C65DEBD-594B-4030-A893-0F5416AC8463}" name="97.5% CI" dataDxfId="86"/>
    <tableColumn id="9" xr3:uid="{FB617D51-EF00-47A5-9763-9BB9A4CEB416}" name="t.value" dataDxfId="85"/>
    <tableColumn id="12" xr3:uid="{BCFF8561-1231-4432-9628-4F22307BB92D}" name="df" dataDxfId="84"/>
    <tableColumn id="7" xr3:uid="{1C749EC2-7DA5-4835-AAB4-29FE5E444F42}" name="p.value" dataDxfId="83"/>
    <tableColumn id="4" xr3:uid="{0603EEF6-D289-414E-9A6C-56120260E64A}" name="p.adj." dataDxfId="82"/>
    <tableColumn id="10" xr3:uid="{B6EB825D-CAC4-470B-89BB-4D3BB4C21701}" name="signif. " dataDxfId="81"/>
    <tableColumn id="8" xr3:uid="{C1996589-8716-4257-9BC3-42E65902C402}" name="|CI-delta|" dataDxfId="80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13:W21" totalsRowShown="0" headerRowDxfId="79" dataDxfId="77" headerRowBorderDxfId="78" tableBorderDxfId="76" totalsRowBorderDxfId="75">
  <autoFilter ref="M13:W21" xr:uid="{DE40A492-BBA9-4876-8724-BC64B3994271}"/>
  <tableColumns count="11">
    <tableColumn id="1" xr3:uid="{E34199D2-D5CB-45DC-96B2-AAECCF32344B}" name="Predictors" dataDxfId="74">
      <calculatedColumnFormula>A3</calculatedColumnFormula>
    </tableColumn>
    <tableColumn id="2" xr3:uid="{BF536D58-8825-421A-A286-3483AB4A0DBA}" name="estimate" dataDxfId="73"/>
    <tableColumn id="3" xr3:uid="{2B81C313-1E48-4C7B-A992-DEE392DF89F2}" name="std.error" dataDxfId="72"/>
    <tableColumn id="6" xr3:uid="{51E253F3-5545-4607-87E2-3713F0C79ED0}" name="2.5% CI" dataDxfId="71"/>
    <tableColumn id="5" xr3:uid="{39D9684C-88E4-42B1-822E-8BF560658BA3}" name="97.5% CI" dataDxfId="70"/>
    <tableColumn id="9" xr3:uid="{8C5A2141-4E8D-4B51-91E2-E311E1CE8B0F}" name="t.value" dataDxfId="69"/>
    <tableColumn id="12" xr3:uid="{B4DE621E-08D1-4FCC-B6B4-06AD6DA726A0}" name="df" dataDxfId="68"/>
    <tableColumn id="7" xr3:uid="{5CF7E86F-7A72-45EB-8BFA-3C614A5C05E4}" name="p.value" dataDxfId="67"/>
    <tableColumn id="4" xr3:uid="{2C1E6FA3-F11F-4631-B0BB-23F7331F52BE}" name="p.adj." dataDxfId="66"/>
    <tableColumn id="10" xr3:uid="{0BFD4196-49FF-4FB8-BB68-47C4305BC767}" name="signif. " dataDxfId="65"/>
    <tableColumn id="8" xr3:uid="{91174BE1-7871-4821-9200-FC6E6061BBAE}" name="|CI-delta|" dataDxfId="64">
      <calculatedColumnFormula>N14-P14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10" totalsRowShown="0" headerRowDxfId="63" dataDxfId="61" headerRowBorderDxfId="62" tableBorderDxfId="60" totalsRowBorderDxfId="59">
  <autoFilter ref="Y2:AI10" xr:uid="{6BDDC793-1E7A-4B5C-BD08-84F047AC5B6B}"/>
  <tableColumns count="11">
    <tableColumn id="1" xr3:uid="{82A813F0-7850-4939-B6AE-4F49D1DC217D}" name="Predictors" dataDxfId="58">
      <calculatedColumnFormula>Table5[[#This Row],[Predictors]]</calculatedColumnFormula>
    </tableColumn>
    <tableColumn id="2" xr3:uid="{352EAC9D-A02A-4CE8-AF89-3ED3FCB5A979}" name="estimate" dataDxfId="57"/>
    <tableColumn id="3" xr3:uid="{75C28E4F-C80D-4ABC-8F6A-8DBD2F364D4A}" name="std.error" dataDxfId="56"/>
    <tableColumn id="6" xr3:uid="{5E6CA2DC-274F-42F5-A8A5-390EFB24C110}" name="2.5% CI" dataDxfId="55"/>
    <tableColumn id="5" xr3:uid="{EAC0DAFE-B91D-4C42-BDC9-4EF8ECE68B5F}" name="97.5% CI" dataDxfId="54"/>
    <tableColumn id="9" xr3:uid="{2CD4C7C7-1CEF-4839-A128-5D2042ACC066}" name="t.value" dataDxfId="53"/>
    <tableColumn id="12" xr3:uid="{4ABD6275-AB55-4007-876B-76D8DB4DFF1F}" name="df" dataDxfId="52"/>
    <tableColumn id="7" xr3:uid="{CE2FF777-20E0-4791-8E86-42CF06A807DA}" name="p.value" dataDxfId="51"/>
    <tableColumn id="4" xr3:uid="{2A298E49-C813-4E10-81DD-DFDD19936088}" name="p.adj." dataDxfId="50"/>
    <tableColumn id="10" xr3:uid="{A6DF8A39-D635-4599-8DD3-BF2C148ED020}" name="signif. " dataDxfId="49"/>
    <tableColumn id="8" xr3:uid="{43307C70-1753-4EDD-A9F4-88C5315A288A}" name="|CI-delta|" dataDxfId="48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10" totalsRowShown="0" headerRowDxfId="47" dataDxfId="45" headerRowBorderDxfId="46" tableBorderDxfId="44" totalsRowBorderDxfId="43">
  <autoFilter ref="A2:K10" xr:uid="{31E79EDA-219D-4CFA-8AA6-6A991A81B772}"/>
  <tableColumns count="11">
    <tableColumn id="1" xr3:uid="{25702B6E-B402-46EF-BB07-89FAEF761F4F}" name="Predictors" dataDxfId="42"/>
    <tableColumn id="2" xr3:uid="{55B41C0A-72EC-4198-AA0E-BDC398F9A9B6}" name="estimate" dataDxfId="41"/>
    <tableColumn id="3" xr3:uid="{855FA9D6-FEA4-4049-9614-3F82ACEBC173}" name="std.error" dataDxfId="40"/>
    <tableColumn id="6" xr3:uid="{6F9FB966-53EF-492A-8818-43E47D6A804A}" name="2.5% CI" dataDxfId="39"/>
    <tableColumn id="5" xr3:uid="{79B4821D-DF78-4C65-827E-002BD888F3B1}" name="97.5% CI" dataDxfId="38"/>
    <tableColumn id="12" xr3:uid="{3558356F-93E9-4BAB-AF09-AF959C11E101}" name="t.value" dataDxfId="37"/>
    <tableColumn id="9" xr3:uid="{063D2F13-371A-4CFF-9E28-B860ACC5270B}" name="df" dataDxfId="36"/>
    <tableColumn id="7" xr3:uid="{DF172C73-86B3-4FBF-A011-9108431BAED4}" name="p.value" dataDxfId="35"/>
    <tableColumn id="4" xr3:uid="{F9DC3D7D-5D08-472E-90A6-84DEB2535DEF}" name="p.adj." dataDxfId="34"/>
    <tableColumn id="10" xr3:uid="{1FC57EAC-5C7F-4361-B8A1-3963D9B7E878}" name="signif. " dataDxfId="33"/>
    <tableColumn id="8" xr3:uid="{E2CC2F45-52B6-411C-8857-874E710E7E9B}" name="|CI-delta|" dataDxfId="32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K21" totalsRowShown="0" headerRowDxfId="31" dataDxfId="29" headerRowBorderDxfId="30" tableBorderDxfId="28" totalsRowBorderDxfId="27">
  <autoFilter ref="A13:K21" xr:uid="{873E651E-364D-4C9A-AC67-F669F1DC98F7}"/>
  <tableColumns count="11">
    <tableColumn id="1" xr3:uid="{13F39383-83C5-45EF-A3DC-AB048CB47D6B}" name="Predictors" dataDxfId="26">
      <calculatedColumnFormula>A3</calculatedColumnFormula>
    </tableColumn>
    <tableColumn id="2" xr3:uid="{FC01EC59-6FE5-4984-BD8C-56885D9A31B8}" name="estimate" dataDxfId="25"/>
    <tableColumn id="3" xr3:uid="{497C06E4-D3C0-44F8-972B-B4ED07164CFB}" name="std.error" dataDxfId="24"/>
    <tableColumn id="6" xr3:uid="{123C5CEC-9EE4-42F1-8816-CAF425B9D6D8}" name="2.5% CI" dataDxfId="23"/>
    <tableColumn id="5" xr3:uid="{92067161-C954-46A0-8425-5016FA39924E}" name="97.5% CI" dataDxfId="22"/>
    <tableColumn id="12" xr3:uid="{F9FA392F-0044-4EE9-B9C4-1C335A84554F}" name="t.value" dataDxfId="21"/>
    <tableColumn id="9" xr3:uid="{2AAB11EB-ED4D-4FE0-AB85-1A33DC205E1E}" name="df" dataDxfId="20"/>
    <tableColumn id="7" xr3:uid="{D21CE710-DBC3-426C-B448-4B137AF6E93C}" name="p.value" dataDxfId="19"/>
    <tableColumn id="4" xr3:uid="{BAA21037-258C-486A-8624-D86C33B3EAD6}" name="p.adj." dataDxfId="18"/>
    <tableColumn id="10" xr3:uid="{7FD764BF-0FF0-4854-B2D1-69CB096FB29D}" name="signif. " dataDxfId="17"/>
    <tableColumn id="8" xr3:uid="{017AD943-F50D-4872-8482-F88D6E168424}" name="|CI-delta|" dataDxfId="16">
      <calculatedColumnFormula>B14-D14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13:AI21" totalsRowShown="0" headerRowDxfId="15" dataDxfId="13" headerRowBorderDxfId="14" tableBorderDxfId="12" totalsRowBorderDxfId="11">
  <autoFilter ref="Y13:AI21" xr:uid="{16906F7D-6662-46E4-84F3-9AAF62C61242}"/>
  <tableColumns count="11">
    <tableColumn id="1" xr3:uid="{89F96BA7-E1A0-43BA-9990-4183F8DC6997}" name="Predictors" dataDxfId="10">
      <calculatedColumnFormula>A3</calculatedColumnFormula>
    </tableColumn>
    <tableColumn id="2" xr3:uid="{7CE57966-36A6-4A00-A33D-285D0817534A}" name="estimate" dataDxfId="9"/>
    <tableColumn id="3" xr3:uid="{712F2884-D80C-48C5-9B09-F04127F4ADDE}" name="std.error" dataDxfId="8"/>
    <tableColumn id="6" xr3:uid="{FF4061DC-ECCB-4575-BFAB-736ED74106BB}" name="2.5% CI" dataDxfId="7"/>
    <tableColumn id="5" xr3:uid="{86574847-CC7E-41F3-9B86-76D99ED48F82}" name="97.5% CI" dataDxfId="6"/>
    <tableColumn id="9" xr3:uid="{0D144D85-5573-4622-8DFD-B9F2D6631EE6}" name="t.value" dataDxfId="5"/>
    <tableColumn id="12" xr3:uid="{658C128D-5EF6-4BEA-A291-024002C9B00F}" name="df" dataDxfId="4"/>
    <tableColumn id="7" xr3:uid="{04158CC7-A1BD-4789-8783-0A5E5594F3DE}" name="p.value" dataDxfId="3"/>
    <tableColumn id="4" xr3:uid="{FBA3233F-C3C7-4DA7-A8C9-62499D701BA6}" name="p.adj." dataDxfId="2"/>
    <tableColumn id="10" xr3:uid="{D3824B44-DAFE-4A06-9DCC-51E9B5D08EB3}" name="signif. " dataDxfId="1"/>
    <tableColumn id="8" xr3:uid="{BDAF6820-92C5-4CC2-BE97-6CFF45D70993}" name="|CI-delta|" dataDxfId="0">
      <calculatedColumnFormula>Z14-AB14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zoomScale="66" zoomScaleNormal="66" zoomScaleSheetLayoutView="47" workbookViewId="0">
      <selection activeCell="A10" sqref="A10"/>
    </sheetView>
  </sheetViews>
  <sheetFormatPr defaultColWidth="13.88671875" defaultRowHeight="13.8" x14ac:dyDescent="0.3"/>
  <cols>
    <col min="1" max="1" width="10.6640625" style="118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3.886718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0" customFormat="1" ht="27" customHeight="1" thickBot="1" x14ac:dyDescent="0.35">
      <c r="A1" s="119" t="s">
        <v>65</v>
      </c>
      <c r="B1" s="210" t="s">
        <v>19</v>
      </c>
      <c r="C1" s="211"/>
      <c r="D1" s="211"/>
      <c r="E1" s="211"/>
      <c r="F1" s="211"/>
      <c r="G1" s="211"/>
      <c r="H1" s="211"/>
      <c r="I1" s="211"/>
      <c r="J1" s="212"/>
      <c r="K1" s="213" t="s">
        <v>20</v>
      </c>
      <c r="L1" s="211"/>
      <c r="M1" s="211"/>
      <c r="N1" s="211"/>
      <c r="O1" s="211"/>
      <c r="P1" s="211"/>
      <c r="Q1" s="211"/>
      <c r="R1" s="211"/>
      <c r="S1" s="214"/>
      <c r="T1" s="215" t="s">
        <v>21</v>
      </c>
      <c r="U1" s="216"/>
      <c r="V1" s="216"/>
      <c r="W1" s="216"/>
      <c r="X1" s="216"/>
      <c r="Y1" s="216"/>
      <c r="Z1" s="216"/>
      <c r="AA1" s="216"/>
      <c r="AB1" s="216"/>
      <c r="AC1" s="217" t="s">
        <v>22</v>
      </c>
      <c r="AD1" s="218"/>
      <c r="AE1" s="218"/>
      <c r="AF1" s="218"/>
      <c r="AG1" s="218"/>
      <c r="AH1" s="218"/>
      <c r="AI1" s="218"/>
      <c r="AJ1" s="218"/>
      <c r="AK1" s="218"/>
      <c r="AL1" s="208" t="s">
        <v>39</v>
      </c>
      <c r="AM1" s="209"/>
    </row>
    <row r="2" spans="1:39" s="4" customFormat="1" ht="33.6" customHeight="1" thickTop="1" thickBot="1" x14ac:dyDescent="0.3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[1]Mode_l_f0_b0!I1</f>
        <v>p.adj (BH)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 (BH)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 (BH)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 (BH)</v>
      </c>
      <c r="AK2" s="49" t="str">
        <f>J2</f>
        <v>sig.</v>
      </c>
      <c r="AL2" s="58" t="s">
        <v>37</v>
      </c>
      <c r="AM2" s="26" t="s">
        <v>38</v>
      </c>
    </row>
    <row r="3" spans="1:39" s="1" customFormat="1" ht="33.6" customHeight="1" thickTop="1" thickBot="1" x14ac:dyDescent="0.35">
      <c r="A3" s="14" t="s">
        <v>24</v>
      </c>
      <c r="B3" s="38">
        <f>[1]Mode_l_f0_b0!B2</f>
        <v>87.427999999999997</v>
      </c>
      <c r="C3" s="13">
        <f>[1]Mode_l_f0_b0!C2</f>
        <v>1.07</v>
      </c>
      <c r="D3" s="13">
        <f>[1]Mode_l_f0_b0!D2</f>
        <v>85.331000000000003</v>
      </c>
      <c r="E3" s="13">
        <f>[1]Mode_l_f0_b0!E2</f>
        <v>89.525999999999996</v>
      </c>
      <c r="F3" s="13">
        <f>[1]Mode_l_f0_b0!F2</f>
        <v>81.691000000000003</v>
      </c>
      <c r="G3" s="13">
        <f>[1]Mode_l_f0_b0!G2</f>
        <v>10.130000000000001</v>
      </c>
      <c r="H3" s="109">
        <f>[1]Mode_l_f0_b0!H2</f>
        <v>1.2800000000000001E-15</v>
      </c>
      <c r="I3" s="109">
        <f>[1]Mode_l_f0_b0!I2</f>
        <v>1.6799999999999998E-14</v>
      </c>
      <c r="J3" s="94" t="str">
        <f>[1]Mode_l_f0_b0!J2</f>
        <v>p&lt;0.0001</v>
      </c>
      <c r="K3" s="50">
        <f>[1]Mode_l_f0_b0!B3</f>
        <v>87.581999999999994</v>
      </c>
      <c r="L3" s="13">
        <f>[1]Mode_l_f0_b0!C3</f>
        <v>1.143</v>
      </c>
      <c r="M3" s="13">
        <f>[1]Mode_l_f0_b0!D3</f>
        <v>85.340999999999994</v>
      </c>
      <c r="N3" s="13">
        <f>[1]Mode_l_f0_b0!E3</f>
        <v>89.822999999999993</v>
      </c>
      <c r="O3" s="13">
        <f>[1]Mode_l_f0_b0!F3</f>
        <v>76.599999999999994</v>
      </c>
      <c r="P3" s="13">
        <f>[1]Mode_l_f0_b0!G3</f>
        <v>11.21</v>
      </c>
      <c r="Q3" s="109">
        <f>[1]Mode_l_f0_b0!H3</f>
        <v>1.3400000000000001E-16</v>
      </c>
      <c r="R3" s="109">
        <f>[1]Mode_l_f0_b0!I3</f>
        <v>2.5800000000000001E-15</v>
      </c>
      <c r="S3" s="89" t="str">
        <f>[1]Mode_l_f0_b0!J3</f>
        <v>p&lt;0.0001</v>
      </c>
      <c r="T3" s="50">
        <f>[1]Mode_l_f0_b0!B4</f>
        <v>89.210999999999999</v>
      </c>
      <c r="U3" s="13">
        <f>[1]Mode_l_f0_b0!C4</f>
        <v>1.1830000000000001</v>
      </c>
      <c r="V3" s="13">
        <f>[1]Mode_l_f0_b0!D4</f>
        <v>86.893000000000001</v>
      </c>
      <c r="W3" s="13">
        <f>[1]Mode_l_f0_b0!E4</f>
        <v>91.53</v>
      </c>
      <c r="X3" s="13">
        <f>[1]Mode_l_f0_b0!F4</f>
        <v>75.412000000000006</v>
      </c>
      <c r="Y3" s="13">
        <f>[1]Mode_l_f0_b0!G4</f>
        <v>9.26</v>
      </c>
      <c r="Z3" s="113">
        <f>[1]Mode_l_f0_b0!H4</f>
        <v>3.1499999999999998E-14</v>
      </c>
      <c r="AA3" s="113">
        <f>[1]Mode_l_f0_b0!I4</f>
        <v>2.9200000000000002E-13</v>
      </c>
      <c r="AB3" s="89" t="str">
        <f>[1]Mode_l_f0_b0!J4</f>
        <v>p&lt;0.0001</v>
      </c>
      <c r="AC3" s="64">
        <f>[1]Mode_l_f0_b0!B5</f>
        <v>90.358999999999995</v>
      </c>
      <c r="AD3" s="13">
        <f>[1]Mode_l_f0_b0!C5</f>
        <v>1.395</v>
      </c>
      <c r="AE3" s="13">
        <f>[1]Mode_l_f0_b0!D5</f>
        <v>87.625</v>
      </c>
      <c r="AF3" s="13">
        <f>[1]Mode_l_f0_b0!E5</f>
        <v>93.093000000000004</v>
      </c>
      <c r="AG3" s="13">
        <f>[1]Mode_l_f0_b0!F5</f>
        <v>64.771000000000001</v>
      </c>
      <c r="AH3" s="13">
        <f>[1]Mode_l_f0_b0!G5</f>
        <v>10.92</v>
      </c>
      <c r="AI3" s="113">
        <f>[1]Mode_l_f0_b0!H5</f>
        <v>1.82E-15</v>
      </c>
      <c r="AJ3" s="113">
        <f>[1]Mode_l_f0_b0!I5</f>
        <v>2.2800000000000001E-14</v>
      </c>
      <c r="AK3" s="89" t="str">
        <f>[1]Mode_l_f0_b0!J5</f>
        <v>p&lt;0.0001</v>
      </c>
      <c r="AL3" s="64">
        <f>[2]Mode_l_f0_r2!B3</f>
        <v>0.65325603900373996</v>
      </c>
      <c r="AM3" s="13">
        <f>[2]Mode_l_f0_r2!B2</f>
        <v>0.96763271291965003</v>
      </c>
    </row>
    <row r="4" spans="1:39" s="1" customFormat="1" ht="33.6" customHeight="1" thickBot="1" x14ac:dyDescent="0.35">
      <c r="A4" s="16" t="s">
        <v>25</v>
      </c>
      <c r="B4" s="39">
        <f>[3]Mode_h_f0_b0!B2</f>
        <v>91.608999999999995</v>
      </c>
      <c r="C4" s="15">
        <f>[3]Mode_h_f0_b0!C2</f>
        <v>1.2589999999999999</v>
      </c>
      <c r="D4" s="15">
        <f>[3]Mode_h_f0_b0!D2</f>
        <v>89.141000000000005</v>
      </c>
      <c r="E4" s="15">
        <f>[3]Mode_h_f0_b0!E2</f>
        <v>94.076999999999998</v>
      </c>
      <c r="F4" s="15">
        <f>[3]Mode_h_f0_b0!F2</f>
        <v>72.754000000000005</v>
      </c>
      <c r="G4" s="15">
        <f>[3]Mode_h_f0_b0!G2</f>
        <v>11.59</v>
      </c>
      <c r="H4" s="110">
        <f>[3]Mode_h_f0_b0!H2</f>
        <v>8.6900000000000004E-17</v>
      </c>
      <c r="I4" s="110">
        <f>[3]Mode_h_f0_b0!I2</f>
        <v>1.92E-15</v>
      </c>
      <c r="J4" s="95" t="str">
        <f>[3]Mode_h_f0_b0!J2</f>
        <v>p&lt;0.0001</v>
      </c>
      <c r="K4" s="51">
        <f>[3]Mode_h_f0_b0!B3</f>
        <v>92.001999999999995</v>
      </c>
      <c r="L4" s="15">
        <f>[3]Mode_h_f0_b0!C3</f>
        <v>1.121</v>
      </c>
      <c r="M4" s="15">
        <f>[3]Mode_h_f0_b0!D3</f>
        <v>89.805000000000007</v>
      </c>
      <c r="N4" s="15">
        <f>[3]Mode_h_f0_b0!E3</f>
        <v>94.198999999999998</v>
      </c>
      <c r="O4" s="15">
        <f>[3]Mode_h_f0_b0!F3</f>
        <v>82.081000000000003</v>
      </c>
      <c r="P4" s="15">
        <f>[3]Mode_h_f0_b0!G3</f>
        <v>11.11</v>
      </c>
      <c r="Q4" s="110">
        <f>[3]Mode_h_f0_b0!H3</f>
        <v>8.1800000000000005E-17</v>
      </c>
      <c r="R4" s="110">
        <f>[3]Mode_h_f0_b0!I3</f>
        <v>1.92E-15</v>
      </c>
      <c r="S4" s="90" t="str">
        <f>[3]Mode_h_f0_b0!J3</f>
        <v>p&lt;0.0001</v>
      </c>
      <c r="T4" s="51">
        <f>[3]Mode_h_f0_b0!B4</f>
        <v>93.450999999999993</v>
      </c>
      <c r="U4" s="15">
        <f>[3]Mode_h_f0_b0!C4</f>
        <v>1.1339999999999999</v>
      </c>
      <c r="V4" s="15">
        <f>[3]Mode_h_f0_b0!D4</f>
        <v>91.228999999999999</v>
      </c>
      <c r="W4" s="15">
        <f>[3]Mode_h_f0_b0!E4</f>
        <v>95.674000000000007</v>
      </c>
      <c r="X4" s="15">
        <f>[3]Mode_h_f0_b0!F4</f>
        <v>82.418000000000006</v>
      </c>
      <c r="Y4" s="15">
        <f>[3]Mode_h_f0_b0!G4</f>
        <v>11.18</v>
      </c>
      <c r="Z4" s="114">
        <f>[3]Mode_h_f0_b0!H4</f>
        <v>6.4399999999999996E-17</v>
      </c>
      <c r="AA4" s="114">
        <f>[3]Mode_h_f0_b0!I4</f>
        <v>1.7899999999999999E-15</v>
      </c>
      <c r="AB4" s="90" t="str">
        <f>[3]Mode_h_f0_b0!J4</f>
        <v>p&lt;0.0001</v>
      </c>
      <c r="AC4" s="65">
        <f>[3]Mode_h_f0_b0!B5</f>
        <v>96.655000000000001</v>
      </c>
      <c r="AD4" s="15">
        <f>[3]Mode_h_f0_b0!C5</f>
        <v>1.5209999999999999</v>
      </c>
      <c r="AE4" s="15">
        <f>[3]Mode_h_f0_b0!D5</f>
        <v>93.674000000000007</v>
      </c>
      <c r="AF4" s="15">
        <f>[3]Mode_h_f0_b0!E5</f>
        <v>99.635999999999996</v>
      </c>
      <c r="AG4" s="15">
        <f>[3]Mode_h_f0_b0!F5</f>
        <v>63.554000000000002</v>
      </c>
      <c r="AH4" s="15">
        <f>[3]Mode_h_f0_b0!G5</f>
        <v>12.21</v>
      </c>
      <c r="AI4" s="114">
        <f>[3]Mode_h_f0_b0!H5</f>
        <v>9.2099999999999995E-17</v>
      </c>
      <c r="AJ4" s="114">
        <f>[3]Mode_h_f0_b0!I5</f>
        <v>1.92E-15</v>
      </c>
      <c r="AK4" s="90" t="str">
        <f>[3]Mode_h_f0_b0!J5</f>
        <v>p&lt;0.0001</v>
      </c>
      <c r="AL4" s="65">
        <f>[4]Mode_h_f0_r2!B3</f>
        <v>0.39232765136523001</v>
      </c>
      <c r="AM4" s="15">
        <f>[4]Mode_h_f0_r2!B2</f>
        <v>0.89343047868632197</v>
      </c>
    </row>
    <row r="5" spans="1:39" s="1" customFormat="1" ht="33.6" customHeight="1" thickBot="1" x14ac:dyDescent="0.35">
      <c r="A5" s="17" t="s">
        <v>4</v>
      </c>
      <c r="B5" s="40">
        <f>[5]Mode_f0_exc_b0!B2</f>
        <v>6.1580000000000004</v>
      </c>
      <c r="C5" s="17">
        <f>[5]Mode_f0_exc_b0!C2</f>
        <v>0.42799999999999999</v>
      </c>
      <c r="D5" s="18">
        <f>[5]Mode_f0_exc_b0!D2</f>
        <v>5.319</v>
      </c>
      <c r="E5" s="18">
        <f>[5]Mode_f0_exc_b0!E2</f>
        <v>6.9969999999999999</v>
      </c>
      <c r="F5" s="18">
        <f>[5]Mode_f0_exc_b0!F2</f>
        <v>14.38</v>
      </c>
      <c r="G5" s="18">
        <f>[5]Mode_f0_exc_b0!G2</f>
        <v>10.050000000000001</v>
      </c>
      <c r="H5" s="111">
        <f>[5]Mode_f0_exc_b0!H2</f>
        <v>4.9800000000000003E-8</v>
      </c>
      <c r="I5" s="111">
        <f>[5]Mode_f0_exc_b0!I2</f>
        <v>1.68E-7</v>
      </c>
      <c r="J5" s="96" t="str">
        <f>[5]Mode_f0_exc_b0!J2</f>
        <v>p&lt;0.0001</v>
      </c>
      <c r="K5" s="52">
        <f>[5]Mode_f0_exc_b0!B3</f>
        <v>6.4180000000000001</v>
      </c>
      <c r="L5" s="18">
        <f>[5]Mode_f0_exc_b0!C3</f>
        <v>0.46700000000000003</v>
      </c>
      <c r="M5" s="18">
        <f>[5]Mode_f0_exc_b0!D3</f>
        <v>5.5019999999999998</v>
      </c>
      <c r="N5" s="18">
        <f>[5]Mode_f0_exc_b0!E3</f>
        <v>7.3339999999999996</v>
      </c>
      <c r="O5" s="18">
        <f>[5]Mode_f0_exc_b0!F3</f>
        <v>13.731</v>
      </c>
      <c r="P5" s="18">
        <f>[5]Mode_f0_exc_b0!G3</f>
        <v>10.06</v>
      </c>
      <c r="Q5" s="111">
        <f>[5]Mode_f0_exc_b0!H3</f>
        <v>7.6700000000000005E-8</v>
      </c>
      <c r="R5" s="111">
        <f>[5]Mode_f0_exc_b0!I3</f>
        <v>2.4699999999999998E-7</v>
      </c>
      <c r="S5" s="91" t="str">
        <f>[5]Mode_f0_exc_b0!J3</f>
        <v>p&lt;0.0001</v>
      </c>
      <c r="T5" s="59">
        <f>[5]Mode_f0_exc_b0!B4</f>
        <v>6.2309999999999999</v>
      </c>
      <c r="U5" s="18">
        <f>[5]Mode_f0_exc_b0!C4</f>
        <v>0.42399999999999999</v>
      </c>
      <c r="V5" s="18">
        <f>[5]Mode_f0_exc_b0!D4</f>
        <v>5.4009999999999998</v>
      </c>
      <c r="W5" s="18">
        <f>[5]Mode_f0_exc_b0!E4</f>
        <v>7.0620000000000003</v>
      </c>
      <c r="X5" s="18">
        <f>[5]Mode_f0_exc_b0!F4</f>
        <v>14.708</v>
      </c>
      <c r="Y5" s="18">
        <f>[5]Mode_f0_exc_b0!G4</f>
        <v>10.050000000000001</v>
      </c>
      <c r="Z5" s="115">
        <f>[5]Mode_f0_exc_b0!H4</f>
        <v>3.99E-8</v>
      </c>
      <c r="AA5" s="115">
        <f>[5]Mode_f0_exc_b0!I4</f>
        <v>1.36E-7</v>
      </c>
      <c r="AB5" s="91" t="str">
        <f>[5]Mode_f0_exc_b0!J4</f>
        <v>p&lt;0.0001</v>
      </c>
      <c r="AC5" s="66">
        <f>[5]Mode_f0_exc_b0!B5</f>
        <v>8.1340000000000003</v>
      </c>
      <c r="AD5" s="18">
        <f>[5]Mode_f0_exc_b0!C5</f>
        <v>0.54</v>
      </c>
      <c r="AE5" s="18">
        <f>[5]Mode_f0_exc_b0!D5</f>
        <v>7.0759999999999996</v>
      </c>
      <c r="AF5" s="18">
        <f>[5]Mode_f0_exc_b0!E5</f>
        <v>9.1910000000000007</v>
      </c>
      <c r="AG5" s="18">
        <f>[5]Mode_f0_exc_b0!F5</f>
        <v>15.073</v>
      </c>
      <c r="AH5" s="18">
        <f>[5]Mode_f0_exc_b0!G5</f>
        <v>10.039999999999999</v>
      </c>
      <c r="AI5" s="115">
        <f>[5]Mode_f0_exc_b0!H5</f>
        <v>3.2000000000000002E-8</v>
      </c>
      <c r="AJ5" s="115">
        <f>[5]Mode_f0_exc_b0!I5</f>
        <v>1.12E-7</v>
      </c>
      <c r="AK5" s="91" t="str">
        <f>[5]Mode_f0_exc_b0!J5</f>
        <v>p&lt;0.0001</v>
      </c>
      <c r="AL5" s="66">
        <f>[6]Mode_f0_exc_r2!B3</f>
        <v>0.22071046110269399</v>
      </c>
      <c r="AM5" s="18">
        <f>[6]Mode_f0_exc_r2!B2</f>
        <v>0.66661221500780699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14">B2</f>
        <v>β0</v>
      </c>
      <c r="C6" s="29" t="str">
        <f t="shared" ref="C6:J6" si="15">C2</f>
        <v xml:space="preserve">SE </v>
      </c>
      <c r="D6" s="29" t="str">
        <f t="shared" si="15"/>
        <v>2.5%  CI</v>
      </c>
      <c r="E6" s="29" t="str">
        <f t="shared" si="15"/>
        <v>97.5% CI</v>
      </c>
      <c r="F6" s="29" t="str">
        <f t="shared" si="15"/>
        <v>t</v>
      </c>
      <c r="G6" s="29" t="str">
        <f t="shared" si="15"/>
        <v>df</v>
      </c>
      <c r="H6" s="30" t="str">
        <f t="shared" si="15"/>
        <v>p. val.</v>
      </c>
      <c r="I6" s="30" t="str">
        <f t="shared" si="15"/>
        <v>p.adj (BH)</v>
      </c>
      <c r="J6" s="42" t="str">
        <f t="shared" si="15"/>
        <v>sig.</v>
      </c>
      <c r="K6" s="53" t="str">
        <f t="shared" si="14"/>
        <v>β0</v>
      </c>
      <c r="L6" s="29">
        <f>C3</f>
        <v>1.07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 (BH)</v>
      </c>
      <c r="S6" s="54" t="str">
        <f>J2</f>
        <v>sig.</v>
      </c>
      <c r="T6" s="60" t="str">
        <f t="shared" si="14"/>
        <v>β0</v>
      </c>
      <c r="U6" s="29" t="str">
        <f t="shared" ref="U6:AA6" si="16">U2</f>
        <v xml:space="preserve">SE </v>
      </c>
      <c r="V6" s="29" t="str">
        <f t="shared" si="16"/>
        <v>2.5%  CI</v>
      </c>
      <c r="W6" s="29" t="str">
        <f t="shared" si="16"/>
        <v>97.5% CI</v>
      </c>
      <c r="X6" s="29" t="str">
        <f t="shared" si="16"/>
        <v>t</v>
      </c>
      <c r="Y6" s="29" t="str">
        <f t="shared" si="16"/>
        <v>df</v>
      </c>
      <c r="Z6" s="30" t="str">
        <f t="shared" si="16"/>
        <v>p. val.</v>
      </c>
      <c r="AA6" s="30" t="str">
        <f t="shared" si="16"/>
        <v>p.adj (BH)</v>
      </c>
      <c r="AB6" s="54" t="str">
        <f>J2</f>
        <v>sig.</v>
      </c>
      <c r="AC6" s="60" t="str">
        <f t="shared" si="14"/>
        <v>β0</v>
      </c>
      <c r="AD6" s="29" t="str">
        <f t="shared" ref="AD6:AK6" si="17">AD2</f>
        <v xml:space="preserve">SE </v>
      </c>
      <c r="AE6" s="29" t="str">
        <f t="shared" si="17"/>
        <v>2.5%  CI</v>
      </c>
      <c r="AF6" s="29" t="str">
        <f t="shared" si="17"/>
        <v>97.5% CI</v>
      </c>
      <c r="AG6" s="29" t="str">
        <f t="shared" si="17"/>
        <v>t</v>
      </c>
      <c r="AH6" s="29" t="str">
        <f t="shared" si="17"/>
        <v>df</v>
      </c>
      <c r="AI6" s="30" t="str">
        <f t="shared" si="17"/>
        <v>p. val.</v>
      </c>
      <c r="AJ6" s="30" t="str">
        <f t="shared" si="17"/>
        <v>p.adj (BH)</v>
      </c>
      <c r="AK6" s="54" t="str">
        <f t="shared" si="17"/>
        <v>sig.</v>
      </c>
      <c r="AL6" s="60" t="s">
        <v>37</v>
      </c>
      <c r="AM6" s="29" t="s">
        <v>38</v>
      </c>
    </row>
    <row r="7" spans="1:39" s="2" customFormat="1" ht="33.6" customHeight="1" thickTop="1" thickBot="1" x14ac:dyDescent="0.35">
      <c r="A7" s="19" t="s">
        <v>3</v>
      </c>
      <c r="B7" s="43">
        <f>[7]Mode_l_t_b0!B2</f>
        <v>99.058999999999997</v>
      </c>
      <c r="C7" s="14">
        <f>[7]Mode_l_t_b0!C2</f>
        <v>5.9290000000000003</v>
      </c>
      <c r="D7" s="14">
        <f>[7]Mode_l_t_b0!D2</f>
        <v>87.438999999999993</v>
      </c>
      <c r="E7" s="14">
        <f>[7]Mode_l_t_b0!E2</f>
        <v>110.679</v>
      </c>
      <c r="F7" s="13">
        <f>[7]Mode_l_t_b0!F2</f>
        <v>16.707999999999998</v>
      </c>
      <c r="G7" s="13">
        <f>[7]Mode_l_t_b0!G2</f>
        <v>9.1199999999999992</v>
      </c>
      <c r="H7" s="109">
        <f>[7]Mode_l_t_b0!H2</f>
        <v>3.7499999999999998E-8</v>
      </c>
      <c r="I7" s="109">
        <f>[7]Mode_l_t_b0!I2</f>
        <v>1.2200000000000001E-7</v>
      </c>
      <c r="J7" s="97" t="str">
        <f>[7]Mode_l_t_b0!J2</f>
        <v>p&lt;0.0001</v>
      </c>
      <c r="K7" s="55">
        <f>[7]Mode_l_t_b0!B3</f>
        <v>99.388999999999996</v>
      </c>
      <c r="L7" s="13">
        <f>[7]Mode_l_t_b0!C3</f>
        <v>6.2039999999999997</v>
      </c>
      <c r="M7" s="13">
        <f>[7]Mode_l_t_b0!D3</f>
        <v>87.228999999999999</v>
      </c>
      <c r="N7" s="13">
        <f>[7]Mode_l_t_b0!E3</f>
        <v>111.55</v>
      </c>
      <c r="O7" s="13">
        <f>[7]Mode_l_t_b0!F3</f>
        <v>16.018999999999998</v>
      </c>
      <c r="P7" s="13">
        <f>[7]Mode_l_t_b0!G3</f>
        <v>9.1199999999999992</v>
      </c>
      <c r="Q7" s="109">
        <f>[7]Mode_l_t_b0!H3</f>
        <v>5.5099999999999997E-8</v>
      </c>
      <c r="R7" s="109">
        <f>[7]Mode_l_t_b0!I3</f>
        <v>1.72E-7</v>
      </c>
      <c r="S7" s="92" t="str">
        <f>[7]Mode_l_t_b0!J3</f>
        <v>p&lt;0.0001</v>
      </c>
      <c r="T7" s="61">
        <f>[7]Mode_l_t_b0!B4</f>
        <v>96.343999999999994</v>
      </c>
      <c r="U7" s="13">
        <f>[7]Mode_l_t_b0!C4</f>
        <v>6.2610000000000001</v>
      </c>
      <c r="V7" s="13">
        <f>[7]Mode_l_t_b0!D4</f>
        <v>84.073999999999998</v>
      </c>
      <c r="W7" s="13">
        <f>[7]Mode_l_t_b0!E4</f>
        <v>108.61499999999999</v>
      </c>
      <c r="X7" s="13">
        <f>[7]Mode_l_t_b0!F4</f>
        <v>15.388999999999999</v>
      </c>
      <c r="Y7" s="13">
        <f>[7]Mode_l_t_b0!G4</f>
        <v>10.51</v>
      </c>
      <c r="Z7" s="113">
        <f>[7]Mode_l_t_b0!H4</f>
        <v>1.52E-8</v>
      </c>
      <c r="AA7" s="113">
        <f>[7]Mode_l_t_b0!I4</f>
        <v>5.2100000000000003E-8</v>
      </c>
      <c r="AB7" s="92" t="str">
        <f>[7]Mode_l_t_b0!J4</f>
        <v>p&lt;0.0001</v>
      </c>
      <c r="AC7" s="64">
        <f>[7]Mode_l_t_b0!B5</f>
        <v>76.831000000000003</v>
      </c>
      <c r="AD7" s="13">
        <f>[7]Mode_l_t_b0!C5</f>
        <v>7.4729999999999999</v>
      </c>
      <c r="AE7" s="13">
        <f>[7]Mode_l_t_b0!D5</f>
        <v>62.185000000000002</v>
      </c>
      <c r="AF7" s="13">
        <f>[7]Mode_l_t_b0!E5</f>
        <v>91.477000000000004</v>
      </c>
      <c r="AG7" s="13">
        <f>[7]Mode_l_t_b0!F5</f>
        <v>10.282</v>
      </c>
      <c r="AH7" s="13">
        <f>[7]Mode_l_t_b0!G5</f>
        <v>10.050000000000001</v>
      </c>
      <c r="AI7" s="113">
        <f>[7]Mode_l_t_b0!H5</f>
        <v>1.1799999999999999E-6</v>
      </c>
      <c r="AJ7" s="113">
        <f>[7]Mode_l_t_b0!I5</f>
        <v>3.2399999999999999E-6</v>
      </c>
      <c r="AK7" s="92" t="str">
        <f>[7]Mode_l_t_b0!J5</f>
        <v>p&lt;0.0001</v>
      </c>
      <c r="AL7" s="64">
        <f>[8]Mode_l_t_r2!B3</f>
        <v>0.63532338526946097</v>
      </c>
      <c r="AM7" s="13">
        <f>[8]Mode_l_t_r2!B2</f>
        <v>0.82413402479152897</v>
      </c>
    </row>
    <row r="8" spans="1:39" s="2" customFormat="1" ht="33.6" customHeight="1" thickBot="1" x14ac:dyDescent="0.35">
      <c r="A8" s="20" t="s">
        <v>2</v>
      </c>
      <c r="B8" s="44">
        <f>[9]Mode_h_t_b0!B2</f>
        <v>319.928</v>
      </c>
      <c r="C8" s="17">
        <f>[9]Mode_h_t_b0!C2</f>
        <v>25.942</v>
      </c>
      <c r="D8" s="17">
        <f>[9]Mode_h_t_b0!D2</f>
        <v>269.08300000000003</v>
      </c>
      <c r="E8" s="17">
        <f>[9]Mode_h_t_b0!E2</f>
        <v>370.77199999999999</v>
      </c>
      <c r="F8" s="18">
        <f>[9]Mode_h_t_b0!F2</f>
        <v>12.333</v>
      </c>
      <c r="G8" s="18">
        <f>[9]Mode_h_t_b0!G2</f>
        <v>2.98</v>
      </c>
      <c r="H8" s="111">
        <f>[9]Mode_h_t_b0!H2</f>
        <v>1.1999999999999999E-3</v>
      </c>
      <c r="I8" s="111">
        <f>[9]Mode_h_t_b0!I2</f>
        <v>2.2000000000000001E-3</v>
      </c>
      <c r="J8" s="96" t="str">
        <f>[9]Mode_h_t_b0!J2</f>
        <v>p&lt;0.01</v>
      </c>
      <c r="K8" s="56">
        <f>[9]Mode_h_t_b0!B3</f>
        <v>319.65100000000001</v>
      </c>
      <c r="L8" s="18">
        <f>[9]Mode_h_t_b0!C3</f>
        <v>25.942</v>
      </c>
      <c r="M8" s="18">
        <f>[9]Mode_h_t_b0!D3</f>
        <v>268.80599999999998</v>
      </c>
      <c r="N8" s="18">
        <f>[9]Mode_h_t_b0!E3</f>
        <v>370.49599999999998</v>
      </c>
      <c r="O8" s="18">
        <f>[9]Mode_h_t_b0!F3</f>
        <v>12.321999999999999</v>
      </c>
      <c r="P8" s="18">
        <f>[9]Mode_h_t_b0!G3</f>
        <v>2.98</v>
      </c>
      <c r="Q8" s="111">
        <f>[9]Mode_h_t_b0!H3</f>
        <v>1.1999999999999999E-3</v>
      </c>
      <c r="R8" s="111">
        <f>[9]Mode_h_t_b0!I3</f>
        <v>2.2000000000000001E-3</v>
      </c>
      <c r="S8" s="91" t="str">
        <f>[9]Mode_h_t_b0!J3</f>
        <v>p&lt;0.01</v>
      </c>
      <c r="T8" s="62">
        <f>[9]Mode_h_t_b0!B4</f>
        <v>315.91300000000001</v>
      </c>
      <c r="U8" s="18">
        <f>[9]Mode_h_t_b0!C4</f>
        <v>25.943000000000001</v>
      </c>
      <c r="V8" s="18">
        <f>[9]Mode_h_t_b0!D4</f>
        <v>265.065</v>
      </c>
      <c r="W8" s="18">
        <f>[9]Mode_h_t_b0!E4</f>
        <v>366.76100000000002</v>
      </c>
      <c r="X8" s="18">
        <f>[9]Mode_h_t_b0!F4</f>
        <v>12.177</v>
      </c>
      <c r="Y8" s="18">
        <f>[9]Mode_h_t_b0!G4</f>
        <v>2.98</v>
      </c>
      <c r="Z8" s="115">
        <f>[9]Mode_h_t_b0!H4</f>
        <v>1.1999999999999999E-3</v>
      </c>
      <c r="AA8" s="115">
        <f>[9]Mode_h_t_b0!I4</f>
        <v>2.2000000000000001E-3</v>
      </c>
      <c r="AB8" s="91" t="str">
        <f>[9]Mode_h_t_b0!J4</f>
        <v>p&lt;0.01</v>
      </c>
      <c r="AC8" s="66">
        <f>[9]Mode_h_t_b0!B5</f>
        <v>299.358</v>
      </c>
      <c r="AD8" s="18">
        <f>[9]Mode_h_t_b0!C5</f>
        <v>25.95</v>
      </c>
      <c r="AE8" s="18">
        <f>[9]Mode_h_t_b0!D5</f>
        <v>248.49700000000001</v>
      </c>
      <c r="AF8" s="18">
        <f>[9]Mode_h_t_b0!E5</f>
        <v>350.22</v>
      </c>
      <c r="AG8" s="18">
        <f>[9]Mode_h_t_b0!F5</f>
        <v>11.536</v>
      </c>
      <c r="AH8" s="18">
        <f>[9]Mode_h_t_b0!G5</f>
        <v>2.98</v>
      </c>
      <c r="AI8" s="115">
        <f>[9]Mode_h_t_b0!H5</f>
        <v>1.4E-3</v>
      </c>
      <c r="AJ8" s="115">
        <f>[9]Mode_h_t_b0!I5</f>
        <v>2.3E-3</v>
      </c>
      <c r="AK8" s="91" t="str">
        <f>[9]Mode_h_t_b0!J5</f>
        <v>p&lt;0.01</v>
      </c>
      <c r="AL8" s="66">
        <f>[10]Mode_h_t_r2!B3</f>
        <v>0.296650413521515</v>
      </c>
      <c r="AM8" s="18">
        <f>[10]Mode_h_t_r2!B2</f>
        <v>0.83291444025534001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18">B2</f>
        <v>β0</v>
      </c>
      <c r="C9" s="29" t="str">
        <f t="shared" ref="C9:J9" si="19">C2</f>
        <v xml:space="preserve">SE </v>
      </c>
      <c r="D9" s="29" t="str">
        <f t="shared" si="19"/>
        <v>2.5%  CI</v>
      </c>
      <c r="E9" s="29" t="str">
        <f t="shared" si="19"/>
        <v>97.5% CI</v>
      </c>
      <c r="F9" s="29" t="str">
        <f t="shared" si="19"/>
        <v>t</v>
      </c>
      <c r="G9" s="29" t="str">
        <f t="shared" si="19"/>
        <v>df</v>
      </c>
      <c r="H9" s="30" t="str">
        <f t="shared" si="19"/>
        <v>p. val.</v>
      </c>
      <c r="I9" s="30" t="str">
        <f t="shared" si="19"/>
        <v>p.adj (BH)</v>
      </c>
      <c r="J9" s="42" t="str">
        <f t="shared" si="19"/>
        <v>sig.</v>
      </c>
      <c r="K9" s="53" t="str">
        <f>K2</f>
        <v>β0</v>
      </c>
      <c r="L9" s="29">
        <f>C3</f>
        <v>1.07</v>
      </c>
      <c r="M9" s="29" t="str">
        <f t="shared" si="18"/>
        <v>2.5%  CI</v>
      </c>
      <c r="N9" s="29" t="str">
        <f t="shared" si="18"/>
        <v>97.5% CI</v>
      </c>
      <c r="O9" s="29" t="str">
        <f t="shared" si="18"/>
        <v>t</v>
      </c>
      <c r="P9" s="29" t="str">
        <f t="shared" si="18"/>
        <v>df</v>
      </c>
      <c r="Q9" s="30" t="str">
        <f t="shared" si="18"/>
        <v>p. val.</v>
      </c>
      <c r="R9" s="30" t="str">
        <f t="shared" si="18"/>
        <v>p.adj (BH)</v>
      </c>
      <c r="S9" s="54" t="str">
        <f>J2</f>
        <v>sig.</v>
      </c>
      <c r="T9" s="60" t="str">
        <f t="shared" si="18"/>
        <v>β0</v>
      </c>
      <c r="U9" s="29" t="str">
        <f t="shared" ref="U9:AA9" si="20">U2</f>
        <v xml:space="preserve">SE </v>
      </c>
      <c r="V9" s="29" t="str">
        <f t="shared" si="20"/>
        <v>2.5%  CI</v>
      </c>
      <c r="W9" s="29" t="str">
        <f t="shared" si="20"/>
        <v>97.5% CI</v>
      </c>
      <c r="X9" s="29" t="str">
        <f t="shared" si="20"/>
        <v>t</v>
      </c>
      <c r="Y9" s="29" t="str">
        <f t="shared" si="20"/>
        <v>df</v>
      </c>
      <c r="Z9" s="30" t="str">
        <f t="shared" si="20"/>
        <v>p. val.</v>
      </c>
      <c r="AA9" s="30" t="str">
        <f t="shared" si="20"/>
        <v>p.adj (BH)</v>
      </c>
      <c r="AB9" s="54" t="str">
        <f>J2</f>
        <v>sig.</v>
      </c>
      <c r="AC9" s="60" t="str">
        <f t="shared" si="18"/>
        <v>β0</v>
      </c>
      <c r="AD9" s="29" t="str">
        <f t="shared" ref="AD9:AK9" si="21">AD2</f>
        <v xml:space="preserve">SE </v>
      </c>
      <c r="AE9" s="29" t="str">
        <f t="shared" si="21"/>
        <v>2.5%  CI</v>
      </c>
      <c r="AF9" s="29" t="str">
        <f t="shared" si="21"/>
        <v>97.5% CI</v>
      </c>
      <c r="AG9" s="29" t="str">
        <f t="shared" si="21"/>
        <v>t</v>
      </c>
      <c r="AH9" s="29" t="str">
        <f t="shared" si="21"/>
        <v>df</v>
      </c>
      <c r="AI9" s="30" t="str">
        <f t="shared" si="21"/>
        <v>p. val.</v>
      </c>
      <c r="AJ9" s="30" t="str">
        <f t="shared" si="21"/>
        <v>p.adj (BH)</v>
      </c>
      <c r="AK9" s="54" t="str">
        <f t="shared" si="21"/>
        <v>sig.</v>
      </c>
      <c r="AL9" s="60" t="s">
        <v>37</v>
      </c>
      <c r="AM9" s="29" t="s">
        <v>38</v>
      </c>
    </row>
    <row r="10" spans="1:39" s="1" customFormat="1" ht="33.6" customHeight="1" thickTop="1" x14ac:dyDescent="0.3">
      <c r="A10" s="47" t="s">
        <v>33</v>
      </c>
      <c r="B10" s="45">
        <f>[11]Mode_lh_slope_b0!B2</f>
        <v>3.4169999999999998</v>
      </c>
      <c r="C10" s="46">
        <f>[11]Mode_lh_slope_b0!C2</f>
        <v>0.112</v>
      </c>
      <c r="D10" s="47">
        <f>[11]Mode_lh_slope_b0!D2</f>
        <v>3.198</v>
      </c>
      <c r="E10" s="47">
        <f>[11]Mode_lh_slope_b0!E2</f>
        <v>3.6360000000000001</v>
      </c>
      <c r="F10" s="46">
        <f>[11]Mode_lh_slope_b0!F2</f>
        <v>30.576000000000001</v>
      </c>
      <c r="G10" s="46">
        <f>[11]Mode_lh_slope_b0!G2</f>
        <v>11.72</v>
      </c>
      <c r="H10" s="112">
        <f>[11]Mode_lh_slope_b0!H2</f>
        <v>1.52E-12</v>
      </c>
      <c r="I10" s="112">
        <f>[11]Mode_lh_slope_b0!I2</f>
        <v>8.0899999999999997E-12</v>
      </c>
      <c r="J10" s="98" t="str">
        <f>[11]Mode_lh_slope_b0!J2</f>
        <v>p&lt;0.0001</v>
      </c>
      <c r="K10" s="57">
        <f>[11]Mode_lh_slope_b0!B3</f>
        <v>3.4750000000000001</v>
      </c>
      <c r="L10" s="21">
        <f>[11]Mode_lh_slope_b0!C3</f>
        <v>0.108</v>
      </c>
      <c r="M10" s="21">
        <f>[11]Mode_lh_slope_b0!D3</f>
        <v>3.2629999999999999</v>
      </c>
      <c r="N10" s="21">
        <f>[11]Mode_lh_slope_b0!E3</f>
        <v>3.6869999999999998</v>
      </c>
      <c r="O10" s="21">
        <f>[11]Mode_lh_slope_b0!F3</f>
        <v>32.140999999999998</v>
      </c>
      <c r="P10" s="21">
        <f>[11]Mode_lh_slope_b0!G3</f>
        <v>10.26</v>
      </c>
      <c r="Q10" s="88">
        <f>[11]Mode_lh_slope_b0!H3</f>
        <v>1.24E-11</v>
      </c>
      <c r="R10" s="88">
        <f>[11]Mode_lh_slope_b0!I3</f>
        <v>5.9600000000000006E-11</v>
      </c>
      <c r="S10" s="93" t="str">
        <f>[11]Mode_lh_slope_b0!J3</f>
        <v>p&lt;0.0001</v>
      </c>
      <c r="T10" s="63">
        <f>[11]Mode_lh_slope_b0!B4</f>
        <v>3.468</v>
      </c>
      <c r="U10" s="21">
        <f>[11]Mode_lh_slope_b0!C4</f>
        <v>0.105</v>
      </c>
      <c r="V10" s="21">
        <f>[11]Mode_lh_slope_b0!D4</f>
        <v>3.2629999999999999</v>
      </c>
      <c r="W10" s="21">
        <f>[11]Mode_lh_slope_b0!E4</f>
        <v>3.673</v>
      </c>
      <c r="X10" s="21">
        <f>[11]Mode_lh_slope_b0!F4</f>
        <v>33.182000000000002</v>
      </c>
      <c r="Y10" s="21">
        <f>[11]Mode_lh_slope_b0!G4</f>
        <v>10.85</v>
      </c>
      <c r="Z10" s="116">
        <f>[11]Mode_lh_slope_b0!H4</f>
        <v>2.9500000000000002E-12</v>
      </c>
      <c r="AA10" s="116">
        <f>[11]Mode_lh_slope_b0!I4</f>
        <v>1.5100000000000001E-11</v>
      </c>
      <c r="AB10" s="93" t="str">
        <f>[11]Mode_lh_slope_b0!J4</f>
        <v>p&lt;0.0001</v>
      </c>
      <c r="AC10" s="63">
        <f>[11]Mode_lh_slope_b0!B5</f>
        <v>3.7120000000000002</v>
      </c>
      <c r="AD10" s="21">
        <f>[11]Mode_lh_slope_b0!C5</f>
        <v>9.2999999999999999E-2</v>
      </c>
      <c r="AE10" s="21">
        <f>[11]Mode_lh_slope_b0!D5</f>
        <v>3.5289999999999999</v>
      </c>
      <c r="AF10" s="21">
        <f>[11]Mode_lh_slope_b0!E5</f>
        <v>3.8940000000000001</v>
      </c>
      <c r="AG10" s="21">
        <f>[11]Mode_lh_slope_b0!F5</f>
        <v>39.851999999999997</v>
      </c>
      <c r="AH10" s="21">
        <f>[11]Mode_lh_slope_b0!G5</f>
        <v>9.5</v>
      </c>
      <c r="AI10" s="116">
        <f>[11]Mode_lh_slope_b0!H5</f>
        <v>6.7199999999999996E-12</v>
      </c>
      <c r="AJ10" s="116">
        <f>[11]Mode_lh_slope_b0!I5</f>
        <v>3.2899999999999998E-11</v>
      </c>
      <c r="AK10" s="93" t="str">
        <f>[11]Mode_lh_slope_b0!J5</f>
        <v>p&lt;0.0001</v>
      </c>
      <c r="AL10" s="63">
        <f>[12]Mode_lh_slope_r2!B3</f>
        <v>7.75151821354607E-2</v>
      </c>
      <c r="AM10" s="21">
        <f>[12]Mode_lh_slope_r2!B2</f>
        <v>0.49149090119960898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45" priority="6" stopIfTrue="1" operator="lessThan">
      <formula>0.0001</formula>
    </cfRule>
    <cfRule type="cellIs" dxfId="144" priority="7" stopIfTrue="1" operator="lessThan">
      <formula>0.001</formula>
    </cfRule>
    <cfRule type="cellIs" dxfId="143" priority="8" stopIfTrue="1" operator="lessThan">
      <formula>0.05</formula>
    </cfRule>
    <cfRule type="cellIs" dxfId="142" priority="9" stopIfTrue="1" operator="lessThan">
      <formula>0.1</formula>
    </cfRule>
  </conditionalFormatting>
  <conditionalFormatting sqref="J3:J5 J7:J8 J10 S3:S5 S7:S8 S10 AB3:AB5 AB7:AB8 AB10 AK3:AK5 AK7:AK8 AK10">
    <cfRule type="containsText" dxfId="141" priority="2" stopIfTrue="1" operator="containsText" text="p&lt;0.001">
      <formula>NOT(ISERROR(SEARCH("p&lt;0.001",J3)))</formula>
    </cfRule>
    <cfRule type="containsText" dxfId="140" priority="3" stopIfTrue="1" operator="containsText" text="p&lt;0.01">
      <formula>NOT(ISERROR(SEARCH("p&lt;0.01",J3)))</formula>
    </cfRule>
    <cfRule type="containsText" dxfId="139" priority="4" stopIfTrue="1" operator="containsText" text="p&lt;0.05">
      <formula>NOT(ISERROR(SEARCH("p&lt;0.05",J3)))</formula>
    </cfRule>
    <cfRule type="containsText" dxfId="138" priority="5" stopIfTrue="1" operator="containsText" text="p&lt;0.1">
      <formula>NOT(ISERROR(SEARCH("p&lt;0.1",J3)))</formula>
    </cfRule>
    <cfRule type="containsText" dxfId="137" priority="1" stopIfTrue="1" operator="containsText" text="p&lt;0.0001">
      <formula>NOT(ISERROR(SEARCH("p&lt;0.0001",J3)))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="70" zoomScaleNormal="70" zoomScaleSheetLayoutView="55" workbookViewId="0">
      <selection activeCell="E3" sqref="E3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19" t="s">
        <v>65</v>
      </c>
      <c r="B1" s="222" t="s">
        <v>26</v>
      </c>
      <c r="C1" s="220"/>
      <c r="D1" s="220"/>
      <c r="E1" s="220"/>
      <c r="F1" s="220"/>
      <c r="G1" s="220"/>
      <c r="H1" s="220"/>
      <c r="I1" s="220"/>
      <c r="J1" s="220"/>
      <c r="K1" s="219" t="s">
        <v>27</v>
      </c>
      <c r="L1" s="220"/>
      <c r="M1" s="220"/>
      <c r="N1" s="220"/>
      <c r="O1" s="220"/>
      <c r="P1" s="220"/>
      <c r="Q1" s="220"/>
      <c r="R1" s="220"/>
      <c r="S1" s="221"/>
      <c r="T1" s="219" t="s">
        <v>28</v>
      </c>
      <c r="U1" s="220"/>
      <c r="V1" s="220"/>
      <c r="W1" s="220"/>
      <c r="X1" s="220"/>
      <c r="Y1" s="220"/>
      <c r="Z1" s="220"/>
      <c r="AA1" s="220"/>
      <c r="AB1" s="221"/>
      <c r="AC1" s="220" t="s">
        <v>29</v>
      </c>
      <c r="AD1" s="220"/>
      <c r="AE1" s="220"/>
      <c r="AF1" s="220"/>
      <c r="AG1" s="220"/>
      <c r="AH1" s="220"/>
      <c r="AI1" s="220"/>
      <c r="AJ1" s="220"/>
      <c r="AK1" s="221"/>
      <c r="AL1" s="219" t="s">
        <v>30</v>
      </c>
      <c r="AM1" s="220"/>
      <c r="AN1" s="220"/>
      <c r="AO1" s="220"/>
      <c r="AP1" s="220"/>
      <c r="AQ1" s="220"/>
      <c r="AR1" s="220"/>
      <c r="AS1" s="220"/>
      <c r="AT1" s="221"/>
      <c r="AU1" s="219" t="s">
        <v>31</v>
      </c>
      <c r="AV1" s="220"/>
      <c r="AW1" s="220"/>
      <c r="AX1" s="220"/>
      <c r="AY1" s="220"/>
      <c r="AZ1" s="220"/>
      <c r="BA1" s="220"/>
      <c r="BB1" s="220"/>
      <c r="BC1" s="221"/>
      <c r="BD1" s="208" t="s">
        <v>39</v>
      </c>
      <c r="BE1" s="208"/>
    </row>
    <row r="2" spans="1:57" s="107" customFormat="1" ht="33.6" customHeight="1" thickTop="1" thickBot="1" x14ac:dyDescent="0.3">
      <c r="A2" s="99" t="s">
        <v>36</v>
      </c>
      <c r="B2" s="100" t="s">
        <v>41</v>
      </c>
      <c r="C2" s="99" t="s">
        <v>1</v>
      </c>
      <c r="D2" s="99" t="s">
        <v>9</v>
      </c>
      <c r="E2" s="99" t="s">
        <v>10</v>
      </c>
      <c r="F2" s="99" t="s">
        <v>7</v>
      </c>
      <c r="G2" s="99" t="s">
        <v>11</v>
      </c>
      <c r="H2" s="99" t="s">
        <v>23</v>
      </c>
      <c r="I2" s="101" t="s">
        <v>46</v>
      </c>
      <c r="J2" s="101" t="s">
        <v>34</v>
      </c>
      <c r="K2" s="102" t="str">
        <f t="shared" ref="K2:S2" si="0">B2</f>
        <v>β1</v>
      </c>
      <c r="L2" s="99" t="str">
        <f t="shared" si="0"/>
        <v xml:space="preserve">SE </v>
      </c>
      <c r="M2" s="99" t="str">
        <f t="shared" si="0"/>
        <v>2.5% CI</v>
      </c>
      <c r="N2" s="99" t="str">
        <f t="shared" si="0"/>
        <v>97.5% CI</v>
      </c>
      <c r="O2" s="99" t="str">
        <f t="shared" si="0"/>
        <v>t</v>
      </c>
      <c r="P2" s="99" t="str">
        <f t="shared" si="0"/>
        <v>df</v>
      </c>
      <c r="Q2" s="103" t="str">
        <f t="shared" si="0"/>
        <v>p. val.</v>
      </c>
      <c r="R2" s="103" t="str">
        <f t="shared" si="0"/>
        <v>p.adj. (bf=16)</v>
      </c>
      <c r="S2" s="104" t="str">
        <f t="shared" si="0"/>
        <v>sig.</v>
      </c>
      <c r="T2" s="102" t="str">
        <f t="shared" ref="T2:AB2" si="1">B2</f>
        <v>β1</v>
      </c>
      <c r="U2" s="99" t="str">
        <f t="shared" si="1"/>
        <v xml:space="preserve">SE </v>
      </c>
      <c r="V2" s="99" t="str">
        <f t="shared" si="1"/>
        <v>2.5% CI</v>
      </c>
      <c r="W2" s="99" t="str">
        <f t="shared" si="1"/>
        <v>97.5% CI</v>
      </c>
      <c r="X2" s="99" t="str">
        <f t="shared" si="1"/>
        <v>t</v>
      </c>
      <c r="Y2" s="99" t="str">
        <f t="shared" si="1"/>
        <v>df</v>
      </c>
      <c r="Z2" s="103" t="str">
        <f t="shared" si="1"/>
        <v>p. val.</v>
      </c>
      <c r="AA2" s="103" t="str">
        <f t="shared" si="1"/>
        <v>p.adj. (bf=16)</v>
      </c>
      <c r="AB2" s="104" t="str">
        <f t="shared" si="1"/>
        <v>sig.</v>
      </c>
      <c r="AC2" s="99" t="str">
        <f t="shared" ref="AC2:AI2" si="2">B2</f>
        <v>β1</v>
      </c>
      <c r="AD2" s="99" t="str">
        <f t="shared" si="2"/>
        <v xml:space="preserve">SE </v>
      </c>
      <c r="AE2" s="99" t="str">
        <f t="shared" si="2"/>
        <v>2.5% CI</v>
      </c>
      <c r="AF2" s="99" t="str">
        <f t="shared" si="2"/>
        <v>97.5% CI</v>
      </c>
      <c r="AG2" s="99" t="str">
        <f t="shared" si="2"/>
        <v>t</v>
      </c>
      <c r="AH2" s="99" t="str">
        <f t="shared" si="2"/>
        <v>df</v>
      </c>
      <c r="AI2" s="103" t="str">
        <f t="shared" si="2"/>
        <v>p. val.</v>
      </c>
      <c r="AJ2" s="103" t="str">
        <f t="shared" ref="AJ2" si="3">I2</f>
        <v>p.adj. (bf=16)</v>
      </c>
      <c r="AK2" s="104" t="str">
        <f>J2</f>
        <v>sig.</v>
      </c>
      <c r="AL2" s="102" t="str">
        <f t="shared" ref="AL2:AR2" si="4">B2</f>
        <v>β1</v>
      </c>
      <c r="AM2" s="99" t="str">
        <f t="shared" si="4"/>
        <v xml:space="preserve">SE </v>
      </c>
      <c r="AN2" s="99" t="str">
        <f t="shared" si="4"/>
        <v>2.5% CI</v>
      </c>
      <c r="AO2" s="99" t="str">
        <f t="shared" si="4"/>
        <v>97.5% CI</v>
      </c>
      <c r="AP2" s="99" t="str">
        <f t="shared" si="4"/>
        <v>t</v>
      </c>
      <c r="AQ2" s="99" t="str">
        <f t="shared" si="4"/>
        <v>df</v>
      </c>
      <c r="AR2" s="103" t="str">
        <f t="shared" si="4"/>
        <v>p. val.</v>
      </c>
      <c r="AS2" s="103" t="str">
        <f t="shared" ref="AS2" si="5">I2</f>
        <v>p.adj. (bf=16)</v>
      </c>
      <c r="AT2" s="104" t="str">
        <f>J2</f>
        <v>sig.</v>
      </c>
      <c r="AU2" s="102" t="str">
        <f t="shared" ref="AU2:BA2" si="6">B2</f>
        <v>β1</v>
      </c>
      <c r="AV2" s="99" t="str">
        <f t="shared" si="6"/>
        <v xml:space="preserve">SE </v>
      </c>
      <c r="AW2" s="99" t="str">
        <f t="shared" si="6"/>
        <v>2.5% CI</v>
      </c>
      <c r="AX2" s="99" t="str">
        <f t="shared" si="6"/>
        <v>97.5% CI</v>
      </c>
      <c r="AY2" s="99" t="str">
        <f t="shared" si="6"/>
        <v>t</v>
      </c>
      <c r="AZ2" s="99" t="str">
        <f t="shared" si="6"/>
        <v>df</v>
      </c>
      <c r="BA2" s="103" t="str">
        <f t="shared" si="6"/>
        <v>p. val.</v>
      </c>
      <c r="BB2" s="103" t="str">
        <f t="shared" ref="BB2" si="7">I2</f>
        <v>p.adj. (bf=16)</v>
      </c>
      <c r="BC2" s="105" t="str">
        <f>S2</f>
        <v>sig.</v>
      </c>
      <c r="BD2" s="99" t="s">
        <v>37</v>
      </c>
      <c r="BE2" s="99" t="s">
        <v>38</v>
      </c>
    </row>
    <row r="3" spans="1:57" s="72" customFormat="1" ht="33.6" customHeight="1" thickTop="1" thickBot="1" x14ac:dyDescent="0.3">
      <c r="A3" s="68" t="s">
        <v>24</v>
      </c>
      <c r="B3" s="69">
        <f>[13]Mode_l_f0_b1!C2</f>
        <v>0.153</v>
      </c>
      <c r="C3" s="70">
        <f>[13]Mode_l_f0_b1!D2</f>
        <v>0.29899999999999999</v>
      </c>
      <c r="D3" s="70">
        <f>[13]Mode_l_f0_b1!E2</f>
        <v>-0.433</v>
      </c>
      <c r="E3" s="70">
        <f>[13]Mode_l_f0_b1!F2</f>
        <v>0.74</v>
      </c>
      <c r="F3" s="70">
        <f>[13]Mode_l_f0_b1!G2</f>
        <v>0.51200000000000001</v>
      </c>
      <c r="G3" s="70">
        <f>[13]Mode_l_f0_b1!H2</f>
        <v>10.029999999999999</v>
      </c>
      <c r="H3" s="109">
        <f>[13]Mode_l_f0_b1!I2</f>
        <v>0.61970000000000003</v>
      </c>
      <c r="I3" s="109">
        <f>[13]Mode_l_f0_b1!J2</f>
        <v>0.70099999999999996</v>
      </c>
      <c r="J3" s="94">
        <f>[13]Mode_l_f0_b1!K2</f>
        <v>0</v>
      </c>
      <c r="K3" s="71">
        <f>[13]Mode_l_f0_b1!C3</f>
        <v>1.7829999999999999</v>
      </c>
      <c r="L3" s="70">
        <f>[13]Mode_l_f0_b1!D3</f>
        <v>0.33900000000000002</v>
      </c>
      <c r="M3" s="70">
        <f>[13]Mode_l_f0_b1!E3</f>
        <v>1.119</v>
      </c>
      <c r="N3" s="70">
        <f>[13]Mode_l_f0_b1!F3</f>
        <v>2.4470000000000001</v>
      </c>
      <c r="O3" s="70">
        <f>[13]Mode_l_f0_b1!G3</f>
        <v>5.2610000000000001</v>
      </c>
      <c r="P3" s="70">
        <f>[13]Mode_l_f0_b1!H3</f>
        <v>9.85</v>
      </c>
      <c r="Q3" s="109">
        <f>[13]Mode_l_f0_b1!I3</f>
        <v>3.8699999999999997E-4</v>
      </c>
      <c r="R3" s="109">
        <f>[13]Mode_l_f0_b1!J3</f>
        <v>8.0000000000000004E-4</v>
      </c>
      <c r="S3" s="94" t="str">
        <f>[13]Mode_l_f0_b1!K3</f>
        <v>p&lt;0.001</v>
      </c>
      <c r="T3" s="71">
        <f>[13]Mode_l_f0_b1!C4</f>
        <v>2.931</v>
      </c>
      <c r="U3" s="70">
        <f>[13]Mode_l_f0_b1!D4</f>
        <v>0.59</v>
      </c>
      <c r="V3" s="70">
        <f>[13]Mode_l_f0_b1!E4</f>
        <v>1.774</v>
      </c>
      <c r="W3" s="70">
        <f>[13]Mode_l_f0_b1!F4</f>
        <v>4.0869999999999997</v>
      </c>
      <c r="X3" s="70">
        <f>[13]Mode_l_f0_b1!G4</f>
        <v>4.9660000000000002</v>
      </c>
      <c r="Y3" s="70">
        <f>[13]Mode_l_f0_b1!H4</f>
        <v>10.01</v>
      </c>
      <c r="Z3" s="109">
        <f>[13]Mode_l_f0_b1!I4</f>
        <v>5.6400000000000005E-4</v>
      </c>
      <c r="AA3" s="109">
        <f>[13]Mode_l_f0_b1!J4</f>
        <v>1.1000000000000001E-3</v>
      </c>
      <c r="AB3" s="94" t="str">
        <f>[13]Mode_l_f0_b1!K4</f>
        <v>p&lt;0.01</v>
      </c>
      <c r="AC3" s="70">
        <f>[13]Mode_l_f0_b1!C5</f>
        <v>1.63</v>
      </c>
      <c r="AD3" s="70">
        <f>[13]Mode_l_f0_b1!D5</f>
        <v>0.46100000000000002</v>
      </c>
      <c r="AE3" s="70">
        <f>[13]Mode_l_f0_b1!E5</f>
        <v>0.72699999999999998</v>
      </c>
      <c r="AF3" s="70">
        <f>[13]Mode_l_f0_b1!F5</f>
        <v>2.5329999999999999</v>
      </c>
      <c r="AG3" s="70">
        <f>[13]Mode_l_f0_b1!G5</f>
        <v>3.5379999999999998</v>
      </c>
      <c r="AH3" s="70">
        <f>[13]Mode_l_f0_b1!H5</f>
        <v>9.9700000000000006</v>
      </c>
      <c r="AI3" s="109">
        <f>[13]Mode_l_f0_b1!I5</f>
        <v>5.4000000000000003E-3</v>
      </c>
      <c r="AJ3" s="109">
        <f>[13]Mode_l_f0_b1!J5</f>
        <v>8.0999999999999996E-3</v>
      </c>
      <c r="AK3" s="94" t="str">
        <f>[13]Mode_l_f0_b1!K5</f>
        <v>p&lt;0.01</v>
      </c>
      <c r="AL3" s="71">
        <f>[13]Mode_l_f0_b1!C6</f>
        <v>2.7770000000000001</v>
      </c>
      <c r="AM3" s="70">
        <f>[13]Mode_l_f0_b1!D6</f>
        <v>0.76800000000000002</v>
      </c>
      <c r="AN3" s="70">
        <f>[13]Mode_l_f0_b1!E6</f>
        <v>1.272</v>
      </c>
      <c r="AO3" s="70">
        <f>[13]Mode_l_f0_b1!F6</f>
        <v>4.282</v>
      </c>
      <c r="AP3" s="70">
        <f>[13]Mode_l_f0_b1!G6</f>
        <v>3.617</v>
      </c>
      <c r="AQ3" s="70">
        <f>[13]Mode_l_f0_b1!H6</f>
        <v>10.050000000000001</v>
      </c>
      <c r="AR3" s="109">
        <f>[13]Mode_l_f0_b1!I6</f>
        <v>4.7000000000000002E-3</v>
      </c>
      <c r="AS3" s="109">
        <f>[13]Mode_l_f0_b1!J6</f>
        <v>7.1000000000000004E-3</v>
      </c>
      <c r="AT3" s="94" t="str">
        <f>[13]Mode_l_f0_b1!K6</f>
        <v>p&lt;0.01</v>
      </c>
      <c r="AU3" s="71">
        <f>[13]Mode_l_f0_b1!C7</f>
        <v>1.1479999999999999</v>
      </c>
      <c r="AV3" s="70">
        <f>[13]Mode_l_f0_b1!D7</f>
        <v>0.58799999999999997</v>
      </c>
      <c r="AW3" s="70">
        <f>[13]Mode_l_f0_b1!E7</f>
        <v>-4.0000000000000001E-3</v>
      </c>
      <c r="AX3" s="70">
        <f>[13]Mode_l_f0_b1!F7</f>
        <v>2.2989999999999999</v>
      </c>
      <c r="AY3" s="70">
        <f>[13]Mode_l_f0_b1!G7</f>
        <v>1.9530000000000001</v>
      </c>
      <c r="AZ3" s="70">
        <f>[13]Mode_l_f0_b1!H7</f>
        <v>10.07</v>
      </c>
      <c r="BA3" s="109">
        <f>[13]Mode_l_f0_b1!I7</f>
        <v>7.9200000000000007E-2</v>
      </c>
      <c r="BB3" s="109">
        <f>[13]Mode_l_f0_b1!J7</f>
        <v>0.1026</v>
      </c>
      <c r="BC3" s="94">
        <f>[13]Mode_l_f0_b1!K7</f>
        <v>0</v>
      </c>
      <c r="BD3" s="70">
        <f>'B0 Mode'!AL3</f>
        <v>0.65325603900373996</v>
      </c>
      <c r="BE3" s="70">
        <f>'B0 Mode'!AM3</f>
        <v>0.96763271291965003</v>
      </c>
    </row>
    <row r="4" spans="1:57" s="72" customFormat="1" ht="33.6" customHeight="1" thickBot="1" x14ac:dyDescent="0.3">
      <c r="A4" s="73" t="s">
        <v>25</v>
      </c>
      <c r="B4" s="74">
        <f>[14]Mode_h_f0_b1!C2</f>
        <v>0.39300000000000002</v>
      </c>
      <c r="C4" s="67">
        <f>[14]Mode_h_f0_b1!D2</f>
        <v>0.372</v>
      </c>
      <c r="D4" s="67">
        <f>[14]Mode_h_f0_b1!E2</f>
        <v>-0.33600000000000002</v>
      </c>
      <c r="E4" s="67">
        <f>[14]Mode_h_f0_b1!F2</f>
        <v>1.123</v>
      </c>
      <c r="F4" s="67">
        <f>[14]Mode_h_f0_b1!G2</f>
        <v>1.0569999999999999</v>
      </c>
      <c r="G4" s="67">
        <f>[14]Mode_h_f0_b1!H2</f>
        <v>10.41</v>
      </c>
      <c r="H4" s="109">
        <f>[14]Mode_h_f0_b1!I2</f>
        <v>0.31440000000000001</v>
      </c>
      <c r="I4" s="109">
        <f>[14]Mode_h_f0_b1!J2</f>
        <v>0.37969999999999998</v>
      </c>
      <c r="J4" s="94">
        <f>[14]Mode_h_f0_b1!K2</f>
        <v>0</v>
      </c>
      <c r="K4" s="75">
        <f>[14]Mode_h_f0_b1!C3</f>
        <v>1.843</v>
      </c>
      <c r="L4" s="67">
        <f>[14]Mode_h_f0_b1!D3</f>
        <v>0.33900000000000002</v>
      </c>
      <c r="M4" s="67">
        <f>[14]Mode_h_f0_b1!E3</f>
        <v>1.177</v>
      </c>
      <c r="N4" s="67">
        <f>[14]Mode_h_f0_b1!F3</f>
        <v>2.508</v>
      </c>
      <c r="O4" s="67">
        <f>[14]Mode_h_f0_b1!G3</f>
        <v>5.4279999999999999</v>
      </c>
      <c r="P4" s="67">
        <f>[14]Mode_h_f0_b1!H3</f>
        <v>10.38</v>
      </c>
      <c r="Q4" s="109">
        <f>[14]Mode_h_f0_b1!I3</f>
        <v>2.5399999999999999E-4</v>
      </c>
      <c r="R4" s="109">
        <f>[14]Mode_h_f0_b1!J3</f>
        <v>5.4299999999999997E-4</v>
      </c>
      <c r="S4" s="94" t="str">
        <f>[14]Mode_h_f0_b1!K3</f>
        <v>p&lt;0.001</v>
      </c>
      <c r="T4" s="75">
        <f>[14]Mode_h_f0_b1!C4</f>
        <v>5.0460000000000003</v>
      </c>
      <c r="U4" s="67">
        <f>[14]Mode_h_f0_b1!D4</f>
        <v>0.69299999999999995</v>
      </c>
      <c r="V4" s="67">
        <f>[14]Mode_h_f0_b1!E4</f>
        <v>3.6869999999999998</v>
      </c>
      <c r="W4" s="67">
        <f>[14]Mode_h_f0_b1!F4</f>
        <v>6.4050000000000002</v>
      </c>
      <c r="X4" s="67">
        <f>[14]Mode_h_f0_b1!G4</f>
        <v>7.2789999999999999</v>
      </c>
      <c r="Y4" s="67">
        <f>[14]Mode_h_f0_b1!H4</f>
        <v>10.1</v>
      </c>
      <c r="Z4" s="109">
        <f>[14]Mode_h_f0_b1!I4</f>
        <v>2.5299999999999998E-5</v>
      </c>
      <c r="AA4" s="109">
        <f>[14]Mode_h_f0_b1!J4</f>
        <v>5.9700000000000001E-5</v>
      </c>
      <c r="AB4" s="94" t="str">
        <f>[14]Mode_h_f0_b1!K4</f>
        <v>p&lt;0.0001</v>
      </c>
      <c r="AC4" s="67">
        <f>[14]Mode_h_f0_b1!C5</f>
        <v>1.4490000000000001</v>
      </c>
      <c r="AD4" s="67">
        <f>[14]Mode_h_f0_b1!D5</f>
        <v>0.46899999999999997</v>
      </c>
      <c r="AE4" s="67">
        <f>[14]Mode_h_f0_b1!E5</f>
        <v>0.53</v>
      </c>
      <c r="AF4" s="67">
        <f>[14]Mode_h_f0_b1!F5</f>
        <v>2.3690000000000002</v>
      </c>
      <c r="AG4" s="67">
        <f>[14]Mode_h_f0_b1!G5</f>
        <v>3.089</v>
      </c>
      <c r="AH4" s="67">
        <f>[14]Mode_h_f0_b1!H5</f>
        <v>9.92</v>
      </c>
      <c r="AI4" s="109">
        <f>[14]Mode_h_f0_b1!I5</f>
        <v>1.1599999999999999E-2</v>
      </c>
      <c r="AJ4" s="109">
        <f>[14]Mode_h_f0_b1!J5</f>
        <v>1.61E-2</v>
      </c>
      <c r="AK4" s="94" t="str">
        <f>[14]Mode_h_f0_b1!K5</f>
        <v>p&lt;0.05</v>
      </c>
      <c r="AL4" s="75">
        <f>[14]Mode_h_f0_b1!C6</f>
        <v>4.6529999999999996</v>
      </c>
      <c r="AM4" s="67">
        <f>[14]Mode_h_f0_b1!D6</f>
        <v>0.92600000000000005</v>
      </c>
      <c r="AN4" s="67">
        <f>[14]Mode_h_f0_b1!E6</f>
        <v>2.839</v>
      </c>
      <c r="AO4" s="67">
        <f>[14]Mode_h_f0_b1!F6</f>
        <v>6.4669999999999996</v>
      </c>
      <c r="AP4" s="67">
        <f>[14]Mode_h_f0_b1!G6</f>
        <v>5.0270000000000001</v>
      </c>
      <c r="AQ4" s="67">
        <f>[14]Mode_h_f0_b1!H6</f>
        <v>10.050000000000001</v>
      </c>
      <c r="AR4" s="109">
        <f>[14]Mode_h_f0_b1!I6</f>
        <v>5.0799999999999999E-4</v>
      </c>
      <c r="AS4" s="109">
        <f>[14]Mode_h_f0_b1!J6</f>
        <v>1E-3</v>
      </c>
      <c r="AT4" s="94" t="str">
        <f>[14]Mode_h_f0_b1!K6</f>
        <v>p&lt;0.01</v>
      </c>
      <c r="AU4" s="75">
        <f>[14]Mode_h_f0_b1!C7</f>
        <v>3.2029999999999998</v>
      </c>
      <c r="AV4" s="67">
        <f>[14]Mode_h_f0_b1!D7</f>
        <v>0.80900000000000005</v>
      </c>
      <c r="AW4" s="67">
        <f>[14]Mode_h_f0_b1!E7</f>
        <v>1.6180000000000001</v>
      </c>
      <c r="AX4" s="67">
        <f>[14]Mode_h_f0_b1!F7</f>
        <v>4.7889999999999997</v>
      </c>
      <c r="AY4" s="67">
        <f>[14]Mode_h_f0_b1!G7</f>
        <v>3.9590000000000001</v>
      </c>
      <c r="AZ4" s="67">
        <f>[14]Mode_h_f0_b1!H7</f>
        <v>10.09</v>
      </c>
      <c r="BA4" s="109">
        <f>[14]Mode_h_f0_b1!I7</f>
        <v>2.5999999999999999E-3</v>
      </c>
      <c r="BB4" s="109">
        <f>[14]Mode_h_f0_b1!J7</f>
        <v>4.1000000000000003E-3</v>
      </c>
      <c r="BC4" s="94" t="str">
        <f>[14]Mode_h_f0_b1!K7</f>
        <v>p&lt;0.01</v>
      </c>
      <c r="BD4" s="67">
        <f>'B0 Mode'!AL4</f>
        <v>0.39232765136523001</v>
      </c>
      <c r="BE4" s="67">
        <f>'B0 Mode'!AM4</f>
        <v>0.89343047868632197</v>
      </c>
    </row>
    <row r="5" spans="1:57" s="72" customFormat="1" ht="33.6" customHeight="1" thickBot="1" x14ac:dyDescent="0.3">
      <c r="A5" s="76" t="s">
        <v>4</v>
      </c>
      <c r="B5" s="77">
        <f>[15]Mode_f0_exc_b1!C2</f>
        <v>0.26</v>
      </c>
      <c r="C5" s="78">
        <f>[15]Mode_f0_exc_b1!D2</f>
        <v>0.30599999999999999</v>
      </c>
      <c r="D5" s="78">
        <f>[15]Mode_f0_exc_b1!E2</f>
        <v>-0.33900000000000002</v>
      </c>
      <c r="E5" s="78">
        <f>[15]Mode_f0_exc_b1!F2</f>
        <v>0.85899999999999999</v>
      </c>
      <c r="F5" s="78">
        <f>[15]Mode_f0_exc_b1!G2</f>
        <v>0.85099999999999998</v>
      </c>
      <c r="G5" s="78">
        <f>[15]Mode_f0_exc_b1!H2</f>
        <v>10.050000000000001</v>
      </c>
      <c r="H5" s="109">
        <f>[15]Mode_f0_exc_b1!I2</f>
        <v>0.41470000000000001</v>
      </c>
      <c r="I5" s="109">
        <f>[15]Mode_f0_exc_b1!J2</f>
        <v>0.48470000000000002</v>
      </c>
      <c r="J5" s="94">
        <f>[15]Mode_f0_exc_b1!K2</f>
        <v>0</v>
      </c>
      <c r="K5" s="79">
        <f>[15]Mode_f0_exc_b1!C3</f>
        <v>7.2999999999999995E-2</v>
      </c>
      <c r="L5" s="78">
        <f>[15]Mode_f0_exc_b1!D3</f>
        <v>0.32100000000000001</v>
      </c>
      <c r="M5" s="78">
        <f>[15]Mode_f0_exc_b1!E3</f>
        <v>-0.55500000000000005</v>
      </c>
      <c r="N5" s="78">
        <f>[15]Mode_f0_exc_b1!F3</f>
        <v>0.70099999999999996</v>
      </c>
      <c r="O5" s="78">
        <f>[15]Mode_f0_exc_b1!G3</f>
        <v>0.22800000000000001</v>
      </c>
      <c r="P5" s="78">
        <f>[15]Mode_f0_exc_b1!H3</f>
        <v>9.81</v>
      </c>
      <c r="Q5" s="109">
        <f>[15]Mode_f0_exc_b1!I3</f>
        <v>0.82399999999999995</v>
      </c>
      <c r="R5" s="109">
        <f>[15]Mode_f0_exc_b1!J3</f>
        <v>0.89349999999999996</v>
      </c>
      <c r="S5" s="94">
        <f>[15]Mode_f0_exc_b1!K3</f>
        <v>0</v>
      </c>
      <c r="T5" s="79">
        <f>[15]Mode_f0_exc_b1!C4</f>
        <v>1.976</v>
      </c>
      <c r="U5" s="78">
        <f>[15]Mode_f0_exc_b1!D4</f>
        <v>0.47899999999999998</v>
      </c>
      <c r="V5" s="78">
        <f>[15]Mode_f0_exc_b1!E4</f>
        <v>1.0369999999999999</v>
      </c>
      <c r="W5" s="78">
        <f>[15]Mode_f0_exc_b1!F4</f>
        <v>2.9140000000000001</v>
      </c>
      <c r="X5" s="78">
        <f>[15]Mode_f0_exc_b1!G4</f>
        <v>4.1269999999999998</v>
      </c>
      <c r="Y5" s="78">
        <f>[15]Mode_f0_exc_b1!H4</f>
        <v>9.35</v>
      </c>
      <c r="Z5" s="109">
        <f>[15]Mode_f0_exc_b1!I4</f>
        <v>2.3999999999999998E-3</v>
      </c>
      <c r="AA5" s="109">
        <f>[15]Mode_f0_exc_b1!J4</f>
        <v>4.0000000000000001E-3</v>
      </c>
      <c r="AB5" s="94" t="str">
        <f>[15]Mode_f0_exc_b1!K4</f>
        <v>p&lt;0.01</v>
      </c>
      <c r="AC5" s="78">
        <f>[15]Mode_f0_exc_b1!C5</f>
        <v>-0.187</v>
      </c>
      <c r="AD5" s="78">
        <f>[15]Mode_f0_exc_b1!D5</f>
        <v>0.45800000000000002</v>
      </c>
      <c r="AE5" s="78">
        <f>[15]Mode_f0_exc_b1!E5</f>
        <v>-1.085</v>
      </c>
      <c r="AF5" s="78">
        <f>[15]Mode_f0_exc_b1!F5</f>
        <v>0.71199999999999997</v>
      </c>
      <c r="AG5" s="78">
        <f>[15]Mode_f0_exc_b1!G5</f>
        <v>-0.40799999999999997</v>
      </c>
      <c r="AH5" s="78">
        <f>[15]Mode_f0_exc_b1!H5</f>
        <v>9.9600000000000009</v>
      </c>
      <c r="AI5" s="109">
        <f>[15]Mode_f0_exc_b1!I5</f>
        <v>0.69210000000000005</v>
      </c>
      <c r="AJ5" s="109">
        <f>[15]Mode_f0_exc_b1!J5</f>
        <v>0.75649999999999995</v>
      </c>
      <c r="AK5" s="94">
        <f>[15]Mode_f0_exc_b1!K5</f>
        <v>0</v>
      </c>
      <c r="AL5" s="79">
        <f>[15]Mode_f0_exc_b1!C6</f>
        <v>1.716</v>
      </c>
      <c r="AM5" s="78">
        <f>[15]Mode_f0_exc_b1!D6</f>
        <v>0.55800000000000005</v>
      </c>
      <c r="AN5" s="78">
        <f>[15]Mode_f0_exc_b1!E6</f>
        <v>0.622</v>
      </c>
      <c r="AO5" s="78">
        <f>[15]Mode_f0_exc_b1!F6</f>
        <v>2.8090000000000002</v>
      </c>
      <c r="AP5" s="78">
        <f>[15]Mode_f0_exc_b1!G6</f>
        <v>3.0750000000000002</v>
      </c>
      <c r="AQ5" s="78">
        <f>[15]Mode_f0_exc_b1!H6</f>
        <v>9.6999999999999993</v>
      </c>
      <c r="AR5" s="109">
        <f>[15]Mode_f0_exc_b1!I6</f>
        <v>1.2200000000000001E-2</v>
      </c>
      <c r="AS5" s="109">
        <f>[15]Mode_f0_exc_b1!J6</f>
        <v>1.7399999999999999E-2</v>
      </c>
      <c r="AT5" s="94" t="str">
        <f>[15]Mode_f0_exc_b1!K6</f>
        <v>p&lt;0.05</v>
      </c>
      <c r="AU5" s="79">
        <f>[15]Mode_f0_exc_b1!C7</f>
        <v>1.903</v>
      </c>
      <c r="AV5" s="78">
        <f>[15]Mode_f0_exc_b1!D7</f>
        <v>0.32600000000000001</v>
      </c>
      <c r="AW5" s="78">
        <f>[15]Mode_f0_exc_b1!E7</f>
        <v>1.2629999999999999</v>
      </c>
      <c r="AX5" s="78">
        <f>[15]Mode_f0_exc_b1!F7</f>
        <v>2.5419999999999998</v>
      </c>
      <c r="AY5" s="78">
        <f>[15]Mode_f0_exc_b1!G7</f>
        <v>5.83</v>
      </c>
      <c r="AZ5" s="78">
        <f>[15]Mode_f0_exc_b1!H7</f>
        <v>9.48</v>
      </c>
      <c r="BA5" s="109">
        <f>[15]Mode_f0_exc_b1!I7</f>
        <v>2.04E-4</v>
      </c>
      <c r="BB5" s="109">
        <f>[15]Mode_f0_exc_b1!J7</f>
        <v>4.5899999999999999E-4</v>
      </c>
      <c r="BC5" s="94" t="str">
        <f>[15]Mode_f0_exc_b1!K7</f>
        <v>p&lt;0.001</v>
      </c>
      <c r="BD5" s="78">
        <f>'B0 Mode'!AL5</f>
        <v>0.22071046110269399</v>
      </c>
      <c r="BE5" s="78">
        <f>'B0 Mode'!AM5</f>
        <v>0.66661221500780699</v>
      </c>
    </row>
    <row r="6" spans="1:57" s="107" customFormat="1" ht="33.6" customHeight="1" thickTop="1" thickBot="1" x14ac:dyDescent="0.3">
      <c r="A6" s="99" t="s">
        <v>5</v>
      </c>
      <c r="B6" s="100" t="str">
        <f>B2</f>
        <v>β1</v>
      </c>
      <c r="C6" s="99" t="str">
        <f t="shared" ref="C6:J6" si="8">C2</f>
        <v xml:space="preserve">SE </v>
      </c>
      <c r="D6" s="99" t="str">
        <f t="shared" si="8"/>
        <v>2.5% CI</v>
      </c>
      <c r="E6" s="99" t="str">
        <f t="shared" si="8"/>
        <v>97.5% CI</v>
      </c>
      <c r="F6" s="99" t="str">
        <f t="shared" si="8"/>
        <v>t</v>
      </c>
      <c r="G6" s="99" t="str">
        <f t="shared" si="8"/>
        <v>df</v>
      </c>
      <c r="H6" s="99" t="str">
        <f t="shared" si="8"/>
        <v>p. val.</v>
      </c>
      <c r="I6" s="103" t="str">
        <f t="shared" si="8"/>
        <v>p.adj. (bf=16)</v>
      </c>
      <c r="J6" s="101" t="str">
        <f t="shared" si="8"/>
        <v>sig.</v>
      </c>
      <c r="K6" s="102" t="str">
        <f t="shared" ref="K6:AU6" si="9">K2</f>
        <v>β1</v>
      </c>
      <c r="L6" s="99">
        <f>C3</f>
        <v>0.29899999999999999</v>
      </c>
      <c r="M6" s="99" t="str">
        <f t="shared" ref="M6:S6" si="10">M2</f>
        <v>2.5% CI</v>
      </c>
      <c r="N6" s="99" t="str">
        <f t="shared" si="10"/>
        <v>97.5% CI</v>
      </c>
      <c r="O6" s="99" t="str">
        <f t="shared" si="10"/>
        <v>t</v>
      </c>
      <c r="P6" s="99" t="str">
        <f t="shared" si="10"/>
        <v>df</v>
      </c>
      <c r="Q6" s="103" t="str">
        <f t="shared" si="10"/>
        <v>p. val.</v>
      </c>
      <c r="R6" s="103" t="str">
        <f t="shared" si="10"/>
        <v>p.adj. (bf=16)</v>
      </c>
      <c r="S6" s="104" t="str">
        <f t="shared" si="10"/>
        <v>sig.</v>
      </c>
      <c r="T6" s="102" t="str">
        <f t="shared" si="9"/>
        <v>β1</v>
      </c>
      <c r="U6" s="99" t="str">
        <f t="shared" ref="U6:AB6" si="11">U2</f>
        <v xml:space="preserve">SE </v>
      </c>
      <c r="V6" s="99" t="str">
        <f t="shared" si="11"/>
        <v>2.5% CI</v>
      </c>
      <c r="W6" s="99" t="str">
        <f t="shared" si="11"/>
        <v>97.5% CI</v>
      </c>
      <c r="X6" s="99" t="str">
        <f t="shared" si="11"/>
        <v>t</v>
      </c>
      <c r="Y6" s="99" t="str">
        <f t="shared" si="11"/>
        <v>df</v>
      </c>
      <c r="Z6" s="103" t="str">
        <f t="shared" si="11"/>
        <v>p. val.</v>
      </c>
      <c r="AA6" s="103" t="str">
        <f t="shared" si="11"/>
        <v>p.adj. (bf=16)</v>
      </c>
      <c r="AB6" s="104" t="str">
        <f t="shared" si="11"/>
        <v>sig.</v>
      </c>
      <c r="AC6" s="99" t="str">
        <f>T6</f>
        <v>β1</v>
      </c>
      <c r="AD6" s="99" t="str">
        <f t="shared" ref="AD6:AK6" si="12">U6</f>
        <v xml:space="preserve">SE </v>
      </c>
      <c r="AE6" s="99" t="str">
        <f t="shared" si="12"/>
        <v>2.5% CI</v>
      </c>
      <c r="AF6" s="99" t="str">
        <f t="shared" si="12"/>
        <v>97.5% CI</v>
      </c>
      <c r="AG6" s="99" t="str">
        <f t="shared" si="12"/>
        <v>t</v>
      </c>
      <c r="AH6" s="99" t="str">
        <f t="shared" si="12"/>
        <v>df</v>
      </c>
      <c r="AI6" s="99" t="str">
        <f t="shared" si="12"/>
        <v>p. val.</v>
      </c>
      <c r="AJ6" s="99" t="str">
        <f t="shared" si="12"/>
        <v>p.adj. (bf=16)</v>
      </c>
      <c r="AK6" s="99" t="str">
        <f t="shared" si="12"/>
        <v>sig.</v>
      </c>
      <c r="AL6" s="102">
        <f>AC3</f>
        <v>1.63</v>
      </c>
      <c r="AM6" s="99" t="str">
        <f t="shared" ref="AM6:AT6" si="13">AM2</f>
        <v xml:space="preserve">SE </v>
      </c>
      <c r="AN6" s="99" t="str">
        <f t="shared" si="13"/>
        <v>2.5% CI</v>
      </c>
      <c r="AO6" s="99" t="str">
        <f t="shared" si="13"/>
        <v>97.5% CI</v>
      </c>
      <c r="AP6" s="99" t="str">
        <f t="shared" si="13"/>
        <v>t</v>
      </c>
      <c r="AQ6" s="99" t="str">
        <f t="shared" si="13"/>
        <v>df</v>
      </c>
      <c r="AR6" s="103" t="str">
        <f t="shared" si="13"/>
        <v>p. val.</v>
      </c>
      <c r="AS6" s="103" t="str">
        <f t="shared" si="13"/>
        <v>p.adj. (bf=16)</v>
      </c>
      <c r="AT6" s="104" t="str">
        <f t="shared" si="13"/>
        <v>sig.</v>
      </c>
      <c r="AU6" s="102" t="str">
        <f t="shared" si="9"/>
        <v>β1</v>
      </c>
      <c r="AV6" s="99" t="str">
        <f t="shared" ref="AV6:BC6" si="14">AV2</f>
        <v xml:space="preserve">SE </v>
      </c>
      <c r="AW6" s="99" t="str">
        <f t="shared" si="14"/>
        <v>2.5% CI</v>
      </c>
      <c r="AX6" s="99" t="str">
        <f t="shared" si="14"/>
        <v>97.5% CI</v>
      </c>
      <c r="AY6" s="99" t="str">
        <f t="shared" si="14"/>
        <v>t</v>
      </c>
      <c r="AZ6" s="99" t="str">
        <f t="shared" si="14"/>
        <v>df</v>
      </c>
      <c r="BA6" s="103" t="str">
        <f t="shared" si="14"/>
        <v>p. val.</v>
      </c>
      <c r="BB6" s="103" t="str">
        <f t="shared" si="14"/>
        <v>p.adj. (bf=16)</v>
      </c>
      <c r="BC6" s="105" t="str">
        <f t="shared" si="14"/>
        <v>sig.</v>
      </c>
      <c r="BD6" s="99" t="s">
        <v>37</v>
      </c>
      <c r="BE6" s="99" t="s">
        <v>38</v>
      </c>
    </row>
    <row r="7" spans="1:57" s="83" customFormat="1" ht="33.6" customHeight="1" thickTop="1" thickBot="1" x14ac:dyDescent="0.3">
      <c r="A7" s="80" t="s">
        <v>3</v>
      </c>
      <c r="B7" s="81">
        <f>[16]Mode_l_t_b1!C2</f>
        <v>0.33100000000000002</v>
      </c>
      <c r="C7" s="68">
        <f>[16]Mode_l_t_b1!D2</f>
        <v>2.6230000000000002</v>
      </c>
      <c r="D7" s="68">
        <f>[16]Mode_l_t_b1!E2</f>
        <v>-4.8109999999999999</v>
      </c>
      <c r="E7" s="68">
        <f>[16]Mode_l_t_b1!F2</f>
        <v>5.4729999999999999</v>
      </c>
      <c r="F7" s="70">
        <f>[16]Mode_l_t_b1!G2</f>
        <v>0.126</v>
      </c>
      <c r="G7" s="70">
        <f>[16]Mode_l_t_b1!H2</f>
        <v>9.93</v>
      </c>
      <c r="H7" s="109">
        <f>[16]Mode_l_t_b1!I2</f>
        <v>0.90210000000000001</v>
      </c>
      <c r="I7" s="109">
        <f>[16]Mode_l_t_b1!J2</f>
        <v>0.96379999999999999</v>
      </c>
      <c r="J7" s="94">
        <f>[16]Mode_l_t_b1!K2</f>
        <v>0</v>
      </c>
      <c r="K7" s="82">
        <f>[16]Mode_l_t_b1!C3</f>
        <v>-2.7149999999999999</v>
      </c>
      <c r="L7" s="70">
        <f>[16]Mode_l_t_b1!D3</f>
        <v>4.9470000000000001</v>
      </c>
      <c r="M7" s="70">
        <f>[16]Mode_l_t_b1!E3</f>
        <v>-12.411</v>
      </c>
      <c r="N7" s="70">
        <f>[16]Mode_l_t_b1!F3</f>
        <v>6.98</v>
      </c>
      <c r="O7" s="70">
        <f>[16]Mode_l_t_b1!G3</f>
        <v>-0.54900000000000004</v>
      </c>
      <c r="P7" s="70">
        <f>[16]Mode_l_t_b1!H3</f>
        <v>10.02</v>
      </c>
      <c r="Q7" s="109">
        <f>[16]Mode_l_t_b1!I3</f>
        <v>0.59509999999999996</v>
      </c>
      <c r="R7" s="109">
        <f>[16]Mode_l_t_b1!J3</f>
        <v>0.67930000000000001</v>
      </c>
      <c r="S7" s="94">
        <f>[16]Mode_l_t_b1!K3</f>
        <v>0</v>
      </c>
      <c r="T7" s="82">
        <f>[16]Mode_l_t_b1!C4</f>
        <v>-22.228000000000002</v>
      </c>
      <c r="U7" s="70">
        <f>[16]Mode_l_t_b1!D4</f>
        <v>5.101</v>
      </c>
      <c r="V7" s="70">
        <f>[16]Mode_l_t_b1!E4</f>
        <v>-32.226999999999997</v>
      </c>
      <c r="W7" s="70">
        <f>[16]Mode_l_t_b1!F4</f>
        <v>-12.23</v>
      </c>
      <c r="X7" s="70">
        <f>[16]Mode_l_t_b1!G4</f>
        <v>-4.3570000000000002</v>
      </c>
      <c r="Y7" s="70">
        <f>[16]Mode_l_t_b1!H4</f>
        <v>9.94</v>
      </c>
      <c r="Z7" s="109">
        <f>[16]Mode_l_t_b1!I4</f>
        <v>1.4E-3</v>
      </c>
      <c r="AA7" s="109">
        <f>[16]Mode_l_t_b1!J4</f>
        <v>2.3E-3</v>
      </c>
      <c r="AB7" s="94" t="str">
        <f>[16]Mode_l_t_b1!K4</f>
        <v>p&lt;0.01</v>
      </c>
      <c r="AC7" s="68">
        <f>[16]Mode_l_t_b1!C5</f>
        <v>-3.0459999999999998</v>
      </c>
      <c r="AD7" s="70">
        <f>[16]Mode_l_t_b1!D5</f>
        <v>4.0609999999999999</v>
      </c>
      <c r="AE7" s="70">
        <f>[16]Mode_l_t_b1!E5</f>
        <v>-11.006</v>
      </c>
      <c r="AF7" s="70">
        <f>[16]Mode_l_t_b1!F5</f>
        <v>4.9130000000000003</v>
      </c>
      <c r="AG7" s="70">
        <f>[16]Mode_l_t_b1!G5</f>
        <v>-0.75</v>
      </c>
      <c r="AH7" s="70">
        <f>[16]Mode_l_t_b1!H5</f>
        <v>10</v>
      </c>
      <c r="AI7" s="109">
        <f>[16]Mode_l_t_b1!I5</f>
        <v>0.47039999999999998</v>
      </c>
      <c r="AJ7" s="109">
        <f>[16]Mode_l_t_b1!J5</f>
        <v>0.54700000000000004</v>
      </c>
      <c r="AK7" s="94">
        <f>[16]Mode_l_t_b1!K5</f>
        <v>0</v>
      </c>
      <c r="AL7" s="82">
        <f>[16]Mode_l_t_b1!C6</f>
        <v>-22.559000000000001</v>
      </c>
      <c r="AM7" s="70">
        <f>[16]Mode_l_t_b1!D6</f>
        <v>4.202</v>
      </c>
      <c r="AN7" s="70">
        <f>[16]Mode_l_t_b1!E6</f>
        <v>-30.795000000000002</v>
      </c>
      <c r="AO7" s="70">
        <f>[16]Mode_l_t_b1!F6</f>
        <v>-14.324</v>
      </c>
      <c r="AP7" s="70">
        <f>[16]Mode_l_t_b1!G6</f>
        <v>-5.3689999999999998</v>
      </c>
      <c r="AQ7" s="70">
        <f>[16]Mode_l_t_b1!H6</f>
        <v>9.68</v>
      </c>
      <c r="AR7" s="109">
        <f>[16]Mode_l_t_b1!I6</f>
        <v>3.5199999999999999E-4</v>
      </c>
      <c r="AS7" s="109">
        <f>[16]Mode_l_t_b1!J6</f>
        <v>7.3300000000000004E-4</v>
      </c>
      <c r="AT7" s="94" t="str">
        <f>[16]Mode_l_t_b1!K6</f>
        <v>p&lt;0.001</v>
      </c>
      <c r="AU7" s="82">
        <f>[16]Mode_l_t_b1!C7</f>
        <v>-19.513000000000002</v>
      </c>
      <c r="AV7" s="70">
        <f>[16]Mode_l_t_b1!D7</f>
        <v>5.3159999999999998</v>
      </c>
      <c r="AW7" s="70">
        <f>[16]Mode_l_t_b1!E7</f>
        <v>-29.933</v>
      </c>
      <c r="AX7" s="70">
        <f>[16]Mode_l_t_b1!F7</f>
        <v>-9.093</v>
      </c>
      <c r="AY7" s="70">
        <f>[16]Mode_l_t_b1!G7</f>
        <v>-3.67</v>
      </c>
      <c r="AZ7" s="70">
        <f>[16]Mode_l_t_b1!H7</f>
        <v>9.99</v>
      </c>
      <c r="BA7" s="109">
        <f>[16]Mode_l_t_b1!I7</f>
        <v>4.3E-3</v>
      </c>
      <c r="BB7" s="109">
        <f>[16]Mode_l_t_b1!J7</f>
        <v>6.6E-3</v>
      </c>
      <c r="BC7" s="94" t="str">
        <f>[16]Mode_l_t_b1!K7</f>
        <v>p&lt;0.01</v>
      </c>
      <c r="BD7" s="70">
        <f>'B0 Mode'!AL7</f>
        <v>0.63532338526946097</v>
      </c>
      <c r="BE7" s="70">
        <f>'B0 Mode'!AM7</f>
        <v>0.82413402479152897</v>
      </c>
    </row>
    <row r="8" spans="1:57" s="83" customFormat="1" ht="33.6" customHeight="1" thickBot="1" x14ac:dyDescent="0.3">
      <c r="A8" s="84" t="s">
        <v>2</v>
      </c>
      <c r="B8" s="85">
        <f>[17]Mode_h_t_b1!C2</f>
        <v>-0.27700000000000002</v>
      </c>
      <c r="C8" s="76">
        <f>[17]Mode_h_t_b1!D2</f>
        <v>3.0350000000000001</v>
      </c>
      <c r="D8" s="76">
        <f>[17]Mode_h_t_b1!E2</f>
        <v>-6.2240000000000002</v>
      </c>
      <c r="E8" s="76">
        <f>[17]Mode_h_t_b1!F2</f>
        <v>5.6710000000000003</v>
      </c>
      <c r="F8" s="78">
        <f>[17]Mode_h_t_b1!G2</f>
        <v>-9.0999999999999998E-2</v>
      </c>
      <c r="G8" s="78">
        <f>[17]Mode_h_t_b1!H2</f>
        <v>615.03</v>
      </c>
      <c r="H8" s="109">
        <f>[17]Mode_h_t_b1!I2</f>
        <v>0.9274</v>
      </c>
      <c r="I8" s="109">
        <f>[17]Mode_h_t_b1!J2</f>
        <v>0.98660000000000003</v>
      </c>
      <c r="J8" s="94">
        <f>[17]Mode_h_t_b1!K2</f>
        <v>0</v>
      </c>
      <c r="K8" s="86">
        <f>[17]Mode_h_t_b1!C3</f>
        <v>-4.0140000000000002</v>
      </c>
      <c r="L8" s="78">
        <f>[17]Mode_h_t_b1!D3</f>
        <v>3.0390000000000001</v>
      </c>
      <c r="M8" s="78">
        <f>[17]Mode_h_t_b1!E3</f>
        <v>-9.9719999999999995</v>
      </c>
      <c r="N8" s="78">
        <f>[17]Mode_h_t_b1!F3</f>
        <v>1.9430000000000001</v>
      </c>
      <c r="O8" s="78">
        <f>[17]Mode_h_t_b1!G3</f>
        <v>-1.321</v>
      </c>
      <c r="P8" s="78">
        <f>[17]Mode_h_t_b1!H3</f>
        <v>615.02</v>
      </c>
      <c r="Q8" s="109">
        <f>[17]Mode_h_t_b1!I3</f>
        <v>0.18709999999999999</v>
      </c>
      <c r="R8" s="109">
        <f>[17]Mode_h_t_b1!J3</f>
        <v>0.2351</v>
      </c>
      <c r="S8" s="94">
        <f>[17]Mode_h_t_b1!K3</f>
        <v>0</v>
      </c>
      <c r="T8" s="86">
        <f>[17]Mode_h_t_b1!C4</f>
        <v>-20.57</v>
      </c>
      <c r="U8" s="78">
        <f>[17]Mode_h_t_b1!D4</f>
        <v>3.0960000000000001</v>
      </c>
      <c r="V8" s="78">
        <f>[17]Mode_h_t_b1!E4</f>
        <v>-26.638000000000002</v>
      </c>
      <c r="W8" s="78">
        <f>[17]Mode_h_t_b1!F4</f>
        <v>-14.500999999999999</v>
      </c>
      <c r="X8" s="78">
        <f>[17]Mode_h_t_b1!G4</f>
        <v>-6.6429999999999998</v>
      </c>
      <c r="Y8" s="78">
        <f>[17]Mode_h_t_b1!H4</f>
        <v>615.16</v>
      </c>
      <c r="Z8" s="109">
        <f>[17]Mode_h_t_b1!I4</f>
        <v>6.75E-11</v>
      </c>
      <c r="AA8" s="109">
        <f>[17]Mode_h_t_b1!J4</f>
        <v>3.1799999999999999E-10</v>
      </c>
      <c r="AB8" s="94" t="str">
        <f>[17]Mode_h_t_b1!K4</f>
        <v>p&lt;0.0001</v>
      </c>
      <c r="AC8" s="76">
        <f>[17]Mode_h_t_b1!C5</f>
        <v>-3.738</v>
      </c>
      <c r="AD8" s="78">
        <f>[17]Mode_h_t_b1!D5</f>
        <v>3.0329999999999999</v>
      </c>
      <c r="AE8" s="78">
        <f>[17]Mode_h_t_b1!E5</f>
        <v>-9.6829999999999998</v>
      </c>
      <c r="AF8" s="78">
        <f>[17]Mode_h_t_b1!F5</f>
        <v>2.2080000000000002</v>
      </c>
      <c r="AG8" s="78">
        <f>[17]Mode_h_t_b1!G5</f>
        <v>-1.232</v>
      </c>
      <c r="AH8" s="78">
        <f>[17]Mode_h_t_b1!H5</f>
        <v>615.07000000000005</v>
      </c>
      <c r="AI8" s="109">
        <f>[17]Mode_h_t_b1!I5</f>
        <v>0.21840000000000001</v>
      </c>
      <c r="AJ8" s="109">
        <f>[17]Mode_h_t_b1!J5</f>
        <v>0.27300000000000002</v>
      </c>
      <c r="AK8" s="94">
        <f>[17]Mode_h_t_b1!K5</f>
        <v>0</v>
      </c>
      <c r="AL8" s="86">
        <f>[17]Mode_h_t_b1!C6</f>
        <v>-20.292999999999999</v>
      </c>
      <c r="AM8" s="78">
        <f>[17]Mode_h_t_b1!D6</f>
        <v>3.0950000000000002</v>
      </c>
      <c r="AN8" s="78">
        <f>[17]Mode_h_t_b1!E6</f>
        <v>-26.359000000000002</v>
      </c>
      <c r="AO8" s="78">
        <f>[17]Mode_h_t_b1!F6</f>
        <v>-14.227</v>
      </c>
      <c r="AP8" s="78">
        <f>[17]Mode_h_t_b1!G6</f>
        <v>-6.556</v>
      </c>
      <c r="AQ8" s="78">
        <f>[17]Mode_h_t_b1!H6</f>
        <v>615.25</v>
      </c>
      <c r="AR8" s="109">
        <f>[17]Mode_h_t_b1!I6</f>
        <v>1.1700000000000001E-10</v>
      </c>
      <c r="AS8" s="109">
        <f>[17]Mode_h_t_b1!J6</f>
        <v>5.3200000000000002E-10</v>
      </c>
      <c r="AT8" s="94" t="str">
        <f>[17]Mode_h_t_b1!K6</f>
        <v>p&lt;0.0001</v>
      </c>
      <c r="AU8" s="86">
        <f>[17]Mode_h_t_b1!C7</f>
        <v>-16.555</v>
      </c>
      <c r="AV8" s="78">
        <f>[17]Mode_h_t_b1!D7</f>
        <v>3.0830000000000002</v>
      </c>
      <c r="AW8" s="78">
        <f>[17]Mode_h_t_b1!E7</f>
        <v>-22.597999999999999</v>
      </c>
      <c r="AX8" s="78">
        <f>[17]Mode_h_t_b1!F7</f>
        <v>-10.512</v>
      </c>
      <c r="AY8" s="78">
        <f>[17]Mode_h_t_b1!G7</f>
        <v>-5.3689999999999998</v>
      </c>
      <c r="AZ8" s="78">
        <f>[17]Mode_h_t_b1!H7</f>
        <v>615.11</v>
      </c>
      <c r="BA8" s="109">
        <f>[17]Mode_h_t_b1!I7</f>
        <v>1.12E-7</v>
      </c>
      <c r="BB8" s="109">
        <f>[17]Mode_h_t_b1!J7</f>
        <v>3.3700000000000001E-7</v>
      </c>
      <c r="BC8" s="94" t="str">
        <f>[17]Mode_h_t_b1!K7</f>
        <v>p&lt;0.0001</v>
      </c>
      <c r="BD8" s="78">
        <f>'B0 Mode'!AL8</f>
        <v>0.296650413521515</v>
      </c>
      <c r="BE8" s="78">
        <f>'B0 Mode'!AM8</f>
        <v>0.83291444025534001</v>
      </c>
    </row>
    <row r="9" spans="1:57" s="107" customFormat="1" ht="33.6" customHeight="1" thickTop="1" thickBot="1" x14ac:dyDescent="0.3">
      <c r="A9" s="99" t="s">
        <v>40</v>
      </c>
      <c r="B9" s="100" t="str">
        <f>B2</f>
        <v>β1</v>
      </c>
      <c r="C9" s="99" t="str">
        <f t="shared" ref="C9:J9" si="15">C2</f>
        <v xml:space="preserve">SE </v>
      </c>
      <c r="D9" s="99" t="str">
        <f t="shared" si="15"/>
        <v>2.5% CI</v>
      </c>
      <c r="E9" s="99" t="str">
        <f t="shared" si="15"/>
        <v>97.5% CI</v>
      </c>
      <c r="F9" s="99" t="str">
        <f t="shared" si="15"/>
        <v>t</v>
      </c>
      <c r="G9" s="99" t="str">
        <f t="shared" si="15"/>
        <v>df</v>
      </c>
      <c r="H9" s="99" t="str">
        <f t="shared" si="15"/>
        <v>p. val.</v>
      </c>
      <c r="I9" s="103" t="str">
        <f t="shared" si="15"/>
        <v>p.adj. (bf=16)</v>
      </c>
      <c r="J9" s="101" t="str">
        <f t="shared" si="15"/>
        <v>sig.</v>
      </c>
      <c r="K9" s="102" t="str">
        <f t="shared" ref="K9:AU9" si="16">K2</f>
        <v>β1</v>
      </c>
      <c r="L9" s="99">
        <f>C3</f>
        <v>0.29899999999999999</v>
      </c>
      <c r="M9" s="99" t="str">
        <f t="shared" ref="M9:S9" si="17">M2</f>
        <v>2.5% CI</v>
      </c>
      <c r="N9" s="99" t="str">
        <f t="shared" si="17"/>
        <v>97.5% CI</v>
      </c>
      <c r="O9" s="99" t="str">
        <f t="shared" si="17"/>
        <v>t</v>
      </c>
      <c r="P9" s="99" t="str">
        <f t="shared" si="17"/>
        <v>df</v>
      </c>
      <c r="Q9" s="103" t="str">
        <f t="shared" si="17"/>
        <v>p. val.</v>
      </c>
      <c r="R9" s="103" t="str">
        <f t="shared" si="17"/>
        <v>p.adj. (bf=16)</v>
      </c>
      <c r="S9" s="104" t="str">
        <f t="shared" si="17"/>
        <v>sig.</v>
      </c>
      <c r="T9" s="102" t="str">
        <f t="shared" si="16"/>
        <v>β1</v>
      </c>
      <c r="U9" s="99" t="str">
        <f t="shared" ref="U9:AB9" si="18">U2</f>
        <v xml:space="preserve">SE </v>
      </c>
      <c r="V9" s="99" t="str">
        <f t="shared" si="18"/>
        <v>2.5% CI</v>
      </c>
      <c r="W9" s="99" t="str">
        <f t="shared" si="18"/>
        <v>97.5% CI</v>
      </c>
      <c r="X9" s="99" t="str">
        <f t="shared" si="18"/>
        <v>t</v>
      </c>
      <c r="Y9" s="99" t="str">
        <f t="shared" si="18"/>
        <v>df</v>
      </c>
      <c r="Z9" s="103" t="str">
        <f t="shared" si="18"/>
        <v>p. val.</v>
      </c>
      <c r="AA9" s="103" t="str">
        <f t="shared" si="18"/>
        <v>p.adj. (bf=16)</v>
      </c>
      <c r="AB9" s="104" t="str">
        <f t="shared" si="18"/>
        <v>sig.</v>
      </c>
      <c r="AC9" s="99">
        <f>AC5</f>
        <v>-0.187</v>
      </c>
      <c r="AD9" s="99">
        <f t="shared" ref="AD9:AK9" si="19">AD5</f>
        <v>0.45800000000000002</v>
      </c>
      <c r="AE9" s="99">
        <f t="shared" si="19"/>
        <v>-1.085</v>
      </c>
      <c r="AF9" s="99">
        <f t="shared" si="19"/>
        <v>0.71199999999999997</v>
      </c>
      <c r="AG9" s="99">
        <f t="shared" si="19"/>
        <v>-0.40799999999999997</v>
      </c>
      <c r="AH9" s="99">
        <f t="shared" si="19"/>
        <v>9.9600000000000009</v>
      </c>
      <c r="AI9" s="103">
        <f t="shared" si="19"/>
        <v>0.69210000000000005</v>
      </c>
      <c r="AJ9" s="103">
        <f t="shared" si="19"/>
        <v>0.75649999999999995</v>
      </c>
      <c r="AK9" s="104">
        <f t="shared" si="19"/>
        <v>0</v>
      </c>
      <c r="AL9" s="102">
        <f>AC3</f>
        <v>1.63</v>
      </c>
      <c r="AM9" s="99" t="str">
        <f t="shared" ref="AM9:AT9" si="20">AM2</f>
        <v xml:space="preserve">SE </v>
      </c>
      <c r="AN9" s="99" t="str">
        <f t="shared" si="20"/>
        <v>2.5% CI</v>
      </c>
      <c r="AO9" s="99" t="str">
        <f t="shared" si="20"/>
        <v>97.5% CI</v>
      </c>
      <c r="AP9" s="99" t="str">
        <f t="shared" si="20"/>
        <v>t</v>
      </c>
      <c r="AQ9" s="99" t="str">
        <f t="shared" si="20"/>
        <v>df</v>
      </c>
      <c r="AR9" s="103" t="str">
        <f t="shared" si="20"/>
        <v>p. val.</v>
      </c>
      <c r="AS9" s="103" t="str">
        <f t="shared" si="20"/>
        <v>p.adj. (bf=16)</v>
      </c>
      <c r="AT9" s="104" t="str">
        <f t="shared" si="20"/>
        <v>sig.</v>
      </c>
      <c r="AU9" s="102" t="str">
        <f t="shared" si="16"/>
        <v>β1</v>
      </c>
      <c r="AV9" s="99" t="str">
        <f t="shared" ref="AV9:BC9" si="21">AV2</f>
        <v xml:space="preserve">SE </v>
      </c>
      <c r="AW9" s="99" t="str">
        <f t="shared" si="21"/>
        <v>2.5% CI</v>
      </c>
      <c r="AX9" s="99" t="str">
        <f t="shared" si="21"/>
        <v>97.5% CI</v>
      </c>
      <c r="AY9" s="99" t="str">
        <f t="shared" si="21"/>
        <v>t</v>
      </c>
      <c r="AZ9" s="99" t="str">
        <f t="shared" si="21"/>
        <v>df</v>
      </c>
      <c r="BA9" s="103" t="str">
        <f t="shared" si="21"/>
        <v>p. val.</v>
      </c>
      <c r="BB9" s="103" t="str">
        <f t="shared" si="21"/>
        <v>p.adj. (bf=16)</v>
      </c>
      <c r="BC9" s="105" t="str">
        <f t="shared" si="21"/>
        <v>sig.</v>
      </c>
      <c r="BD9" s="99" t="s">
        <v>37</v>
      </c>
      <c r="BE9" s="99" t="s">
        <v>38</v>
      </c>
    </row>
    <row r="10" spans="1:57" s="108" customFormat="1" ht="33.6" customHeight="1" thickTop="1" x14ac:dyDescent="0.25">
      <c r="A10" s="22" t="s">
        <v>33</v>
      </c>
      <c r="B10" s="21">
        <f>[18]Mode_lh_slope_b1!C2</f>
        <v>5.7000000000000002E-2</v>
      </c>
      <c r="C10" s="22">
        <f>[18]Mode_lh_slope_b1!D2</f>
        <v>5.1999999999999998E-2</v>
      </c>
      <c r="D10" s="22">
        <f>[18]Mode_lh_slope_b1!E2</f>
        <v>-4.3999999999999997E-2</v>
      </c>
      <c r="E10" s="22">
        <f>[18]Mode_lh_slope_b1!F2</f>
        <v>0.159</v>
      </c>
      <c r="F10" s="21">
        <f>[18]Mode_lh_slope_b1!G2</f>
        <v>1.1080000000000001</v>
      </c>
      <c r="G10" s="21">
        <f>[18]Mode_lh_slope_b1!H2</f>
        <v>9.92</v>
      </c>
      <c r="H10" s="88">
        <f>[18]Mode_lh_slope_b1!I2</f>
        <v>0.29409999999999997</v>
      </c>
      <c r="I10" s="88">
        <f>[18]Mode_lh_slope_b1!J2</f>
        <v>0.3604</v>
      </c>
      <c r="J10" s="117">
        <f>[18]Mode_lh_slope_b1!K2</f>
        <v>0</v>
      </c>
      <c r="K10" s="87">
        <f>[18]Mode_lh_slope_b1!C3</f>
        <v>5.0999999999999997E-2</v>
      </c>
      <c r="L10" s="21">
        <f>[18]Mode_lh_slope_b1!D3</f>
        <v>5.6000000000000001E-2</v>
      </c>
      <c r="M10" s="21">
        <f>[18]Mode_lh_slope_b1!E3</f>
        <v>-5.8000000000000003E-2</v>
      </c>
      <c r="N10" s="21">
        <f>[18]Mode_lh_slope_b1!F3</f>
        <v>0.16</v>
      </c>
      <c r="O10" s="21">
        <f>[18]Mode_lh_slope_b1!G3</f>
        <v>0.91400000000000003</v>
      </c>
      <c r="P10" s="21">
        <f>[18]Mode_lh_slope_b1!H3</f>
        <v>9.81</v>
      </c>
      <c r="Q10" s="88">
        <f>[18]Mode_lh_slope_b1!I3</f>
        <v>0.38240000000000002</v>
      </c>
      <c r="R10" s="88">
        <f>[18]Mode_lh_slope_b1!J3</f>
        <v>0.45739999999999997</v>
      </c>
      <c r="S10" s="117">
        <f>[18]Mode_lh_slope_b1!K3</f>
        <v>0</v>
      </c>
      <c r="T10" s="87">
        <f>[18]Mode_lh_slope_b1!C4</f>
        <v>0.29399999999999998</v>
      </c>
      <c r="U10" s="21">
        <f>[18]Mode_lh_slope_b1!D4</f>
        <v>6.3E-2</v>
      </c>
      <c r="V10" s="21">
        <f>[18]Mode_lh_slope_b1!E4</f>
        <v>0.17199999999999999</v>
      </c>
      <c r="W10" s="21">
        <f>[18]Mode_lh_slope_b1!F4</f>
        <v>0.41699999999999998</v>
      </c>
      <c r="X10" s="21">
        <f>[18]Mode_lh_slope_b1!G4</f>
        <v>4.7050000000000001</v>
      </c>
      <c r="Y10" s="21">
        <f>[18]Mode_lh_slope_b1!H4</f>
        <v>8.5</v>
      </c>
      <c r="Z10" s="88">
        <f>[18]Mode_lh_slope_b1!I4</f>
        <v>1.2999999999999999E-3</v>
      </c>
      <c r="AA10" s="88">
        <f>[18]Mode_lh_slope_b1!J4</f>
        <v>2.3E-3</v>
      </c>
      <c r="AB10" s="117" t="str">
        <f>[18]Mode_lh_slope_b1!K4</f>
        <v>p&lt;0.01</v>
      </c>
      <c r="AC10" s="21">
        <f>[18]Mode_lh_slope_b1!C5</f>
        <v>-7.0000000000000001E-3</v>
      </c>
      <c r="AD10" s="21">
        <f>[18]Mode_lh_slope_b1!D5</f>
        <v>7.6999999999999999E-2</v>
      </c>
      <c r="AE10" s="21">
        <f>[18]Mode_lh_slope_b1!E5</f>
        <v>-0.157</v>
      </c>
      <c r="AF10" s="21">
        <f>[18]Mode_lh_slope_b1!F5</f>
        <v>0.14399999999999999</v>
      </c>
      <c r="AG10" s="21">
        <f>[18]Mode_lh_slope_b1!G5</f>
        <v>-8.5000000000000006E-2</v>
      </c>
      <c r="AH10" s="21">
        <f>[18]Mode_lh_slope_b1!H5</f>
        <v>9.93</v>
      </c>
      <c r="AI10" s="88">
        <f>[18]Mode_lh_slope_b1!I5</f>
        <v>0.93389999999999995</v>
      </c>
      <c r="AJ10" s="88">
        <f>[18]Mode_lh_slope_b1!J5</f>
        <v>0.98929999999999996</v>
      </c>
      <c r="AK10" s="117">
        <f>[18]Mode_lh_slope_b1!K5</f>
        <v>0</v>
      </c>
      <c r="AL10" s="87">
        <f>[18]Mode_lh_slope_b1!C6</f>
        <v>0.23699999999999999</v>
      </c>
      <c r="AM10" s="21">
        <f>[18]Mode_lh_slope_b1!D6</f>
        <v>7.4999999999999997E-2</v>
      </c>
      <c r="AN10" s="21">
        <f>[18]Mode_lh_slope_b1!E6</f>
        <v>0.09</v>
      </c>
      <c r="AO10" s="21">
        <f>[18]Mode_lh_slope_b1!F6</f>
        <v>0.38300000000000001</v>
      </c>
      <c r="AP10" s="21">
        <f>[18]Mode_lh_slope_b1!G6</f>
        <v>3.1709999999999998</v>
      </c>
      <c r="AQ10" s="21">
        <f>[18]Mode_lh_slope_b1!H6</f>
        <v>9.02</v>
      </c>
      <c r="AR10" s="88">
        <f>[18]Mode_lh_slope_b1!I6</f>
        <v>1.1299999999999999E-2</v>
      </c>
      <c r="AS10" s="88">
        <f>[18]Mode_lh_slope_b1!J6</f>
        <v>1.5800000000000002E-2</v>
      </c>
      <c r="AT10" s="117" t="str">
        <f>[18]Mode_lh_slope_b1!K6</f>
        <v>p&lt;0.05</v>
      </c>
      <c r="AU10" s="87">
        <f>[18]Mode_lh_slope_b1!C7</f>
        <v>0.24299999999999999</v>
      </c>
      <c r="AV10" s="21">
        <f>[18]Mode_lh_slope_b1!D7</f>
        <v>5.8999999999999997E-2</v>
      </c>
      <c r="AW10" s="21">
        <f>[18]Mode_lh_slope_b1!E7</f>
        <v>0.128</v>
      </c>
      <c r="AX10" s="21">
        <f>[18]Mode_lh_slope_b1!F7</f>
        <v>0.35899999999999999</v>
      </c>
      <c r="AY10" s="21">
        <f>[18]Mode_lh_slope_b1!G7</f>
        <v>4.1459999999999999</v>
      </c>
      <c r="AZ10" s="21">
        <f>[18]Mode_lh_slope_b1!H7</f>
        <v>9.67</v>
      </c>
      <c r="BA10" s="88">
        <f>[18]Mode_lh_slope_b1!I7</f>
        <v>2.0999999999999999E-3</v>
      </c>
      <c r="BB10" s="88">
        <f>[18]Mode_lh_slope_b1!J7</f>
        <v>3.3999999999999998E-3</v>
      </c>
      <c r="BC10" s="117" t="str">
        <f>[18]Mode_lh_slope_b1!K7</f>
        <v>p&lt;0.01</v>
      </c>
      <c r="BD10" s="21">
        <f>'B0 Mode'!AL10</f>
        <v>7.75151821354607E-2</v>
      </c>
      <c r="BE10" s="21">
        <f>'B0 Mode'!AM10</f>
        <v>0.49149090119960898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36" priority="6" stopIfTrue="1" operator="lessThan">
      <formula>0.0001</formula>
    </cfRule>
    <cfRule type="cellIs" dxfId="135" priority="7" stopIfTrue="1" operator="lessThan">
      <formula>0.001</formula>
    </cfRule>
    <cfRule type="cellIs" dxfId="134" priority="8" stopIfTrue="1" operator="lessThan">
      <formula>0.05</formula>
    </cfRule>
    <cfRule type="cellIs" dxfId="133" priority="9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32" priority="2" stopIfTrue="1" operator="containsText" text="p&lt;0.001">
      <formula>NOT(ISERROR(SEARCH("p&lt;0.001",J3)))</formula>
    </cfRule>
    <cfRule type="containsText" dxfId="131" priority="3" stopIfTrue="1" operator="containsText" text="p&lt;0.01">
      <formula>NOT(ISERROR(SEARCH("p&lt;0.01",J3)))</formula>
    </cfRule>
    <cfRule type="containsText" dxfId="130" priority="4" stopIfTrue="1" operator="containsText" text="p&lt;0.05">
      <formula>NOT(ISERROR(SEARCH("p&lt;0.05",J3)))</formula>
    </cfRule>
    <cfRule type="containsText" dxfId="129" priority="5" stopIfTrue="1" operator="containsText" text="p&lt;0.1">
      <formula>NOT(ISERROR(SEARCH("p&lt;0.1",J3)))</formula>
    </cfRule>
    <cfRule type="containsText" dxfId="128" priority="1" stopIfTrue="1" operator="containsText" text="p&lt;0.0001">
      <formula>NOT(ISERROR(SEARCH("p&lt;0.0001",J3)))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A980-ECC7-4B76-970E-AA147695E3FE}">
  <sheetPr>
    <pageSetUpPr fitToPage="1"/>
  </sheetPr>
  <dimension ref="A1:AM29"/>
  <sheetViews>
    <sheetView showGridLines="0" topLeftCell="L1" zoomScale="70" zoomScaleNormal="70" zoomScaleSheetLayoutView="47" workbookViewId="0">
      <selection activeCell="AM4" sqref="AM4"/>
    </sheetView>
  </sheetViews>
  <sheetFormatPr defaultColWidth="13.88671875" defaultRowHeight="13.8" x14ac:dyDescent="0.3"/>
  <cols>
    <col min="1" max="1" width="10.6640625" style="118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1.1093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0" customFormat="1" ht="27" customHeight="1" thickBot="1" x14ac:dyDescent="0.35">
      <c r="A1" s="119" t="s">
        <v>66</v>
      </c>
      <c r="B1" s="210" t="s">
        <v>55</v>
      </c>
      <c r="C1" s="211"/>
      <c r="D1" s="211"/>
      <c r="E1" s="211"/>
      <c r="F1" s="211"/>
      <c r="G1" s="211"/>
      <c r="H1" s="211"/>
      <c r="I1" s="211"/>
      <c r="J1" s="212"/>
      <c r="K1" s="213" t="s">
        <v>56</v>
      </c>
      <c r="L1" s="211"/>
      <c r="M1" s="211"/>
      <c r="N1" s="211"/>
      <c r="O1" s="211"/>
      <c r="P1" s="211"/>
      <c r="Q1" s="211"/>
      <c r="R1" s="211"/>
      <c r="S1" s="214"/>
      <c r="T1" s="215" t="s">
        <v>57</v>
      </c>
      <c r="U1" s="216"/>
      <c r="V1" s="216"/>
      <c r="W1" s="216"/>
      <c r="X1" s="216"/>
      <c r="Y1" s="216"/>
      <c r="Z1" s="216"/>
      <c r="AA1" s="216"/>
      <c r="AB1" s="216"/>
      <c r="AC1" s="217" t="s">
        <v>58</v>
      </c>
      <c r="AD1" s="218"/>
      <c r="AE1" s="218"/>
      <c r="AF1" s="218"/>
      <c r="AG1" s="218"/>
      <c r="AH1" s="218"/>
      <c r="AI1" s="218"/>
      <c r="AJ1" s="218"/>
      <c r="AK1" s="218"/>
      <c r="AL1" s="208" t="s">
        <v>39</v>
      </c>
      <c r="AM1" s="209"/>
    </row>
    <row r="2" spans="1:39" s="4" customFormat="1" ht="33.6" customHeight="1" thickTop="1" thickBot="1" x14ac:dyDescent="0.3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[19]PA_l_f0_b0!I1</f>
        <v>p.adj (BH)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 (BH)</v>
      </c>
      <c r="S2" s="49" t="str">
        <f t="shared" si="0"/>
        <v>sig.</v>
      </c>
      <c r="T2" s="4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:AA2" si="2">E2</f>
        <v>97.5% CI</v>
      </c>
      <c r="X2" s="26" t="str">
        <f t="shared" si="2"/>
        <v>t</v>
      </c>
      <c r="Y2" s="28" t="str">
        <f t="shared" si="2"/>
        <v>df</v>
      </c>
      <c r="Z2" s="27" t="str">
        <f t="shared" si="2"/>
        <v>p. val.</v>
      </c>
      <c r="AA2" s="27" t="str">
        <f t="shared" si="2"/>
        <v>p.adj (BH)</v>
      </c>
      <c r="AB2" s="49" t="str">
        <f>J2</f>
        <v>sig.</v>
      </c>
      <c r="AC2" s="58" t="str">
        <f>B2</f>
        <v>β0</v>
      </c>
      <c r="AD2" s="26" t="str">
        <f t="shared" ref="AD2:AJ2" si="3">C2</f>
        <v xml:space="preserve">SE </v>
      </c>
      <c r="AE2" s="26" t="str">
        <f t="shared" si="3"/>
        <v>2.5%  CI</v>
      </c>
      <c r="AF2" s="26" t="str">
        <f t="shared" si="3"/>
        <v>97.5% CI</v>
      </c>
      <c r="AG2" s="26" t="str">
        <f t="shared" si="3"/>
        <v>t</v>
      </c>
      <c r="AH2" s="26" t="str">
        <f t="shared" si="3"/>
        <v>df</v>
      </c>
      <c r="AI2" s="27" t="str">
        <f t="shared" si="3"/>
        <v>p. val.</v>
      </c>
      <c r="AJ2" s="27" t="str">
        <f t="shared" si="3"/>
        <v>p.adj (BH)</v>
      </c>
      <c r="AK2" s="49" t="str">
        <f>J2</f>
        <v>sig.</v>
      </c>
      <c r="AL2" s="58" t="s">
        <v>37</v>
      </c>
      <c r="AM2" s="26" t="s">
        <v>38</v>
      </c>
    </row>
    <row r="3" spans="1:39" s="1" customFormat="1" ht="33.6" customHeight="1" thickTop="1" thickBot="1" x14ac:dyDescent="0.35">
      <c r="A3" s="14" t="s">
        <v>50</v>
      </c>
      <c r="B3" s="38">
        <f>[19]PA_l_f0_b0!B2</f>
        <v>86.988</v>
      </c>
      <c r="C3" s="13">
        <f>[19]PA_l_f0_b0!C2</f>
        <v>1.196</v>
      </c>
      <c r="D3" s="13">
        <f>[19]PA_l_f0_b0!D2</f>
        <v>84.643000000000001</v>
      </c>
      <c r="E3" s="13">
        <f>[19]PA_l_f0_b0!E2</f>
        <v>89.332999999999998</v>
      </c>
      <c r="F3" s="13">
        <f>[19]PA_l_f0_b0!F2</f>
        <v>72.703000000000003</v>
      </c>
      <c r="G3" s="13">
        <f>[19]PA_l_f0_b0!G2</f>
        <v>9.2100000000000009</v>
      </c>
      <c r="H3" s="109">
        <f>[19]PA_l_f0_b0!H2</f>
        <v>4.9900000000000001E-14</v>
      </c>
      <c r="I3" s="109">
        <f>[19]PA_l_f0_b0!I2</f>
        <v>3.78E-13</v>
      </c>
      <c r="J3" s="94" t="str">
        <f>[19]PA_l_f0_b0!J2</f>
        <v>p&lt;0.0001</v>
      </c>
      <c r="K3" s="38">
        <f>[19]PA_l_f0_b0!B3</f>
        <v>91.078000000000003</v>
      </c>
      <c r="L3" s="13">
        <f>[19]PA_l_f0_b0!C3</f>
        <v>1.4970000000000001</v>
      </c>
      <c r="M3" s="13">
        <f>[19]PA_l_f0_b0!D3</f>
        <v>88.144000000000005</v>
      </c>
      <c r="N3" s="13">
        <f>[19]PA_l_f0_b0!E3</f>
        <v>94.013000000000005</v>
      </c>
      <c r="O3" s="13">
        <f>[19]PA_l_f0_b0!F3</f>
        <v>60.831000000000003</v>
      </c>
      <c r="P3" s="13">
        <f>[19]PA_l_f0_b0!G3</f>
        <v>0</v>
      </c>
      <c r="Q3" s="109">
        <f>[19]PA_l_f0_b0!H3</f>
        <v>0.96760000000000002</v>
      </c>
      <c r="R3" s="109">
        <f>[19]PA_l_f0_b0!I3</f>
        <v>1</v>
      </c>
      <c r="S3" s="89">
        <f>[19]PA_l_f0_b0!J3</f>
        <v>0</v>
      </c>
      <c r="T3" s="38">
        <f>[19]PA_l_f0_b0!B4</f>
        <v>88.515000000000001</v>
      </c>
      <c r="U3" s="13">
        <f>[19]PA_l_f0_b0!C4</f>
        <v>1.27</v>
      </c>
      <c r="V3" s="13">
        <f>[19]PA_l_f0_b0!D4</f>
        <v>86.025999999999996</v>
      </c>
      <c r="W3" s="13">
        <f>[19]PA_l_f0_b0!E4</f>
        <v>91.004000000000005</v>
      </c>
      <c r="X3" s="13">
        <f>[19]PA_l_f0_b0!F4</f>
        <v>69.706999999999994</v>
      </c>
      <c r="Y3" s="13">
        <f>[19]PA_l_f0_b0!G4</f>
        <v>9.25</v>
      </c>
      <c r="Z3" s="109">
        <f>[19]PA_l_f0_b0!H4</f>
        <v>6.6699999999999996E-14</v>
      </c>
      <c r="AA3" s="109">
        <f>[19]PA_l_f0_b0!I4</f>
        <v>4.4600000000000002E-13</v>
      </c>
      <c r="AB3" s="89" t="str">
        <f>[19]PA_l_f0_b0!J4</f>
        <v>p&lt;0.0001</v>
      </c>
      <c r="AC3" s="64">
        <f>[19]PA_l_f0_b0!B5</f>
        <v>90.968999999999994</v>
      </c>
      <c r="AD3" s="13">
        <f>[19]PA_l_f0_b0!C5</f>
        <v>1.4179999999999999</v>
      </c>
      <c r="AE3" s="13">
        <f>[19]PA_l_f0_b0!D5</f>
        <v>88.19</v>
      </c>
      <c r="AF3" s="13">
        <f>[19]PA_l_f0_b0!E5</f>
        <v>93.748000000000005</v>
      </c>
      <c r="AG3" s="13">
        <f>[19]PA_l_f0_b0!F5</f>
        <v>64.161000000000001</v>
      </c>
      <c r="AH3" s="13">
        <f>[19]PA_l_f0_b0!G5</f>
        <v>11.76</v>
      </c>
      <c r="AI3" s="113">
        <f>[19]PA_l_f0_b0!H5</f>
        <v>2.46E-16</v>
      </c>
      <c r="AJ3" s="113">
        <f>[19]PA_l_f0_b0!I5</f>
        <v>4.1000000000000004E-15</v>
      </c>
      <c r="AK3" s="89" t="str">
        <f>[19]PA_l_f0_b0!J5</f>
        <v>p&lt;0.0001</v>
      </c>
      <c r="AL3" s="64">
        <f>[20]PA_l_f0_r2!$B$3</f>
        <v>0.562731917482722</v>
      </c>
      <c r="AM3" s="13">
        <f>[20]PA_l_f0_r2!$B$2</f>
        <v>0.945488879006112</v>
      </c>
    </row>
    <row r="4" spans="1:39" s="1" customFormat="1" ht="33.6" customHeight="1" thickBot="1" x14ac:dyDescent="0.35">
      <c r="A4" s="16" t="s">
        <v>52</v>
      </c>
      <c r="B4" s="39">
        <f>[21]PA_h_f0_b0!B2</f>
        <v>92.525000000000006</v>
      </c>
      <c r="C4" s="15">
        <f>[21]PA_h_f0_b0!C2</f>
        <v>1.3069999999999999</v>
      </c>
      <c r="D4" s="15">
        <f>[21]PA_h_f0_b0!D2</f>
        <v>89.962999999999994</v>
      </c>
      <c r="E4" s="15">
        <f>[21]PA_h_f0_b0!E2</f>
        <v>95.085999999999999</v>
      </c>
      <c r="F4" s="15">
        <f>[21]PA_h_f0_b0!F2</f>
        <v>70.805999999999997</v>
      </c>
      <c r="G4" s="15">
        <f>[21]PA_h_f0_b0!G2</f>
        <v>9.27</v>
      </c>
      <c r="H4" s="110">
        <f>[21]PA_h_f0_b0!H2</f>
        <v>5.4600000000000002E-14</v>
      </c>
      <c r="I4" s="110">
        <f>[21]PA_h_f0_b0!I2</f>
        <v>3.79E-13</v>
      </c>
      <c r="J4" s="95" t="str">
        <f>[21]PA_h_f0_b0!J2</f>
        <v>p&lt;0.0001</v>
      </c>
      <c r="K4" s="51">
        <f>[21]PA_h_f0_b0!B3</f>
        <v>92.91</v>
      </c>
      <c r="L4" s="15">
        <f>[21]PA_h_f0_b0!C3</f>
        <v>1.3069999999999999</v>
      </c>
      <c r="M4" s="15">
        <f>[21]PA_h_f0_b0!D3</f>
        <v>90.349000000000004</v>
      </c>
      <c r="N4" s="15">
        <f>[21]PA_h_f0_b0!E3</f>
        <v>95.471000000000004</v>
      </c>
      <c r="O4" s="15">
        <f>[21]PA_h_f0_b0!F3</f>
        <v>71.097999999999999</v>
      </c>
      <c r="P4" s="15">
        <f>[21]PA_h_f0_b0!G3</f>
        <v>9.27</v>
      </c>
      <c r="Q4" s="110">
        <f>[21]PA_h_f0_b0!H3</f>
        <v>5.2200000000000001E-14</v>
      </c>
      <c r="R4" s="110">
        <f>[21]PA_h_f0_b0!I3</f>
        <v>3.79E-13</v>
      </c>
      <c r="S4" s="90" t="str">
        <f>[21]PA_h_f0_b0!J3</f>
        <v>p&lt;0.0001</v>
      </c>
      <c r="T4" s="51">
        <f>[21]PA_h_f0_b0!B4</f>
        <v>93.683999999999997</v>
      </c>
      <c r="U4" s="15">
        <f>[21]PA_h_f0_b0!C4</f>
        <v>1.3080000000000001</v>
      </c>
      <c r="V4" s="15">
        <f>[21]PA_h_f0_b0!D4</f>
        <v>91.12</v>
      </c>
      <c r="W4" s="15">
        <f>[21]PA_h_f0_b0!E4</f>
        <v>96.248999999999995</v>
      </c>
      <c r="X4" s="15">
        <f>[21]PA_h_f0_b0!F4</f>
        <v>71.611000000000004</v>
      </c>
      <c r="Y4" s="15">
        <f>[21]PA_h_f0_b0!G4</f>
        <v>9.31</v>
      </c>
      <c r="Z4" s="110">
        <f>[21]PA_h_f0_b0!H4</f>
        <v>4.3699999999999999E-14</v>
      </c>
      <c r="AA4" s="110">
        <f>[21]PA_h_f0_b0!I4</f>
        <v>3.5200000000000001E-13</v>
      </c>
      <c r="AB4" s="90" t="str">
        <f>[21]PA_h_f0_b0!J4</f>
        <v>p&lt;0.0001</v>
      </c>
      <c r="AC4" s="65">
        <f>[21]PA_h_f0_b0!B5</f>
        <v>94.087999999999994</v>
      </c>
      <c r="AD4" s="15">
        <f>[21]PA_h_f0_b0!C5</f>
        <v>1.323</v>
      </c>
      <c r="AE4" s="15">
        <f>[21]PA_h_f0_b0!D5</f>
        <v>91.495000000000005</v>
      </c>
      <c r="AF4" s="15">
        <f>[21]PA_h_f0_b0!E5</f>
        <v>96.682000000000002</v>
      </c>
      <c r="AG4" s="15">
        <f>[21]PA_h_f0_b0!F5</f>
        <v>71.099999999999994</v>
      </c>
      <c r="AH4" s="15">
        <f>[21]PA_h_f0_b0!G5</f>
        <v>9.75</v>
      </c>
      <c r="AI4" s="114">
        <f>[21]PA_h_f0_b0!H5</f>
        <v>1.43E-14</v>
      </c>
      <c r="AJ4" s="114">
        <f>[21]PA_h_f0_b0!I5</f>
        <v>1.55E-13</v>
      </c>
      <c r="AK4" s="90" t="str">
        <f>[21]PA_h_f0_b0!J5</f>
        <v>p&lt;0.0001</v>
      </c>
      <c r="AL4" s="65">
        <f>[22]PA_h_f0_r2!$B$3</f>
        <v>0.46821212674695201</v>
      </c>
      <c r="AM4" s="15">
        <f>[22]PA_h_f0_r2!$B$2</f>
        <v>0.901950415693481</v>
      </c>
    </row>
    <row r="5" spans="1:39" s="1" customFormat="1" ht="33.6" customHeight="1" thickBot="1" x14ac:dyDescent="0.35">
      <c r="A5" s="17" t="s">
        <v>4</v>
      </c>
      <c r="B5" s="40">
        <f>[23]PA_f0_exc_b0!B2</f>
        <v>6.2750000000000004</v>
      </c>
      <c r="C5" s="17">
        <f>[23]PA_f0_exc_b0!C2</f>
        <v>0.36799999999999999</v>
      </c>
      <c r="D5" s="18">
        <f>[23]PA_f0_exc_b0!D2</f>
        <v>5.5540000000000003</v>
      </c>
      <c r="E5" s="18">
        <f>[23]PA_f0_exc_b0!E2</f>
        <v>6.9960000000000004</v>
      </c>
      <c r="F5" s="18">
        <f>[23]PA_f0_exc_b0!F2</f>
        <v>17.055</v>
      </c>
      <c r="G5" s="18">
        <f>[23]PA_f0_exc_b0!G2</f>
        <v>10.1</v>
      </c>
      <c r="H5" s="111">
        <f>[23]PA_f0_exc_b0!H2</f>
        <v>8.9399999999999993E-9</v>
      </c>
      <c r="I5" s="111">
        <f>[23]PA_f0_exc_b0!I2</f>
        <v>3.1499999999999998E-8</v>
      </c>
      <c r="J5" s="96" t="str">
        <f>[23]PA_f0_exc_b0!J2</f>
        <v>p&lt;0.0001</v>
      </c>
      <c r="K5" s="52">
        <f>[23]PA_f0_exc_b0!B3</f>
        <v>3.6429999999999998</v>
      </c>
      <c r="L5" s="18">
        <f>[23]PA_f0_exc_b0!C3</f>
        <v>0.876</v>
      </c>
      <c r="M5" s="18">
        <f>[23]PA_f0_exc_b0!D3</f>
        <v>1.925</v>
      </c>
      <c r="N5" s="18">
        <f>[23]PA_f0_exc_b0!E3</f>
        <v>5.3609999999999998</v>
      </c>
      <c r="O5" s="18">
        <f>[23]PA_f0_exc_b0!F3</f>
        <v>4.157</v>
      </c>
      <c r="P5" s="18">
        <f>[23]PA_f0_exc_b0!G3</f>
        <v>0</v>
      </c>
      <c r="Q5" s="111">
        <f>[23]PA_f0_exc_b0!H3</f>
        <v>1</v>
      </c>
      <c r="R5" s="111">
        <f>[23]PA_f0_exc_b0!I3</f>
        <v>1</v>
      </c>
      <c r="S5" s="91">
        <f>[23]PA_f0_exc_b0!J3</f>
        <v>0</v>
      </c>
      <c r="T5" s="52">
        <f>[23]PA_f0_exc_b0!B4</f>
        <v>10.468999999999999</v>
      </c>
      <c r="U5" s="18">
        <f>[23]PA_f0_exc_b0!C4</f>
        <v>0.56000000000000005</v>
      </c>
      <c r="V5" s="18">
        <f>[23]PA_f0_exc_b0!D4</f>
        <v>9.3719999999999999</v>
      </c>
      <c r="W5" s="18">
        <f>[23]PA_f0_exc_b0!E4</f>
        <v>11.566000000000001</v>
      </c>
      <c r="X5" s="18">
        <f>[23]PA_f0_exc_b0!F4</f>
        <v>18.704999999999998</v>
      </c>
      <c r="Y5" s="18">
        <f>[23]PA_f0_exc_b0!G4</f>
        <v>9.82</v>
      </c>
      <c r="Z5" s="111">
        <f>[23]PA_f0_exc_b0!H4</f>
        <v>5.28E-9</v>
      </c>
      <c r="AA5" s="111">
        <f>[23]PA_f0_exc_b0!I4</f>
        <v>1.9399999999999998E-8</v>
      </c>
      <c r="AB5" s="91" t="str">
        <f>[23]PA_f0_exc_b0!J4</f>
        <v>p&lt;0.0001</v>
      </c>
      <c r="AC5" s="66">
        <f>[23]PA_f0_exc_b0!B5</f>
        <v>8.0340000000000007</v>
      </c>
      <c r="AD5" s="18">
        <f>[23]PA_f0_exc_b0!C5</f>
        <v>0.41799999999999998</v>
      </c>
      <c r="AE5" s="18">
        <f>[23]PA_f0_exc_b0!D5</f>
        <v>7.2149999999999999</v>
      </c>
      <c r="AF5" s="18">
        <f>[23]PA_f0_exc_b0!E5</f>
        <v>8.8520000000000003</v>
      </c>
      <c r="AG5" s="18">
        <f>[23]PA_f0_exc_b0!F5</f>
        <v>19.238</v>
      </c>
      <c r="AH5" s="18">
        <f>[23]PA_f0_exc_b0!G5</f>
        <v>9.25</v>
      </c>
      <c r="AI5" s="115">
        <f>[23]PA_f0_exc_b0!H5</f>
        <v>8.9500000000000007E-9</v>
      </c>
      <c r="AJ5" s="115">
        <f>[23]PA_f0_exc_b0!I5</f>
        <v>3.1499999999999998E-8</v>
      </c>
      <c r="AK5" s="91" t="str">
        <f>[23]PA_f0_exc_b0!J5</f>
        <v>p&lt;0.0001</v>
      </c>
      <c r="AL5" s="66">
        <f>[24]PA_f0_exc_r2!$B$3</f>
        <v>0.30571803379182799</v>
      </c>
      <c r="AM5" s="18">
        <f>[24]PA_f0_exc_r2!$B$2</f>
        <v>0.64087133159487397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4">B2</f>
        <v>β0</v>
      </c>
      <c r="C6" s="29" t="str">
        <f t="shared" ref="C6:J6" si="5">C2</f>
        <v xml:space="preserve">SE </v>
      </c>
      <c r="D6" s="29" t="str">
        <f t="shared" si="5"/>
        <v>2.5%  CI</v>
      </c>
      <c r="E6" s="29" t="str">
        <f t="shared" si="5"/>
        <v>97.5% CI</v>
      </c>
      <c r="F6" s="29" t="str">
        <f t="shared" si="5"/>
        <v>t</v>
      </c>
      <c r="G6" s="29" t="str">
        <f t="shared" si="5"/>
        <v>df</v>
      </c>
      <c r="H6" s="30" t="str">
        <f t="shared" si="5"/>
        <v>p. val.</v>
      </c>
      <c r="I6" s="30" t="str">
        <f t="shared" si="5"/>
        <v>p.adj (BH)</v>
      </c>
      <c r="J6" s="42" t="str">
        <f t="shared" si="5"/>
        <v>sig.</v>
      </c>
      <c r="K6" s="53" t="str">
        <f t="shared" si="4"/>
        <v>β0</v>
      </c>
      <c r="L6" s="29">
        <f>C3</f>
        <v>1.196</v>
      </c>
      <c r="M6" s="29" t="str">
        <f t="shared" ref="M6:S6" si="6">M2</f>
        <v>2.5%  CI</v>
      </c>
      <c r="N6" s="29" t="str">
        <f t="shared" si="6"/>
        <v>97.5% CI</v>
      </c>
      <c r="O6" s="29" t="str">
        <f t="shared" si="6"/>
        <v>t</v>
      </c>
      <c r="P6" s="29" t="str">
        <f t="shared" si="6"/>
        <v>df</v>
      </c>
      <c r="Q6" s="30" t="str">
        <f t="shared" si="6"/>
        <v>p. val.</v>
      </c>
      <c r="R6" s="30" t="str">
        <f t="shared" si="6"/>
        <v>p.adj (BH)</v>
      </c>
      <c r="S6" s="54" t="str">
        <f t="shared" si="6"/>
        <v>sig.</v>
      </c>
      <c r="T6" s="53" t="str">
        <f t="shared" si="4"/>
        <v>β0</v>
      </c>
      <c r="U6" s="29" t="str">
        <f t="shared" ref="U6:AB6" si="7">U2</f>
        <v xml:space="preserve">SE </v>
      </c>
      <c r="V6" s="29" t="str">
        <f t="shared" si="7"/>
        <v>2.5%  CI</v>
      </c>
      <c r="W6" s="29" t="str">
        <f t="shared" si="7"/>
        <v>97.5% CI</v>
      </c>
      <c r="X6" s="29" t="str">
        <f t="shared" si="7"/>
        <v>t</v>
      </c>
      <c r="Y6" s="29" t="str">
        <f t="shared" si="7"/>
        <v>df</v>
      </c>
      <c r="Z6" s="30" t="str">
        <f t="shared" si="7"/>
        <v>p. val.</v>
      </c>
      <c r="AA6" s="30" t="str">
        <f t="shared" si="7"/>
        <v>p.adj (BH)</v>
      </c>
      <c r="AB6" s="54" t="str">
        <f t="shared" si="7"/>
        <v>sig.</v>
      </c>
      <c r="AC6" s="60" t="str">
        <f t="shared" si="4"/>
        <v>β0</v>
      </c>
      <c r="AD6" s="29" t="str">
        <f t="shared" ref="AD6:AK6" si="8">AD2</f>
        <v xml:space="preserve">SE </v>
      </c>
      <c r="AE6" s="29" t="str">
        <f t="shared" si="8"/>
        <v>2.5%  CI</v>
      </c>
      <c r="AF6" s="29" t="str">
        <f t="shared" si="8"/>
        <v>97.5% CI</v>
      </c>
      <c r="AG6" s="29" t="str">
        <f t="shared" si="8"/>
        <v>t</v>
      </c>
      <c r="AH6" s="29" t="str">
        <f t="shared" si="8"/>
        <v>df</v>
      </c>
      <c r="AI6" s="30" t="str">
        <f t="shared" si="8"/>
        <v>p. val.</v>
      </c>
      <c r="AJ6" s="30" t="str">
        <f t="shared" si="8"/>
        <v>p.adj (BH)</v>
      </c>
      <c r="AK6" s="54" t="str">
        <f t="shared" si="8"/>
        <v>sig.</v>
      </c>
      <c r="AL6" s="60" t="s">
        <v>37</v>
      </c>
      <c r="AM6" s="29" t="s">
        <v>38</v>
      </c>
    </row>
    <row r="7" spans="1:39" s="2" customFormat="1" ht="33.6" customHeight="1" thickTop="1" thickBot="1" x14ac:dyDescent="0.35">
      <c r="A7" s="19" t="s">
        <v>51</v>
      </c>
      <c r="B7" s="14">
        <f>[25]PA_l_t_b0!B2</f>
        <v>93.504000000000005</v>
      </c>
      <c r="C7" s="14">
        <f>[25]PA_l_t_b0!C2</f>
        <v>5.6959999999999997</v>
      </c>
      <c r="D7" s="14">
        <f>[25]PA_l_t_b0!D2</f>
        <v>82.338999999999999</v>
      </c>
      <c r="E7" s="14">
        <f>[25]PA_l_t_b0!E2</f>
        <v>104.66800000000001</v>
      </c>
      <c r="F7" s="13">
        <f>[25]PA_l_t_b0!F2</f>
        <v>16.414999999999999</v>
      </c>
      <c r="G7" s="13">
        <f>[25]PA_l_t_b0!G2</f>
        <v>9.94</v>
      </c>
      <c r="H7" s="109">
        <f>[25]PA_l_t_b0!H2</f>
        <v>1.5799999999999999E-8</v>
      </c>
      <c r="I7" s="109">
        <f>[25]PA_l_t_b0!I2</f>
        <v>5.3400000000000002E-8</v>
      </c>
      <c r="J7" s="97" t="str">
        <f>[25]PA_l_t_b0!J2</f>
        <v>p&lt;0.0001</v>
      </c>
      <c r="K7" s="55">
        <f>[25]PA_l_t_b0!B3</f>
        <v>82.188999999999993</v>
      </c>
      <c r="L7" s="13">
        <f>[25]PA_l_t_b0!C3</f>
        <v>10.115</v>
      </c>
      <c r="M7" s="13">
        <f>[25]PA_l_t_b0!D3</f>
        <v>62.363999999999997</v>
      </c>
      <c r="N7" s="13">
        <f>[25]PA_l_t_b0!E3</f>
        <v>102.014</v>
      </c>
      <c r="O7" s="13">
        <f>[25]PA_l_t_b0!F3</f>
        <v>8.1259999999999994</v>
      </c>
      <c r="P7" s="13">
        <f>[25]PA_l_t_b0!G3</f>
        <v>90.27</v>
      </c>
      <c r="Q7" s="109">
        <f>[25]PA_l_t_b0!H3</f>
        <v>2.2100000000000001E-12</v>
      </c>
      <c r="R7" s="109">
        <f>[25]PA_l_t_b0!I3</f>
        <v>1.1500000000000001E-11</v>
      </c>
      <c r="S7" s="92" t="str">
        <f>[25]PA_l_t_b0!J3</f>
        <v>p&lt;0.0001</v>
      </c>
      <c r="T7" s="55">
        <f>[25]PA_l_t_b0!B4</f>
        <v>72.698999999999998</v>
      </c>
      <c r="U7" s="13">
        <f>[25]PA_l_t_b0!C4</f>
        <v>6.5590000000000002</v>
      </c>
      <c r="V7" s="13">
        <f>[25]PA_l_t_b0!D4</f>
        <v>59.844000000000001</v>
      </c>
      <c r="W7" s="13">
        <f>[25]PA_l_t_b0!E4</f>
        <v>85.552999999999997</v>
      </c>
      <c r="X7" s="13">
        <f>[25]PA_l_t_b0!F4</f>
        <v>11.084</v>
      </c>
      <c r="Y7" s="13">
        <f>[25]PA_l_t_b0!G4</f>
        <v>17.399999999999999</v>
      </c>
      <c r="Z7" s="109">
        <f>[25]PA_l_t_b0!H4</f>
        <v>2.6000000000000001E-9</v>
      </c>
      <c r="AA7" s="109">
        <f>[25]PA_l_t_b0!I4</f>
        <v>1E-8</v>
      </c>
      <c r="AB7" s="92" t="str">
        <f>[25]PA_l_t_b0!J4</f>
        <v>p&lt;0.0001</v>
      </c>
      <c r="AC7" s="64">
        <f>[25]PA_l_t_b0!B5</f>
        <v>70.016000000000005</v>
      </c>
      <c r="AD7" s="13">
        <f>[25]PA_l_t_b0!C5</f>
        <v>5.9580000000000002</v>
      </c>
      <c r="AE7" s="13">
        <f>[25]PA_l_t_b0!D5</f>
        <v>58.338000000000001</v>
      </c>
      <c r="AF7" s="13">
        <f>[25]PA_l_t_b0!E5</f>
        <v>81.694000000000003</v>
      </c>
      <c r="AG7" s="13">
        <f>[25]PA_l_t_b0!F5</f>
        <v>11.750999999999999</v>
      </c>
      <c r="AH7" s="13">
        <f>[25]PA_l_t_b0!G5</f>
        <v>11.89</v>
      </c>
      <c r="AI7" s="113">
        <f>[25]PA_l_t_b0!H5</f>
        <v>6.6899999999999997E-8</v>
      </c>
      <c r="AJ7" s="113">
        <f>[25]PA_l_t_b0!I5</f>
        <v>2.0599999999999999E-7</v>
      </c>
      <c r="AK7" s="92" t="str">
        <f>[25]PA_l_t_b0!J5</f>
        <v>p&lt;0.0001</v>
      </c>
      <c r="AL7" s="64">
        <f>[26]PA_l_t_r2!$B$3</f>
        <v>0.601030867995064</v>
      </c>
      <c r="AM7" s="13">
        <f>[26]PA_l_t_r2!$B$2</f>
        <v>0.74200245789659303</v>
      </c>
    </row>
    <row r="8" spans="1:39" s="2" customFormat="1" ht="33.6" customHeight="1" thickBot="1" x14ac:dyDescent="0.35">
      <c r="A8" s="20" t="s">
        <v>53</v>
      </c>
      <c r="B8" s="44">
        <f>[27]PA_h_t_b0!B2</f>
        <v>316.149</v>
      </c>
      <c r="C8" s="17">
        <f>[27]PA_h_t_b0!C2</f>
        <v>25.847000000000001</v>
      </c>
      <c r="D8" s="17">
        <f>[27]PA_h_t_b0!D2</f>
        <v>265.49</v>
      </c>
      <c r="E8" s="17">
        <f>[27]PA_h_t_b0!E2</f>
        <v>366.80900000000003</v>
      </c>
      <c r="F8" s="18">
        <f>[27]PA_h_t_b0!F2</f>
        <v>12.231999999999999</v>
      </c>
      <c r="G8" s="18">
        <f>[27]PA_h_t_b0!G2</f>
        <v>2.86</v>
      </c>
      <c r="H8" s="111">
        <f>[27]PA_h_t_b0!H2</f>
        <v>1.5E-3</v>
      </c>
      <c r="I8" s="111">
        <f>[27]PA_h_t_b0!I2</f>
        <v>2.5000000000000001E-3</v>
      </c>
      <c r="J8" s="96" t="str">
        <f>[27]PA_h_t_b0!J2</f>
        <v>p&lt;0.01</v>
      </c>
      <c r="K8" s="56">
        <f>[27]PA_h_t_b0!B3</f>
        <v>237.262</v>
      </c>
      <c r="L8" s="18">
        <f>[27]PA_h_t_b0!C3</f>
        <v>28.606999999999999</v>
      </c>
      <c r="M8" s="18">
        <f>[27]PA_h_t_b0!D3</f>
        <v>181.19300000000001</v>
      </c>
      <c r="N8" s="18">
        <f>[27]PA_h_t_b0!E3</f>
        <v>293.33100000000002</v>
      </c>
      <c r="O8" s="18">
        <f>[27]PA_h_t_b0!F3</f>
        <v>8.2940000000000005</v>
      </c>
      <c r="P8" s="18">
        <f>[27]PA_h_t_b0!G3</f>
        <v>4.3</v>
      </c>
      <c r="Q8" s="111">
        <f>[27]PA_h_t_b0!H3</f>
        <v>8.43E-4</v>
      </c>
      <c r="R8" s="111">
        <f>[27]PA_h_t_b0!I3</f>
        <v>1.6000000000000001E-3</v>
      </c>
      <c r="S8" s="91" t="str">
        <f>[27]PA_h_t_b0!J3</f>
        <v>p&lt;0.01</v>
      </c>
      <c r="T8" s="56">
        <f>[27]PA_h_t_b0!B4</f>
        <v>300.93700000000001</v>
      </c>
      <c r="U8" s="18">
        <f>[27]PA_h_t_b0!C4</f>
        <v>26.283000000000001</v>
      </c>
      <c r="V8" s="18">
        <f>[27]PA_h_t_b0!D4</f>
        <v>249.42400000000001</v>
      </c>
      <c r="W8" s="18">
        <f>[27]PA_h_t_b0!E4</f>
        <v>352.45100000000002</v>
      </c>
      <c r="X8" s="18">
        <f>[27]PA_h_t_b0!F4</f>
        <v>11.45</v>
      </c>
      <c r="Y8" s="18">
        <f>[27]PA_h_t_b0!G4</f>
        <v>3.06</v>
      </c>
      <c r="Z8" s="111">
        <f>[27]PA_h_t_b0!H4</f>
        <v>1.2999999999999999E-3</v>
      </c>
      <c r="AA8" s="111">
        <f>[27]PA_h_t_b0!I4</f>
        <v>2.3E-3</v>
      </c>
      <c r="AB8" s="91" t="str">
        <f>[27]PA_h_t_b0!J4</f>
        <v>p&lt;0.01</v>
      </c>
      <c r="AC8" s="66">
        <f>[27]PA_h_t_b0!B5</f>
        <v>298.25299999999999</v>
      </c>
      <c r="AD8" s="18">
        <f>[27]PA_h_t_b0!C5</f>
        <v>25.974</v>
      </c>
      <c r="AE8" s="18">
        <f>[27]PA_h_t_b0!D5</f>
        <v>247.345</v>
      </c>
      <c r="AF8" s="18">
        <f>[27]PA_h_t_b0!E5</f>
        <v>349.161</v>
      </c>
      <c r="AG8" s="18">
        <f>[27]PA_h_t_b0!F5</f>
        <v>11.483000000000001</v>
      </c>
      <c r="AH8" s="18">
        <f>[27]PA_h_t_b0!G5</f>
        <v>2.92</v>
      </c>
      <c r="AI8" s="115">
        <f>[27]PA_h_t_b0!H5</f>
        <v>1.6000000000000001E-3</v>
      </c>
      <c r="AJ8" s="115">
        <f>[27]PA_h_t_b0!I5</f>
        <v>2.5999999999999999E-3</v>
      </c>
      <c r="AK8" s="91" t="str">
        <f>[27]PA_h_t_b0!J5</f>
        <v>p&lt;0.01</v>
      </c>
      <c r="AL8" s="66">
        <f>[28]PA_h_t_r2!$B$3</f>
        <v>0.30530039382030999</v>
      </c>
      <c r="AM8" s="18">
        <f>[28]PA_h_t_r2!$B$2</f>
        <v>0.83697812485770495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9">B2</f>
        <v>β0</v>
      </c>
      <c r="C9" s="29" t="str">
        <f t="shared" ref="C9:J9" si="10">C2</f>
        <v xml:space="preserve">SE </v>
      </c>
      <c r="D9" s="29" t="str">
        <f t="shared" si="10"/>
        <v>2.5%  CI</v>
      </c>
      <c r="E9" s="29" t="str">
        <f t="shared" si="10"/>
        <v>97.5% CI</v>
      </c>
      <c r="F9" s="29" t="str">
        <f t="shared" si="10"/>
        <v>t</v>
      </c>
      <c r="G9" s="29" t="str">
        <f t="shared" si="10"/>
        <v>df</v>
      </c>
      <c r="H9" s="30" t="str">
        <f t="shared" si="10"/>
        <v>p. val.</v>
      </c>
      <c r="I9" s="30" t="str">
        <f t="shared" si="10"/>
        <v>p.adj (BH)</v>
      </c>
      <c r="J9" s="42" t="str">
        <f t="shared" si="10"/>
        <v>sig.</v>
      </c>
      <c r="K9" s="53" t="str">
        <f>K2</f>
        <v>β0</v>
      </c>
      <c r="L9" s="29">
        <f>C3</f>
        <v>1.196</v>
      </c>
      <c r="M9" s="29" t="str">
        <f t="shared" ref="M9:S9" si="11">M2</f>
        <v>2.5%  CI</v>
      </c>
      <c r="N9" s="29" t="str">
        <f t="shared" si="11"/>
        <v>97.5% CI</v>
      </c>
      <c r="O9" s="29" t="str">
        <f t="shared" si="11"/>
        <v>t</v>
      </c>
      <c r="P9" s="29" t="str">
        <f t="shared" si="11"/>
        <v>df</v>
      </c>
      <c r="Q9" s="30" t="str">
        <f t="shared" si="11"/>
        <v>p. val.</v>
      </c>
      <c r="R9" s="30" t="str">
        <f t="shared" si="11"/>
        <v>p.adj (BH)</v>
      </c>
      <c r="S9" s="54" t="str">
        <f t="shared" si="11"/>
        <v>sig.</v>
      </c>
      <c r="T9" s="53" t="str">
        <f t="shared" si="9"/>
        <v>β0</v>
      </c>
      <c r="U9" s="29" t="str">
        <f t="shared" ref="U9:AB9" si="12">U2</f>
        <v xml:space="preserve">SE </v>
      </c>
      <c r="V9" s="29" t="str">
        <f t="shared" si="12"/>
        <v>2.5%  CI</v>
      </c>
      <c r="W9" s="29" t="str">
        <f t="shared" si="12"/>
        <v>97.5% CI</v>
      </c>
      <c r="X9" s="29" t="str">
        <f t="shared" si="12"/>
        <v>t</v>
      </c>
      <c r="Y9" s="29" t="str">
        <f t="shared" si="12"/>
        <v>df</v>
      </c>
      <c r="Z9" s="30" t="str">
        <f t="shared" si="12"/>
        <v>p. val.</v>
      </c>
      <c r="AA9" s="30" t="str">
        <f t="shared" si="12"/>
        <v>p.adj (BH)</v>
      </c>
      <c r="AB9" s="54" t="str">
        <f t="shared" si="12"/>
        <v>sig.</v>
      </c>
      <c r="AC9" s="60" t="str">
        <f t="shared" si="9"/>
        <v>β0</v>
      </c>
      <c r="AD9" s="29" t="str">
        <f t="shared" ref="AD9:AK9" si="13">AD2</f>
        <v xml:space="preserve">SE </v>
      </c>
      <c r="AE9" s="29" t="str">
        <f t="shared" si="13"/>
        <v>2.5%  CI</v>
      </c>
      <c r="AF9" s="29" t="str">
        <f t="shared" si="13"/>
        <v>97.5% CI</v>
      </c>
      <c r="AG9" s="29" t="str">
        <f t="shared" si="13"/>
        <v>t</v>
      </c>
      <c r="AH9" s="29" t="str">
        <f t="shared" si="13"/>
        <v>df</v>
      </c>
      <c r="AI9" s="30" t="str">
        <f t="shared" si="13"/>
        <v>p. val.</v>
      </c>
      <c r="AJ9" s="30" t="str">
        <f t="shared" si="13"/>
        <v>p.adj (BH)</v>
      </c>
      <c r="AK9" s="54" t="str">
        <f t="shared" si="13"/>
        <v>sig.</v>
      </c>
      <c r="AL9" s="60" t="s">
        <v>37</v>
      </c>
      <c r="AM9" s="29" t="s">
        <v>38</v>
      </c>
    </row>
    <row r="10" spans="1:39" s="1" customFormat="1" ht="33.6" customHeight="1" thickTop="1" x14ac:dyDescent="0.3">
      <c r="A10" s="47" t="s">
        <v>33</v>
      </c>
      <c r="B10" s="45">
        <f>[29]PA_lh_slope_b0!B2</f>
        <v>32.493000000000002</v>
      </c>
      <c r="C10" s="46">
        <f>[29]PA_lh_slope_b0!C2</f>
        <v>5.1520000000000001</v>
      </c>
      <c r="D10" s="47">
        <f>[29]PA_lh_slope_b0!D2</f>
        <v>22.395</v>
      </c>
      <c r="E10" s="47">
        <f>[29]PA_lh_slope_b0!E2</f>
        <v>42.59</v>
      </c>
      <c r="F10" s="46">
        <f>[29]PA_lh_slope_b0!F2</f>
        <v>6.3070000000000004</v>
      </c>
      <c r="G10" s="46">
        <f>[29]PA_lh_slope_b0!G2</f>
        <v>3.63</v>
      </c>
      <c r="H10" s="112">
        <f>[29]PA_lh_slope_b0!H2</f>
        <v>4.4999999999999997E-3</v>
      </c>
      <c r="I10" s="112">
        <f>[29]PA_lh_slope_b0!I2</f>
        <v>6.8999999999999999E-3</v>
      </c>
      <c r="J10" s="98" t="str">
        <f>[29]PA_lh_slope_b0!J2</f>
        <v>p&lt;0.01</v>
      </c>
      <c r="K10" s="57">
        <f>[29]PA_lh_slope_b0!B3</f>
        <v>21.495000000000001</v>
      </c>
      <c r="L10" s="21">
        <f>[29]PA_lh_slope_b0!C3</f>
        <v>6.3170000000000002</v>
      </c>
      <c r="M10" s="21">
        <f>[29]PA_lh_slope_b0!D3</f>
        <v>9.1129999999999995</v>
      </c>
      <c r="N10" s="21">
        <f>[29]PA_lh_slope_b0!E3</f>
        <v>33.875999999999998</v>
      </c>
      <c r="O10" s="21">
        <f>[29]PA_lh_slope_b0!F3</f>
        <v>3.403</v>
      </c>
      <c r="P10" s="21">
        <f>[29]PA_lh_slope_b0!G3</f>
        <v>8.19</v>
      </c>
      <c r="Q10" s="88">
        <f>[29]PA_lh_slope_b0!H3</f>
        <v>8.9999999999999993E-3</v>
      </c>
      <c r="R10" s="88">
        <f>[29]PA_lh_slope_b0!I3</f>
        <v>1.2699999999999999E-2</v>
      </c>
      <c r="S10" s="93" t="str">
        <f>[29]PA_lh_slope_b0!J3</f>
        <v>p&lt;0.05</v>
      </c>
      <c r="T10" s="57">
        <f>[29]PA_lh_slope_b0!B4</f>
        <v>54.411000000000001</v>
      </c>
      <c r="U10" s="21">
        <f>[29]PA_lh_slope_b0!C4</f>
        <v>5.343</v>
      </c>
      <c r="V10" s="21">
        <f>[29]PA_lh_slope_b0!D4</f>
        <v>43.938000000000002</v>
      </c>
      <c r="W10" s="21">
        <f>[29]PA_lh_slope_b0!E4</f>
        <v>64.884</v>
      </c>
      <c r="X10" s="21">
        <f>[29]PA_lh_slope_b0!F4</f>
        <v>10.183</v>
      </c>
      <c r="Y10" s="21">
        <f>[29]PA_lh_slope_b0!G4</f>
        <v>4.2</v>
      </c>
      <c r="Z10" s="88">
        <f>[29]PA_lh_slope_b0!H4</f>
        <v>4.08E-4</v>
      </c>
      <c r="AA10" s="88">
        <f>[29]PA_lh_slope_b0!I4</f>
        <v>8.3600000000000005E-4</v>
      </c>
      <c r="AB10" s="93" t="str">
        <f>[29]PA_lh_slope_b0!J4</f>
        <v>p&lt;0.001</v>
      </c>
      <c r="AC10" s="63">
        <f>[29]PA_lh_slope_b0!B5</f>
        <v>38.612000000000002</v>
      </c>
      <c r="AD10" s="21">
        <f>[29]PA_lh_slope_b0!C5</f>
        <v>5.2080000000000002</v>
      </c>
      <c r="AE10" s="21">
        <f>[29]PA_lh_slope_b0!D5</f>
        <v>28.404</v>
      </c>
      <c r="AF10" s="21">
        <f>[29]PA_lh_slope_b0!E5</f>
        <v>48.819000000000003</v>
      </c>
      <c r="AG10" s="21">
        <f>[29]PA_lh_slope_b0!F5</f>
        <v>7.4139999999999997</v>
      </c>
      <c r="AH10" s="21">
        <f>[29]PA_lh_slope_b0!G5</f>
        <v>3.79</v>
      </c>
      <c r="AI10" s="116">
        <f>[29]PA_lh_slope_b0!H5</f>
        <v>2.2000000000000001E-3</v>
      </c>
      <c r="AJ10" s="116">
        <f>[29]PA_lh_slope_b0!I5</f>
        <v>3.5000000000000001E-3</v>
      </c>
      <c r="AK10" s="93" t="str">
        <f>[29]PA_lh_slope_b0!J5</f>
        <v>p&lt;0.01</v>
      </c>
      <c r="AL10" s="63">
        <f>[30]PA_lh_slope_r2!$B$3</f>
        <v>0.16164267884469899</v>
      </c>
      <c r="AM10" s="21">
        <f>[30]PA_lh_slope_r2!$B$2</f>
        <v>0.67494273791950599</v>
      </c>
    </row>
    <row r="12" spans="1:39" x14ac:dyDescent="0.3">
      <c r="Z12" s="23" t="s">
        <v>68</v>
      </c>
    </row>
    <row r="15" spans="1:39" x14ac:dyDescent="0.3">
      <c r="E15" s="23" t="s">
        <v>69</v>
      </c>
    </row>
    <row r="29" spans="9:9" x14ac:dyDescent="0.3">
      <c r="I29" s="24" t="s">
        <v>70</v>
      </c>
    </row>
  </sheetData>
  <mergeCells count="5">
    <mergeCell ref="B1:J1"/>
    <mergeCell ref="K1:S1"/>
    <mergeCell ref="T1:AB1"/>
    <mergeCell ref="AC1:AK1"/>
    <mergeCell ref="AL1:AM1"/>
  </mergeCells>
  <conditionalFormatting sqref="H3:I5 H7:I8 H10:I10 Q3:R5 Q7:R7 Q10:R10 AI3:AJ5 AI7:AJ8 AI10:AJ10">
    <cfRule type="cellIs" dxfId="127" priority="14" stopIfTrue="1" operator="lessThan">
      <formula>0.0001</formula>
    </cfRule>
    <cfRule type="cellIs" dxfId="126" priority="15" stopIfTrue="1" operator="lessThan">
      <formula>0.001</formula>
    </cfRule>
    <cfRule type="cellIs" dxfId="125" priority="16" stopIfTrue="1" operator="lessThan">
      <formula>0.05</formula>
    </cfRule>
    <cfRule type="cellIs" dxfId="124" priority="17" stopIfTrue="1" operator="lessThan">
      <formula>0.1</formula>
    </cfRule>
  </conditionalFormatting>
  <conditionalFormatting sqref="J3:J5 J7:J8 J10 S3:S5 S7:S8 S10 AK3:AK5 AK7:AK8 AK10">
    <cfRule type="containsText" dxfId="123" priority="10" stopIfTrue="1" operator="containsText" text="p&lt;0.001">
      <formula>NOT(ISERROR(SEARCH("p&lt;0.001",J3)))</formula>
    </cfRule>
    <cfRule type="containsText" dxfId="122" priority="11" stopIfTrue="1" operator="containsText" text="p&lt;0.01">
      <formula>NOT(ISERROR(SEARCH("p&lt;0.01",J3)))</formula>
    </cfRule>
    <cfRule type="containsText" dxfId="121" priority="12" stopIfTrue="1" operator="containsText" text="p&lt;0.05">
      <formula>NOT(ISERROR(SEARCH("p&lt;0.05",J3)))</formula>
    </cfRule>
    <cfRule type="containsText" dxfId="120" priority="13" stopIfTrue="1" operator="containsText" text="p&lt;0.1">
      <formula>NOT(ISERROR(SEARCH("p&lt;0.1",J3)))</formula>
    </cfRule>
    <cfRule type="containsText" dxfId="119" priority="1" stopIfTrue="1" operator="containsText" text="p&lt;0.0001">
      <formula>NOT(ISERROR(SEARCH("p&lt;0.0001",J3)))</formula>
    </cfRule>
  </conditionalFormatting>
  <conditionalFormatting sqref="Z3:AA5 Z7:AA7 Z10:AA10">
    <cfRule type="cellIs" dxfId="118" priority="6" stopIfTrue="1" operator="lessThan">
      <formula>0.0001</formula>
    </cfRule>
    <cfRule type="cellIs" dxfId="117" priority="7" stopIfTrue="1" operator="lessThan">
      <formula>0.001</formula>
    </cfRule>
    <cfRule type="cellIs" dxfId="116" priority="8" stopIfTrue="1" operator="lessThan">
      <formula>0.05</formula>
    </cfRule>
    <cfRule type="cellIs" dxfId="115" priority="9" stopIfTrue="1" operator="lessThan">
      <formula>0.1</formula>
    </cfRule>
  </conditionalFormatting>
  <conditionalFormatting sqref="AB3:AB5 AB7:AB8 AB10">
    <cfRule type="containsText" dxfId="114" priority="2" stopIfTrue="1" operator="containsText" text="p&lt;0.001">
      <formula>NOT(ISERROR(SEARCH("p&lt;0.001",AB3)))</formula>
    </cfRule>
    <cfRule type="containsText" dxfId="113" priority="3" stopIfTrue="1" operator="containsText" text="p&lt;0.01">
      <formula>NOT(ISERROR(SEARCH("p&lt;0.01",AB3)))</formula>
    </cfRule>
    <cfRule type="containsText" dxfId="112" priority="4" stopIfTrue="1" operator="containsText" text="p&lt;0.05">
      <formula>NOT(ISERROR(SEARCH("p&lt;0.05",AB3)))</formula>
    </cfRule>
    <cfRule type="containsText" dxfId="111" priority="5" stopIfTrue="1" operator="containsText" text="p&lt;0.1">
      <formula>NOT(ISERROR(SEARCH("p&lt;0.1",AB3)))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9046-DD87-48CC-A80F-ADDDE1A46A8B}">
  <sheetPr>
    <pageSetUpPr fitToPage="1"/>
  </sheetPr>
  <dimension ref="A1:BE10"/>
  <sheetViews>
    <sheetView showGridLines="0" topLeftCell="AL1" zoomScale="85" zoomScaleNormal="85" zoomScaleSheetLayoutView="55" workbookViewId="0">
      <selection activeCell="BD10" sqref="BD10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19" t="s">
        <v>66</v>
      </c>
      <c r="B1" s="222" t="s">
        <v>59</v>
      </c>
      <c r="C1" s="220"/>
      <c r="D1" s="220"/>
      <c r="E1" s="220"/>
      <c r="F1" s="220"/>
      <c r="G1" s="220"/>
      <c r="H1" s="220"/>
      <c r="I1" s="220"/>
      <c r="J1" s="220"/>
      <c r="K1" s="219" t="s">
        <v>60</v>
      </c>
      <c r="L1" s="220"/>
      <c r="M1" s="220"/>
      <c r="N1" s="220"/>
      <c r="O1" s="220"/>
      <c r="P1" s="220"/>
      <c r="Q1" s="220"/>
      <c r="R1" s="220"/>
      <c r="S1" s="221"/>
      <c r="T1" s="219" t="s">
        <v>61</v>
      </c>
      <c r="U1" s="220"/>
      <c r="V1" s="220"/>
      <c r="W1" s="220"/>
      <c r="X1" s="220"/>
      <c r="Y1" s="220"/>
      <c r="Z1" s="220"/>
      <c r="AA1" s="220"/>
      <c r="AB1" s="221"/>
      <c r="AC1" s="220" t="s">
        <v>62</v>
      </c>
      <c r="AD1" s="220"/>
      <c r="AE1" s="220"/>
      <c r="AF1" s="220"/>
      <c r="AG1" s="220"/>
      <c r="AH1" s="220"/>
      <c r="AI1" s="220"/>
      <c r="AJ1" s="220"/>
      <c r="AK1" s="221"/>
      <c r="AL1" s="219" t="s">
        <v>63</v>
      </c>
      <c r="AM1" s="220"/>
      <c r="AN1" s="220"/>
      <c r="AO1" s="220"/>
      <c r="AP1" s="220"/>
      <c r="AQ1" s="220"/>
      <c r="AR1" s="220"/>
      <c r="AS1" s="220"/>
      <c r="AT1" s="221"/>
      <c r="AU1" s="219" t="s">
        <v>64</v>
      </c>
      <c r="AV1" s="220"/>
      <c r="AW1" s="220"/>
      <c r="AX1" s="220"/>
      <c r="AY1" s="220"/>
      <c r="AZ1" s="220"/>
      <c r="BA1" s="220"/>
      <c r="BB1" s="220"/>
      <c r="BC1" s="221"/>
      <c r="BD1" s="208" t="s">
        <v>39</v>
      </c>
      <c r="BE1" s="209"/>
    </row>
    <row r="2" spans="1:57" s="107" customFormat="1" ht="33.6" customHeight="1" thickTop="1" thickBot="1" x14ac:dyDescent="0.3">
      <c r="A2" s="99" t="s">
        <v>36</v>
      </c>
      <c r="B2" s="100" t="s">
        <v>41</v>
      </c>
      <c r="C2" s="99" t="s">
        <v>1</v>
      </c>
      <c r="D2" s="99" t="s">
        <v>9</v>
      </c>
      <c r="E2" s="99" t="s">
        <v>10</v>
      </c>
      <c r="F2" s="99" t="s">
        <v>7</v>
      </c>
      <c r="G2" s="99" t="s">
        <v>11</v>
      </c>
      <c r="H2" s="99" t="s">
        <v>23</v>
      </c>
      <c r="I2" s="101" t="str">
        <f>[31]PA_l_f0_b1!J1</f>
        <v>p.adj (BH)</v>
      </c>
      <c r="J2" s="101" t="s">
        <v>34</v>
      </c>
      <c r="K2" s="102" t="str">
        <f t="shared" ref="K2:S2" si="0">B2</f>
        <v>β1</v>
      </c>
      <c r="L2" s="99" t="str">
        <f t="shared" si="0"/>
        <v xml:space="preserve">SE </v>
      </c>
      <c r="M2" s="99" t="str">
        <f t="shared" si="0"/>
        <v>2.5% CI</v>
      </c>
      <c r="N2" s="99" t="str">
        <f t="shared" si="0"/>
        <v>97.5% CI</v>
      </c>
      <c r="O2" s="99" t="str">
        <f t="shared" si="0"/>
        <v>t</v>
      </c>
      <c r="P2" s="99" t="str">
        <f t="shared" si="0"/>
        <v>df</v>
      </c>
      <c r="Q2" s="103" t="str">
        <f t="shared" si="0"/>
        <v>p. val.</v>
      </c>
      <c r="R2" s="103" t="str">
        <f t="shared" si="0"/>
        <v>p.adj (BH)</v>
      </c>
      <c r="S2" s="104" t="str">
        <f t="shared" si="0"/>
        <v>sig.</v>
      </c>
      <c r="T2" s="102" t="str">
        <f t="shared" ref="T2:AB2" si="1">B2</f>
        <v>β1</v>
      </c>
      <c r="U2" s="99" t="str">
        <f t="shared" si="1"/>
        <v xml:space="preserve">SE </v>
      </c>
      <c r="V2" s="99" t="str">
        <f t="shared" si="1"/>
        <v>2.5% CI</v>
      </c>
      <c r="W2" s="99" t="str">
        <f t="shared" si="1"/>
        <v>97.5% CI</v>
      </c>
      <c r="X2" s="99" t="str">
        <f t="shared" si="1"/>
        <v>t</v>
      </c>
      <c r="Y2" s="99" t="str">
        <f t="shared" si="1"/>
        <v>df</v>
      </c>
      <c r="Z2" s="103" t="str">
        <f t="shared" si="1"/>
        <v>p. val.</v>
      </c>
      <c r="AA2" s="103" t="str">
        <f t="shared" si="1"/>
        <v>p.adj (BH)</v>
      </c>
      <c r="AB2" s="104" t="str">
        <f t="shared" si="1"/>
        <v>sig.</v>
      </c>
      <c r="AC2" s="99" t="str">
        <f t="shared" ref="AC2:AJ2" si="2">B2</f>
        <v>β1</v>
      </c>
      <c r="AD2" s="99" t="str">
        <f t="shared" si="2"/>
        <v xml:space="preserve">SE </v>
      </c>
      <c r="AE2" s="99" t="str">
        <f t="shared" si="2"/>
        <v>2.5% CI</v>
      </c>
      <c r="AF2" s="99" t="str">
        <f t="shared" si="2"/>
        <v>97.5% CI</v>
      </c>
      <c r="AG2" s="99" t="str">
        <f t="shared" si="2"/>
        <v>t</v>
      </c>
      <c r="AH2" s="99" t="str">
        <f t="shared" si="2"/>
        <v>df</v>
      </c>
      <c r="AI2" s="103" t="str">
        <f t="shared" si="2"/>
        <v>p. val.</v>
      </c>
      <c r="AJ2" s="103" t="str">
        <f t="shared" si="2"/>
        <v>p.adj (BH)</v>
      </c>
      <c r="AK2" s="104" t="str">
        <f>J2</f>
        <v>sig.</v>
      </c>
      <c r="AL2" s="102" t="str">
        <f t="shared" ref="AL2:AS2" si="3">B2</f>
        <v>β1</v>
      </c>
      <c r="AM2" s="99" t="str">
        <f t="shared" si="3"/>
        <v xml:space="preserve">SE </v>
      </c>
      <c r="AN2" s="99" t="str">
        <f t="shared" si="3"/>
        <v>2.5% CI</v>
      </c>
      <c r="AO2" s="99" t="str">
        <f t="shared" si="3"/>
        <v>97.5% CI</v>
      </c>
      <c r="AP2" s="99" t="str">
        <f t="shared" si="3"/>
        <v>t</v>
      </c>
      <c r="AQ2" s="99" t="str">
        <f t="shared" si="3"/>
        <v>df</v>
      </c>
      <c r="AR2" s="103" t="str">
        <f t="shared" si="3"/>
        <v>p. val.</v>
      </c>
      <c r="AS2" s="103" t="str">
        <f t="shared" si="3"/>
        <v>p.adj (BH)</v>
      </c>
      <c r="AT2" s="104" t="str">
        <f>J2</f>
        <v>sig.</v>
      </c>
      <c r="AU2" s="102" t="str">
        <f t="shared" ref="AU2:BB2" si="4">B2</f>
        <v>β1</v>
      </c>
      <c r="AV2" s="99" t="str">
        <f t="shared" si="4"/>
        <v xml:space="preserve">SE </v>
      </c>
      <c r="AW2" s="99" t="str">
        <f t="shared" si="4"/>
        <v>2.5% CI</v>
      </c>
      <c r="AX2" s="99" t="str">
        <f t="shared" si="4"/>
        <v>97.5% CI</v>
      </c>
      <c r="AY2" s="99" t="str">
        <f t="shared" si="4"/>
        <v>t</v>
      </c>
      <c r="AZ2" s="99" t="str">
        <f t="shared" si="4"/>
        <v>df</v>
      </c>
      <c r="BA2" s="103" t="str">
        <f t="shared" si="4"/>
        <v>p. val.</v>
      </c>
      <c r="BB2" s="103" t="str">
        <f t="shared" si="4"/>
        <v>p.adj (BH)</v>
      </c>
      <c r="BC2" s="105" t="str">
        <f>S2</f>
        <v>sig.</v>
      </c>
      <c r="BD2" s="99" t="s">
        <v>37</v>
      </c>
      <c r="BE2" s="106" t="s">
        <v>38</v>
      </c>
    </row>
    <row r="3" spans="1:57" s="72" customFormat="1" ht="33.6" customHeight="1" thickTop="1" thickBot="1" x14ac:dyDescent="0.3">
      <c r="A3" s="68" t="s">
        <v>50</v>
      </c>
      <c r="B3" s="69">
        <f>[31]PA_l_f0_b1!C2</f>
        <v>4.2060000000000004</v>
      </c>
      <c r="C3" s="70">
        <f>[31]PA_l_f0_b1!D2</f>
        <v>1.3129999999999999</v>
      </c>
      <c r="D3" s="70">
        <f>[31]PA_l_f0_b1!E2</f>
        <v>1.6339999999999999</v>
      </c>
      <c r="E3" s="70">
        <f>[31]PA_l_f0_b1!F2</f>
        <v>6.7789999999999999</v>
      </c>
      <c r="F3" s="70">
        <f>[31]PA_l_f0_b1!G2</f>
        <v>3.2040000000000002</v>
      </c>
      <c r="G3" s="70">
        <f>[31]PA_l_f0_b1!H2</f>
        <v>590.08000000000004</v>
      </c>
      <c r="H3" s="109">
        <f>[31]PA_l_f0_b1!I2</f>
        <v>1.4E-3</v>
      </c>
      <c r="I3" s="109">
        <f>[31]PA_l_f0_b1!J2</f>
        <v>2.3E-3</v>
      </c>
      <c r="J3" s="94" t="str">
        <f>[31]PA_l_f0_b1!K2</f>
        <v>p&lt;0.01</v>
      </c>
      <c r="K3" s="69">
        <f>[31]PA_l_f0_b1!C3</f>
        <v>1.5269999999999999</v>
      </c>
      <c r="L3" s="70">
        <f>[31]PA_l_f0_b1!D3</f>
        <v>0.40699999999999997</v>
      </c>
      <c r="M3" s="70">
        <f>[31]PA_l_f0_b1!E3</f>
        <v>0.73</v>
      </c>
      <c r="N3" s="70">
        <f>[31]PA_l_f0_b1!F3</f>
        <v>2.3250000000000002</v>
      </c>
      <c r="O3" s="70">
        <f>[31]PA_l_f0_b1!G3</f>
        <v>3.7519999999999998</v>
      </c>
      <c r="P3" s="70">
        <f>[31]PA_l_f0_b1!H3</f>
        <v>1.55</v>
      </c>
      <c r="Q3" s="109">
        <f>[31]PA_l_f0_b1!I3</f>
        <v>9.3600000000000003E-2</v>
      </c>
      <c r="R3" s="109">
        <f>[31]PA_l_f0_b1!J3</f>
        <v>0.1206</v>
      </c>
      <c r="S3" s="94">
        <f>[31]PA_l_f0_b1!K3</f>
        <v>0</v>
      </c>
      <c r="T3" s="69">
        <f>[31]PA_l_f0_b1!C4</f>
        <v>3.9820000000000002</v>
      </c>
      <c r="U3" s="70">
        <f>[31]PA_l_f0_b1!D4</f>
        <v>0.61</v>
      </c>
      <c r="V3" s="70">
        <f>[31]PA_l_f0_b1!E4</f>
        <v>2.7850000000000001</v>
      </c>
      <c r="W3" s="70">
        <f>[31]PA_l_f0_b1!F4</f>
        <v>5.1779999999999999</v>
      </c>
      <c r="X3" s="70">
        <f>[31]PA_l_f0_b1!G4</f>
        <v>6.524</v>
      </c>
      <c r="Y3" s="70">
        <f>[31]PA_l_f0_b1!H4</f>
        <v>8.8699999999999992</v>
      </c>
      <c r="Z3" s="109">
        <f>[31]PA_l_f0_b1!I4</f>
        <v>1.16E-4</v>
      </c>
      <c r="AA3" s="109">
        <f>[31]PA_l_f0_b1!J4</f>
        <v>2.5700000000000001E-4</v>
      </c>
      <c r="AB3" s="94" t="str">
        <f>[31]PA_l_f0_b1!K4</f>
        <v>p&lt;0.001</v>
      </c>
      <c r="AC3" s="69">
        <f>[31]PA_l_f0_b1!C5</f>
        <v>-2.5630000000000002</v>
      </c>
      <c r="AD3" s="70">
        <f>[31]PA_l_f0_b1!D5</f>
        <v>0.96399999999999997</v>
      </c>
      <c r="AE3" s="70">
        <f>[31]PA_l_f0_b1!E5</f>
        <v>-4.452</v>
      </c>
      <c r="AF3" s="70">
        <f>[31]PA_l_f0_b1!F5</f>
        <v>-0.67400000000000004</v>
      </c>
      <c r="AG3" s="70">
        <f>[31]PA_l_f0_b1!G5</f>
        <v>-2.66</v>
      </c>
      <c r="AH3" s="70">
        <f>[31]PA_l_f0_b1!H5</f>
        <v>0</v>
      </c>
      <c r="AI3" s="109">
        <f>[31]PA_l_f0_b1!I5</f>
        <v>0.99319999999999997</v>
      </c>
      <c r="AJ3" s="109">
        <f>[31]PA_l_f0_b1!J5</f>
        <v>1</v>
      </c>
      <c r="AK3" s="94">
        <f>[31]PA_l_f0_b1!K5</f>
        <v>0</v>
      </c>
      <c r="AL3" s="69">
        <f>[31]PA_l_f0_b1!C6</f>
        <v>-0.109</v>
      </c>
      <c r="AM3" s="70">
        <f>[31]PA_l_f0_b1!D6</f>
        <v>1.0189999999999999</v>
      </c>
      <c r="AN3" s="70">
        <f>[31]PA_l_f0_b1!E6</f>
        <v>-2.1059999999999999</v>
      </c>
      <c r="AO3" s="70">
        <f>[31]PA_l_f0_b1!F6</f>
        <v>1.8879999999999999</v>
      </c>
      <c r="AP3" s="70">
        <f>[31]PA_l_f0_b1!G6</f>
        <v>-0.107</v>
      </c>
      <c r="AQ3" s="70">
        <f>[31]PA_l_f0_b1!H6</f>
        <v>0.04</v>
      </c>
      <c r="AR3" s="109">
        <f>[31]PA_l_f0_b1!I6</f>
        <v>0.9798</v>
      </c>
      <c r="AS3" s="109">
        <f>[31]PA_l_f0_b1!J6</f>
        <v>1</v>
      </c>
      <c r="AT3" s="94">
        <f>[31]PA_l_f0_b1!K6</f>
        <v>0</v>
      </c>
      <c r="AU3" s="69">
        <f>[31]PA_l_f0_b1!C7</f>
        <v>2.4540000000000002</v>
      </c>
      <c r="AV3" s="70">
        <f>[31]PA_l_f0_b1!D7</f>
        <v>0.67400000000000004</v>
      </c>
      <c r="AW3" s="70">
        <f>[31]PA_l_f0_b1!E7</f>
        <v>1.133</v>
      </c>
      <c r="AX3" s="70">
        <f>[31]PA_l_f0_b1!F7</f>
        <v>3.7749999999999999</v>
      </c>
      <c r="AY3" s="70">
        <f>[31]PA_l_f0_b1!G7</f>
        <v>3.6419999999999999</v>
      </c>
      <c r="AZ3" s="70">
        <f>[31]PA_l_f0_b1!H7</f>
        <v>7.92</v>
      </c>
      <c r="BA3" s="109">
        <f>[31]PA_l_f0_b1!I7</f>
        <v>6.7000000000000002E-3</v>
      </c>
      <c r="BB3" s="109">
        <f>[31]PA_l_f0_b1!J7</f>
        <v>9.9000000000000008E-3</v>
      </c>
      <c r="BC3" s="94" t="str">
        <f>[31]PA_l_f0_b1!K7</f>
        <v>p&lt;0.01</v>
      </c>
      <c r="BD3" s="70">
        <f>'B0 PA'!AC3</f>
        <v>90.968999999999994</v>
      </c>
      <c r="BE3" s="67">
        <f>'B0 PA'!AD3</f>
        <v>1.4179999999999999</v>
      </c>
    </row>
    <row r="4" spans="1:57" s="72" customFormat="1" ht="33.6" customHeight="1" thickBot="1" x14ac:dyDescent="0.3">
      <c r="A4" s="73" t="s">
        <v>52</v>
      </c>
      <c r="B4" s="74">
        <f>[32]PA_h_f0_b1!C2</f>
        <v>0.38500000000000001</v>
      </c>
      <c r="C4" s="67">
        <f>[32]PA_h_f0_b1!D2</f>
        <v>0.17199999999999999</v>
      </c>
      <c r="D4" s="67">
        <f>[32]PA_h_f0_b1!E2</f>
        <v>4.9000000000000002E-2</v>
      </c>
      <c r="E4" s="67">
        <f>[32]PA_h_f0_b1!F2</f>
        <v>0.72199999999999998</v>
      </c>
      <c r="F4" s="67">
        <f>[32]PA_h_f0_b1!G2</f>
        <v>2.2469999999999999</v>
      </c>
      <c r="G4" s="67">
        <f>[32]PA_h_f0_b1!H2</f>
        <v>593.62</v>
      </c>
      <c r="H4" s="109">
        <f>[32]PA_h_f0_b1!I2</f>
        <v>2.5000000000000001E-2</v>
      </c>
      <c r="I4" s="109">
        <f>[32]PA_h_f0_b1!J2</f>
        <v>3.3799999999999997E-2</v>
      </c>
      <c r="J4" s="94" t="str">
        <f>[32]PA_h_f0_b1!K2</f>
        <v>p&lt;0.05</v>
      </c>
      <c r="K4" s="74">
        <f>[32]PA_h_f0_b1!C3</f>
        <v>1.1599999999999999</v>
      </c>
      <c r="L4" s="67">
        <f>[32]PA_h_f0_b1!D3</f>
        <v>0.191</v>
      </c>
      <c r="M4" s="67">
        <f>[32]PA_h_f0_b1!E3</f>
        <v>0.78600000000000003</v>
      </c>
      <c r="N4" s="67">
        <f>[32]PA_h_f0_b1!F3</f>
        <v>1.534</v>
      </c>
      <c r="O4" s="67">
        <f>[32]PA_h_f0_b1!G3</f>
        <v>6.077</v>
      </c>
      <c r="P4" s="67">
        <f>[32]PA_h_f0_b1!H3</f>
        <v>594.54999999999995</v>
      </c>
      <c r="Q4" s="109">
        <f>[32]PA_h_f0_b1!I3</f>
        <v>2.1900000000000001E-9</v>
      </c>
      <c r="R4" s="109">
        <f>[32]PA_h_f0_b1!J3</f>
        <v>8.5500000000000005E-9</v>
      </c>
      <c r="S4" s="94" t="str">
        <f>[32]PA_h_f0_b1!K3</f>
        <v>p&lt;0.0001</v>
      </c>
      <c r="T4" s="74">
        <f>[32]PA_h_f0_b1!C4</f>
        <v>1.5640000000000001</v>
      </c>
      <c r="U4" s="67">
        <f>[32]PA_h_f0_b1!D4</f>
        <v>0.27700000000000002</v>
      </c>
      <c r="V4" s="67">
        <f>[32]PA_h_f0_b1!E4</f>
        <v>1.02</v>
      </c>
      <c r="W4" s="67">
        <f>[32]PA_h_f0_b1!F4</f>
        <v>2.1070000000000002</v>
      </c>
      <c r="X4" s="67">
        <f>[32]PA_h_f0_b1!G4</f>
        <v>5.6379999999999999</v>
      </c>
      <c r="Y4" s="67">
        <f>[32]PA_h_f0_b1!H4</f>
        <v>597.54</v>
      </c>
      <c r="Z4" s="109">
        <f>[32]PA_h_f0_b1!I4</f>
        <v>2.66E-8</v>
      </c>
      <c r="AA4" s="109">
        <f>[32]PA_h_f0_b1!J4</f>
        <v>8.8699999999999994E-8</v>
      </c>
      <c r="AB4" s="94" t="str">
        <f>[32]PA_h_f0_b1!K4</f>
        <v>p&lt;0.0001</v>
      </c>
      <c r="AC4" s="74">
        <f>[32]PA_h_f0_b1!C5</f>
        <v>0.77400000000000002</v>
      </c>
      <c r="AD4" s="67">
        <f>[32]PA_h_f0_b1!D5</f>
        <v>0.192</v>
      </c>
      <c r="AE4" s="67">
        <f>[32]PA_h_f0_b1!E5</f>
        <v>0.39900000000000002</v>
      </c>
      <c r="AF4" s="67">
        <f>[32]PA_h_f0_b1!F5</f>
        <v>1.1499999999999999</v>
      </c>
      <c r="AG4" s="67">
        <f>[32]PA_h_f0_b1!G5</f>
        <v>4.0389999999999997</v>
      </c>
      <c r="AH4" s="67">
        <f>[32]PA_h_f0_b1!H5</f>
        <v>594.83000000000004</v>
      </c>
      <c r="AI4" s="109">
        <f>[32]PA_h_f0_b1!I5</f>
        <v>6.0699999999999998E-5</v>
      </c>
      <c r="AJ4" s="109">
        <f>[32]PA_h_f0_b1!J5</f>
        <v>1.37E-4</v>
      </c>
      <c r="AK4" s="94" t="str">
        <f>[32]PA_h_f0_b1!K5</f>
        <v>p&lt;0.001</v>
      </c>
      <c r="AL4" s="74">
        <f>[32]PA_h_f0_b1!C6</f>
        <v>1.1779999999999999</v>
      </c>
      <c r="AM4" s="67">
        <f>[32]PA_h_f0_b1!D6</f>
        <v>0.27800000000000002</v>
      </c>
      <c r="AN4" s="67">
        <f>[32]PA_h_f0_b1!E6</f>
        <v>0.63300000000000001</v>
      </c>
      <c r="AO4" s="67">
        <f>[32]PA_h_f0_b1!F6</f>
        <v>1.7230000000000001</v>
      </c>
      <c r="AP4" s="67">
        <f>[32]PA_h_f0_b1!G6</f>
        <v>4.2389999999999999</v>
      </c>
      <c r="AQ4" s="67">
        <f>[32]PA_h_f0_b1!H6</f>
        <v>597.66999999999996</v>
      </c>
      <c r="AR4" s="109">
        <f>[32]PA_h_f0_b1!I6</f>
        <v>2.5999999999999998E-5</v>
      </c>
      <c r="AS4" s="109">
        <f>[32]PA_h_f0_b1!J6</f>
        <v>6.0699999999999998E-5</v>
      </c>
      <c r="AT4" s="94" t="str">
        <f>[32]PA_h_f0_b1!K6</f>
        <v>p&lt;0.0001</v>
      </c>
      <c r="AU4" s="74">
        <f>[32]PA_h_f0_b1!C7</f>
        <v>0.40400000000000003</v>
      </c>
      <c r="AV4" s="67">
        <f>[32]PA_h_f0_b1!D7</f>
        <v>0.28499999999999998</v>
      </c>
      <c r="AW4" s="67">
        <f>[32]PA_h_f0_b1!E7</f>
        <v>-0.154</v>
      </c>
      <c r="AX4" s="67">
        <f>[32]PA_h_f0_b1!F7</f>
        <v>0.96199999999999997</v>
      </c>
      <c r="AY4" s="67">
        <f>[32]PA_h_f0_b1!G7</f>
        <v>1.419</v>
      </c>
      <c r="AZ4" s="67">
        <f>[32]PA_h_f0_b1!H7</f>
        <v>596.66999999999996</v>
      </c>
      <c r="BA4" s="109">
        <f>[32]PA_h_f0_b1!I7</f>
        <v>0.1565</v>
      </c>
      <c r="BB4" s="109">
        <f>[32]PA_h_f0_b1!J7</f>
        <v>0.1996</v>
      </c>
      <c r="BC4" s="94">
        <f>[32]PA_h_f0_b1!K7</f>
        <v>0</v>
      </c>
      <c r="BD4" s="67">
        <f>'B0 PA'!AC4</f>
        <v>94.087999999999994</v>
      </c>
      <c r="BE4" s="67">
        <f>'B0 PA'!AD4</f>
        <v>1.323</v>
      </c>
    </row>
    <row r="5" spans="1:57" s="72" customFormat="1" ht="33.6" customHeight="1" thickBot="1" x14ac:dyDescent="0.3">
      <c r="A5" s="76" t="s">
        <v>4</v>
      </c>
      <c r="B5" s="77">
        <f>[33]PA_f0_exc_b1!C2</f>
        <v>-2.919</v>
      </c>
      <c r="C5" s="78">
        <f>[33]PA_f0_exc_b1!D2</f>
        <v>1.4139999999999999</v>
      </c>
      <c r="D5" s="78">
        <f>[33]PA_f0_exc_b1!E2</f>
        <v>-5.69</v>
      </c>
      <c r="E5" s="78">
        <f>[33]PA_f0_exc_b1!F2</f>
        <v>-0.14699999999999999</v>
      </c>
      <c r="F5" s="78">
        <f>[33]PA_f0_exc_b1!G2</f>
        <v>-2.0640000000000001</v>
      </c>
      <c r="G5" s="78">
        <f>[33]PA_f0_exc_b1!H2</f>
        <v>330.31</v>
      </c>
      <c r="H5" s="109">
        <f>[33]PA_f0_exc_b1!I2</f>
        <v>3.9800000000000002E-2</v>
      </c>
      <c r="I5" s="109">
        <f>[33]PA_f0_exc_b1!J2</f>
        <v>5.3199999999999997E-2</v>
      </c>
      <c r="J5" s="94" t="str">
        <f>[33]PA_f0_exc_b1!K2</f>
        <v>(p&lt;0.1)</v>
      </c>
      <c r="K5" s="77">
        <f>[33]PA_f0_exc_b1!C3</f>
        <v>4.194</v>
      </c>
      <c r="L5" s="78">
        <f>[33]PA_f0_exc_b1!D3</f>
        <v>0.3</v>
      </c>
      <c r="M5" s="78">
        <f>[33]PA_f0_exc_b1!E3</f>
        <v>3.6059999999999999</v>
      </c>
      <c r="N5" s="78">
        <f>[33]PA_f0_exc_b1!F3</f>
        <v>4.782</v>
      </c>
      <c r="O5" s="78">
        <f>[33]PA_f0_exc_b1!G3</f>
        <v>13.984</v>
      </c>
      <c r="P5" s="78">
        <f>[33]PA_f0_exc_b1!H3</f>
        <v>15.49</v>
      </c>
      <c r="Q5" s="109">
        <f>[33]PA_f0_exc_b1!I3</f>
        <v>3.3700000000000003E-10</v>
      </c>
      <c r="R5" s="109">
        <f>[33]PA_f0_exc_b1!J3</f>
        <v>1.4800000000000001E-9</v>
      </c>
      <c r="S5" s="94" t="str">
        <f>[33]PA_f0_exc_b1!K3</f>
        <v>p&lt;0.0001</v>
      </c>
      <c r="T5" s="77">
        <f>[33]PA_f0_exc_b1!C4</f>
        <v>1.7589999999999999</v>
      </c>
      <c r="U5" s="78">
        <f>[33]PA_f0_exc_b1!D4</f>
        <v>0.53900000000000003</v>
      </c>
      <c r="V5" s="78">
        <f>[33]PA_f0_exc_b1!E4</f>
        <v>0.70199999999999996</v>
      </c>
      <c r="W5" s="78">
        <f>[33]PA_f0_exc_b1!F4</f>
        <v>2.8149999999999999</v>
      </c>
      <c r="X5" s="78">
        <f>[33]PA_f0_exc_b1!G4</f>
        <v>3.2629999999999999</v>
      </c>
      <c r="Y5" s="78">
        <f>[33]PA_f0_exc_b1!H4</f>
        <v>9.64</v>
      </c>
      <c r="Z5" s="109">
        <f>[33]PA_f0_exc_b1!I4</f>
        <v>8.8999999999999999E-3</v>
      </c>
      <c r="AA5" s="109">
        <f>[33]PA_f0_exc_b1!J4</f>
        <v>1.26E-2</v>
      </c>
      <c r="AB5" s="94" t="str">
        <f>[33]PA_f0_exc_b1!K4</f>
        <v>p&lt;0.05</v>
      </c>
      <c r="AC5" s="77">
        <f>[33]PA_f0_exc_b1!C5</f>
        <v>6.8259999999999996</v>
      </c>
      <c r="AD5" s="78">
        <f>[33]PA_f0_exc_b1!D5</f>
        <v>0.95899999999999996</v>
      </c>
      <c r="AE5" s="78">
        <f>[33]PA_f0_exc_b1!E5</f>
        <v>4.9470000000000001</v>
      </c>
      <c r="AF5" s="78">
        <f>[33]PA_f0_exc_b1!F5</f>
        <v>8.7050000000000001</v>
      </c>
      <c r="AG5" s="78">
        <f>[33]PA_f0_exc_b1!G5</f>
        <v>7.1210000000000004</v>
      </c>
      <c r="AH5" s="78">
        <f>[33]PA_f0_exc_b1!H5</f>
        <v>0</v>
      </c>
      <c r="AI5" s="109">
        <f>[33]PA_f0_exc_b1!I5</f>
        <v>1</v>
      </c>
      <c r="AJ5" s="109">
        <f>[33]PA_f0_exc_b1!J5</f>
        <v>1</v>
      </c>
      <c r="AK5" s="94">
        <f>[33]PA_f0_exc_b1!K5</f>
        <v>0</v>
      </c>
      <c r="AL5" s="77">
        <f>[33]PA_f0_exc_b1!C6</f>
        <v>4.391</v>
      </c>
      <c r="AM5" s="78">
        <f>[33]PA_f0_exc_b1!D6</f>
        <v>0.93100000000000005</v>
      </c>
      <c r="AN5" s="78">
        <f>[33]PA_f0_exc_b1!E6</f>
        <v>2.5659999999999998</v>
      </c>
      <c r="AO5" s="78">
        <f>[33]PA_f0_exc_b1!F6</f>
        <v>6.2149999999999999</v>
      </c>
      <c r="AP5" s="78">
        <f>[33]PA_f0_exc_b1!G6</f>
        <v>4.7160000000000002</v>
      </c>
      <c r="AQ5" s="78">
        <f>[33]PA_f0_exc_b1!H6</f>
        <v>0</v>
      </c>
      <c r="AR5" s="109">
        <f>[33]PA_f0_exc_b1!I6</f>
        <v>1</v>
      </c>
      <c r="AS5" s="109">
        <f>[33]PA_f0_exc_b1!J6</f>
        <v>1</v>
      </c>
      <c r="AT5" s="94">
        <f>[33]PA_f0_exc_b1!K6</f>
        <v>0</v>
      </c>
      <c r="AU5" s="77">
        <f>[33]PA_f0_exc_b1!C7</f>
        <v>-2.4350000000000001</v>
      </c>
      <c r="AV5" s="78">
        <f>[33]PA_f0_exc_b1!D7</f>
        <v>0.64300000000000002</v>
      </c>
      <c r="AW5" s="78">
        <f>[33]PA_f0_exc_b1!E7</f>
        <v>-3.6960000000000002</v>
      </c>
      <c r="AX5" s="78">
        <f>[33]PA_f0_exc_b1!F7</f>
        <v>-1.175</v>
      </c>
      <c r="AY5" s="78">
        <f>[33]PA_f0_exc_b1!G7</f>
        <v>-3.786</v>
      </c>
      <c r="AZ5" s="78">
        <f>[33]PA_f0_exc_b1!H7</f>
        <v>6.86</v>
      </c>
      <c r="BA5" s="109">
        <f>[33]PA_f0_exc_b1!I7</f>
        <v>7.1000000000000004E-3</v>
      </c>
      <c r="BB5" s="109">
        <f>[33]PA_f0_exc_b1!J7</f>
        <v>1.03E-2</v>
      </c>
      <c r="BC5" s="94" t="str">
        <f>[33]PA_f0_exc_b1!K7</f>
        <v>p&lt;0.05</v>
      </c>
      <c r="BD5" s="78">
        <f>'B0 PA'!AC5</f>
        <v>8.0340000000000007</v>
      </c>
      <c r="BE5" s="78">
        <f>'B0 PA'!AD5</f>
        <v>0.41799999999999998</v>
      </c>
    </row>
    <row r="6" spans="1:57" s="107" customFormat="1" ht="33.6" customHeight="1" thickTop="1" thickBot="1" x14ac:dyDescent="0.3">
      <c r="A6" s="99" t="s">
        <v>5</v>
      </c>
      <c r="B6" s="100" t="str">
        <f>B2</f>
        <v>β1</v>
      </c>
      <c r="C6" s="99" t="str">
        <f t="shared" ref="C6:J6" si="5">C2</f>
        <v xml:space="preserve">SE </v>
      </c>
      <c r="D6" s="99" t="str">
        <f t="shared" si="5"/>
        <v>2.5% CI</v>
      </c>
      <c r="E6" s="99" t="str">
        <f t="shared" si="5"/>
        <v>97.5% CI</v>
      </c>
      <c r="F6" s="99" t="str">
        <f t="shared" si="5"/>
        <v>t</v>
      </c>
      <c r="G6" s="99" t="str">
        <f t="shared" si="5"/>
        <v>df</v>
      </c>
      <c r="H6" s="99" t="str">
        <f t="shared" si="5"/>
        <v>p. val.</v>
      </c>
      <c r="I6" s="103" t="str">
        <f t="shared" si="5"/>
        <v>p.adj (BH)</v>
      </c>
      <c r="J6" s="101" t="str">
        <f t="shared" si="5"/>
        <v>sig.</v>
      </c>
      <c r="K6" s="100" t="str">
        <f>K2</f>
        <v>β1</v>
      </c>
      <c r="L6" s="99" t="str">
        <f t="shared" ref="L6:S6" si="6">L2</f>
        <v xml:space="preserve">SE </v>
      </c>
      <c r="M6" s="99" t="str">
        <f t="shared" si="6"/>
        <v>2.5% CI</v>
      </c>
      <c r="N6" s="99" t="str">
        <f t="shared" si="6"/>
        <v>97.5% CI</v>
      </c>
      <c r="O6" s="99" t="str">
        <f t="shared" si="6"/>
        <v>t</v>
      </c>
      <c r="P6" s="99" t="str">
        <f t="shared" si="6"/>
        <v>df</v>
      </c>
      <c r="Q6" s="103" t="str">
        <f t="shared" si="6"/>
        <v>p. val.</v>
      </c>
      <c r="R6" s="103" t="str">
        <f t="shared" si="6"/>
        <v>p.adj (BH)</v>
      </c>
      <c r="S6" s="104" t="str">
        <f t="shared" si="6"/>
        <v>sig.</v>
      </c>
      <c r="T6" s="100" t="str">
        <f>T2</f>
        <v>β1</v>
      </c>
      <c r="U6" s="99" t="str">
        <f t="shared" ref="U6:AB6" si="7">U2</f>
        <v xml:space="preserve">SE </v>
      </c>
      <c r="V6" s="99" t="str">
        <f t="shared" si="7"/>
        <v>2.5% CI</v>
      </c>
      <c r="W6" s="99" t="str">
        <f t="shared" si="7"/>
        <v>97.5% CI</v>
      </c>
      <c r="X6" s="99" t="str">
        <f t="shared" si="7"/>
        <v>t</v>
      </c>
      <c r="Y6" s="99" t="str">
        <f t="shared" si="7"/>
        <v>df</v>
      </c>
      <c r="Z6" s="103" t="str">
        <f t="shared" si="7"/>
        <v>p. val.</v>
      </c>
      <c r="AA6" s="103" t="str">
        <f t="shared" si="7"/>
        <v>p.adj (BH)</v>
      </c>
      <c r="AB6" s="104" t="str">
        <f t="shared" si="7"/>
        <v>sig.</v>
      </c>
      <c r="AC6" s="100" t="str">
        <f>AC2</f>
        <v>β1</v>
      </c>
      <c r="AD6" s="99" t="str">
        <f t="shared" ref="AD6:AK6" si="8">AD2</f>
        <v xml:space="preserve">SE </v>
      </c>
      <c r="AE6" s="99" t="str">
        <f t="shared" si="8"/>
        <v>2.5% CI</v>
      </c>
      <c r="AF6" s="99" t="str">
        <f t="shared" si="8"/>
        <v>97.5% CI</v>
      </c>
      <c r="AG6" s="99" t="str">
        <f t="shared" si="8"/>
        <v>t</v>
      </c>
      <c r="AH6" s="99" t="str">
        <f t="shared" si="8"/>
        <v>df</v>
      </c>
      <c r="AI6" s="99" t="str">
        <f t="shared" si="8"/>
        <v>p. val.</v>
      </c>
      <c r="AJ6" s="99" t="str">
        <f t="shared" si="8"/>
        <v>p.adj (BH)</v>
      </c>
      <c r="AK6" s="99" t="str">
        <f t="shared" si="8"/>
        <v>sig.</v>
      </c>
      <c r="AL6" s="100" t="str">
        <f>AL2</f>
        <v>β1</v>
      </c>
      <c r="AM6" s="99" t="str">
        <f t="shared" ref="AM6:AT6" si="9">AM2</f>
        <v xml:space="preserve">SE </v>
      </c>
      <c r="AN6" s="99" t="str">
        <f t="shared" si="9"/>
        <v>2.5% CI</v>
      </c>
      <c r="AO6" s="99" t="str">
        <f t="shared" si="9"/>
        <v>97.5% CI</v>
      </c>
      <c r="AP6" s="99" t="str">
        <f t="shared" si="9"/>
        <v>t</v>
      </c>
      <c r="AQ6" s="99" t="str">
        <f t="shared" si="9"/>
        <v>df</v>
      </c>
      <c r="AR6" s="103" t="str">
        <f t="shared" si="9"/>
        <v>p. val.</v>
      </c>
      <c r="AS6" s="103" t="str">
        <f t="shared" si="9"/>
        <v>p.adj (BH)</v>
      </c>
      <c r="AT6" s="104" t="str">
        <f t="shared" si="9"/>
        <v>sig.</v>
      </c>
      <c r="AU6" s="100" t="str">
        <f>AU2</f>
        <v>β1</v>
      </c>
      <c r="AV6" s="99" t="str">
        <f t="shared" ref="AV6:BC6" si="10">AV2</f>
        <v xml:space="preserve">SE </v>
      </c>
      <c r="AW6" s="99" t="str">
        <f t="shared" si="10"/>
        <v>2.5% CI</v>
      </c>
      <c r="AX6" s="99" t="str">
        <f t="shared" si="10"/>
        <v>97.5% CI</v>
      </c>
      <c r="AY6" s="99" t="str">
        <f t="shared" si="10"/>
        <v>t</v>
      </c>
      <c r="AZ6" s="99" t="str">
        <f t="shared" si="10"/>
        <v>df</v>
      </c>
      <c r="BA6" s="103" t="str">
        <f t="shared" si="10"/>
        <v>p. val.</v>
      </c>
      <c r="BB6" s="103" t="str">
        <f t="shared" si="10"/>
        <v>p.adj (BH)</v>
      </c>
      <c r="BC6" s="105" t="str">
        <f t="shared" si="10"/>
        <v>sig.</v>
      </c>
      <c r="BD6" s="99" t="s">
        <v>37</v>
      </c>
      <c r="BE6" s="99" t="s">
        <v>38</v>
      </c>
    </row>
    <row r="7" spans="1:57" s="83" customFormat="1" ht="33.6" customHeight="1" thickTop="1" thickBot="1" x14ac:dyDescent="0.3">
      <c r="A7" s="80" t="s">
        <v>51</v>
      </c>
      <c r="B7" s="81">
        <f>[34]PA_l_t_b1!C2</f>
        <v>-11.315</v>
      </c>
      <c r="C7" s="68">
        <f>[34]PA_l_t_b1!D2</f>
        <v>8.2789999999999999</v>
      </c>
      <c r="D7" s="68">
        <f>[34]PA_l_t_b1!E2</f>
        <v>-27.542000000000002</v>
      </c>
      <c r="E7" s="68">
        <f>[34]PA_l_t_b1!F2</f>
        <v>4.9119999999999999</v>
      </c>
      <c r="F7" s="70">
        <f>[34]PA_l_t_b1!G2</f>
        <v>-1.367</v>
      </c>
      <c r="G7" s="70">
        <f>[34]PA_l_t_b1!H2</f>
        <v>619.9</v>
      </c>
      <c r="H7" s="109">
        <f>[34]PA_l_t_b1!I2</f>
        <v>0.17219999999999999</v>
      </c>
      <c r="I7" s="109">
        <f>[34]PA_l_t_b1!J2</f>
        <v>0.21740000000000001</v>
      </c>
      <c r="J7" s="94">
        <f>[34]PA_l_t_b1!K2</f>
        <v>0</v>
      </c>
      <c r="K7" s="81">
        <f>[34]PA_l_t_b1!C3</f>
        <v>-20.805</v>
      </c>
      <c r="L7" s="70">
        <f>[34]PA_l_t_b1!D3</f>
        <v>3.5419999999999998</v>
      </c>
      <c r="M7" s="70">
        <f>[34]PA_l_t_b1!E3</f>
        <v>-27.748000000000001</v>
      </c>
      <c r="N7" s="70">
        <f>[34]PA_l_t_b1!F3</f>
        <v>-13.862</v>
      </c>
      <c r="O7" s="70">
        <f>[34]PA_l_t_b1!G3</f>
        <v>-5.8730000000000002</v>
      </c>
      <c r="P7" s="70">
        <f>[34]PA_l_t_b1!H3</f>
        <v>617.97</v>
      </c>
      <c r="Q7" s="109">
        <f>[34]PA_l_t_b1!I3</f>
        <v>6.9900000000000001E-9</v>
      </c>
      <c r="R7" s="109">
        <f>[34]PA_l_t_b1!J3</f>
        <v>2.5300000000000002E-8</v>
      </c>
      <c r="S7" s="94" t="str">
        <f>[34]PA_l_t_b1!K3</f>
        <v>p&lt;0.0001</v>
      </c>
      <c r="T7" s="81">
        <f>[34]PA_l_t_b1!C4</f>
        <v>-23.488</v>
      </c>
      <c r="U7" s="70">
        <f>[34]PA_l_t_b1!D4</f>
        <v>1.98</v>
      </c>
      <c r="V7" s="70">
        <f>[34]PA_l_t_b1!E4</f>
        <v>-27.369</v>
      </c>
      <c r="W7" s="70">
        <f>[34]PA_l_t_b1!F4</f>
        <v>-19.606999999999999</v>
      </c>
      <c r="X7" s="70">
        <f>[34]PA_l_t_b1!G4</f>
        <v>-11.861000000000001</v>
      </c>
      <c r="Y7" s="70">
        <f>[34]PA_l_t_b1!H4</f>
        <v>617.84</v>
      </c>
      <c r="Z7" s="109">
        <f>[34]PA_l_t_b1!I4</f>
        <v>2.2199999999999999E-29</v>
      </c>
      <c r="AA7" s="109">
        <f>[34]PA_l_t_b1!J4</f>
        <v>2.7800000000000002E-27</v>
      </c>
      <c r="AB7" s="94" t="str">
        <f>[34]PA_l_t_b1!K4</f>
        <v>p&lt;0.0001</v>
      </c>
      <c r="AC7" s="81">
        <f>[34]PA_l_t_b1!C5</f>
        <v>-9.49</v>
      </c>
      <c r="AD7" s="70">
        <f>[34]PA_l_t_b1!D5</f>
        <v>8.9979999999999993</v>
      </c>
      <c r="AE7" s="70">
        <f>[34]PA_l_t_b1!E5</f>
        <v>-27.126000000000001</v>
      </c>
      <c r="AF7" s="70">
        <f>[34]PA_l_t_b1!F5</f>
        <v>8.1449999999999996</v>
      </c>
      <c r="AG7" s="70">
        <f>[34]PA_l_t_b1!G5</f>
        <v>-1.0549999999999999</v>
      </c>
      <c r="AH7" s="70">
        <f>[34]PA_l_t_b1!H5</f>
        <v>619.15</v>
      </c>
      <c r="AI7" s="109">
        <f>[34]PA_l_t_b1!I5</f>
        <v>0.29199999999999998</v>
      </c>
      <c r="AJ7" s="109">
        <f>[34]PA_l_t_b1!J5</f>
        <v>0.35959999999999998</v>
      </c>
      <c r="AK7" s="94">
        <f>[34]PA_l_t_b1!K5</f>
        <v>0</v>
      </c>
      <c r="AL7" s="81">
        <f>[34]PA_l_t_b1!C6</f>
        <v>-12.173</v>
      </c>
      <c r="AM7" s="70">
        <f>[34]PA_l_t_b1!D6</f>
        <v>8.32</v>
      </c>
      <c r="AN7" s="70">
        <f>[34]PA_l_t_b1!E6</f>
        <v>-28.48</v>
      </c>
      <c r="AO7" s="70">
        <f>[34]PA_l_t_b1!F6</f>
        <v>4.1340000000000003</v>
      </c>
      <c r="AP7" s="70">
        <f>[34]PA_l_t_b1!G6</f>
        <v>-1.4630000000000001</v>
      </c>
      <c r="AQ7" s="70">
        <f>[34]PA_l_t_b1!H6</f>
        <v>619.98</v>
      </c>
      <c r="AR7" s="109">
        <f>[34]PA_l_t_b1!I6</f>
        <v>0.1439</v>
      </c>
      <c r="AS7" s="109">
        <f>[34]PA_l_t_b1!J6</f>
        <v>0.1845</v>
      </c>
      <c r="AT7" s="94">
        <f>[34]PA_l_t_b1!K6</f>
        <v>0</v>
      </c>
      <c r="AU7" s="81">
        <f>[34]PA_l_t_b1!C7</f>
        <v>-2.6829999999999998</v>
      </c>
      <c r="AV7" s="70">
        <f>[34]PA_l_t_b1!D7</f>
        <v>3.9220000000000002</v>
      </c>
      <c r="AW7" s="70">
        <f>[34]PA_l_t_b1!E7</f>
        <v>-10.37</v>
      </c>
      <c r="AX7" s="70">
        <f>[34]PA_l_t_b1!F7</f>
        <v>5.0039999999999996</v>
      </c>
      <c r="AY7" s="70">
        <f>[34]PA_l_t_b1!G7</f>
        <v>-0.68400000000000005</v>
      </c>
      <c r="AZ7" s="70">
        <f>[34]PA_l_t_b1!H7</f>
        <v>618.83000000000004</v>
      </c>
      <c r="BA7" s="109">
        <f>[34]PA_l_t_b1!I7</f>
        <v>0.49419999999999997</v>
      </c>
      <c r="BB7" s="109">
        <f>[34]PA_l_t_b1!J7</f>
        <v>0.57199999999999995</v>
      </c>
      <c r="BC7" s="94">
        <f>[34]PA_l_t_b1!K7</f>
        <v>0</v>
      </c>
      <c r="BD7" s="70">
        <f>'B0 PA'!AL7</f>
        <v>0.601030867995064</v>
      </c>
      <c r="BE7" s="70">
        <f>'B0 PA'!AM7</f>
        <v>0.74200245789659303</v>
      </c>
    </row>
    <row r="8" spans="1:57" s="83" customFormat="1" ht="33.6" customHeight="1" thickBot="1" x14ac:dyDescent="0.3">
      <c r="A8" s="84" t="s">
        <v>53</v>
      </c>
      <c r="B8" s="85">
        <f>[35]PA_h_t_b1!C2</f>
        <v>-78.887</v>
      </c>
      <c r="C8" s="76">
        <f>[35]PA_h_t_b1!D2</f>
        <v>12.145</v>
      </c>
      <c r="D8" s="76">
        <f>[35]PA_h_t_b1!E2</f>
        <v>-102.69</v>
      </c>
      <c r="E8" s="76">
        <f>[35]PA_h_t_b1!F2</f>
        <v>-55.084000000000003</v>
      </c>
      <c r="F8" s="78">
        <f>[35]PA_h_t_b1!G2</f>
        <v>-6.4960000000000004</v>
      </c>
      <c r="G8" s="78">
        <f>[35]PA_h_t_b1!H2</f>
        <v>617.67999999999995</v>
      </c>
      <c r="H8" s="109">
        <f>[35]PA_h_t_b1!I2</f>
        <v>1.7000000000000001E-10</v>
      </c>
      <c r="I8" s="109">
        <f>[35]PA_h_t_b1!J2</f>
        <v>7.5899999999999996E-10</v>
      </c>
      <c r="J8" s="94" t="str">
        <f>[35]PA_h_t_b1!K2</f>
        <v>p&lt;0.0001</v>
      </c>
      <c r="K8" s="85">
        <f>[35]PA_h_t_b1!C3</f>
        <v>-15.212</v>
      </c>
      <c r="L8" s="78">
        <f>[35]PA_h_t_b1!D3</f>
        <v>5.1929999999999996</v>
      </c>
      <c r="M8" s="78">
        <f>[35]PA_h_t_b1!E3</f>
        <v>-25.388999999999999</v>
      </c>
      <c r="N8" s="78">
        <f>[35]PA_h_t_b1!F3</f>
        <v>-5.0350000000000001</v>
      </c>
      <c r="O8" s="78">
        <f>[35]PA_h_t_b1!G3</f>
        <v>-2.93</v>
      </c>
      <c r="P8" s="78">
        <f>[35]PA_h_t_b1!H3</f>
        <v>616.84</v>
      </c>
      <c r="Q8" s="109">
        <f>[35]PA_h_t_b1!I3</f>
        <v>3.5000000000000001E-3</v>
      </c>
      <c r="R8" s="109">
        <f>[35]PA_h_t_b1!J3</f>
        <v>5.4000000000000003E-3</v>
      </c>
      <c r="S8" s="94" t="str">
        <f>[35]PA_h_t_b1!K3</f>
        <v>p&lt;0.01</v>
      </c>
      <c r="T8" s="85">
        <f>[35]PA_h_t_b1!C4</f>
        <v>-17.896999999999998</v>
      </c>
      <c r="U8" s="78">
        <f>[35]PA_h_t_b1!D4</f>
        <v>2.903</v>
      </c>
      <c r="V8" s="78">
        <f>[35]PA_h_t_b1!E4</f>
        <v>-23.585999999999999</v>
      </c>
      <c r="W8" s="78">
        <f>[35]PA_h_t_b1!F4</f>
        <v>-12.207000000000001</v>
      </c>
      <c r="X8" s="78">
        <f>[35]PA_h_t_b1!G4</f>
        <v>-6.165</v>
      </c>
      <c r="Y8" s="78">
        <f>[35]PA_h_t_b1!H4</f>
        <v>616.12</v>
      </c>
      <c r="Z8" s="109">
        <f>[35]PA_h_t_b1!I4</f>
        <v>1.27E-9</v>
      </c>
      <c r="AA8" s="109">
        <f>[35]PA_h_t_b1!J4</f>
        <v>5.2000000000000002E-9</v>
      </c>
      <c r="AB8" s="94" t="str">
        <f>[35]PA_h_t_b1!K4</f>
        <v>p&lt;0.0001</v>
      </c>
      <c r="AC8" s="85">
        <f>[35]PA_h_t_b1!C5</f>
        <v>63.674999999999997</v>
      </c>
      <c r="AD8" s="78">
        <f>[35]PA_h_t_b1!D5</f>
        <v>13.193</v>
      </c>
      <c r="AE8" s="78">
        <f>[35]PA_h_t_b1!E5</f>
        <v>37.817999999999998</v>
      </c>
      <c r="AF8" s="78">
        <f>[35]PA_h_t_b1!F5</f>
        <v>89.531999999999996</v>
      </c>
      <c r="AG8" s="78">
        <f>[35]PA_h_t_b1!G5</f>
        <v>4.827</v>
      </c>
      <c r="AH8" s="78">
        <f>[35]PA_h_t_b1!H5</f>
        <v>617.63</v>
      </c>
      <c r="AI8" s="109">
        <f>[35]PA_h_t_b1!I5</f>
        <v>1.75E-6</v>
      </c>
      <c r="AJ8" s="109">
        <f>[35]PA_h_t_b1!J5</f>
        <v>4.7600000000000002E-6</v>
      </c>
      <c r="AK8" s="94" t="str">
        <f>[35]PA_h_t_b1!K5</f>
        <v>p&lt;0.0001</v>
      </c>
      <c r="AL8" s="85">
        <f>[35]PA_h_t_b1!C6</f>
        <v>60.99</v>
      </c>
      <c r="AM8" s="78">
        <f>[35]PA_h_t_b1!D6</f>
        <v>12.211</v>
      </c>
      <c r="AN8" s="78">
        <f>[35]PA_h_t_b1!E6</f>
        <v>37.057000000000002</v>
      </c>
      <c r="AO8" s="78">
        <f>[35]PA_h_t_b1!F6</f>
        <v>84.923000000000002</v>
      </c>
      <c r="AP8" s="78">
        <f>[35]PA_h_t_b1!G6</f>
        <v>4.9950000000000001</v>
      </c>
      <c r="AQ8" s="78">
        <f>[35]PA_h_t_b1!H6</f>
        <v>617.48</v>
      </c>
      <c r="AR8" s="109">
        <f>[35]PA_h_t_b1!I6</f>
        <v>7.6799999999999999E-7</v>
      </c>
      <c r="AS8" s="109">
        <f>[35]PA_h_t_b1!J6</f>
        <v>2.1799999999999999E-6</v>
      </c>
      <c r="AT8" s="94" t="str">
        <f>[35]PA_h_t_b1!K6</f>
        <v>p&lt;0.0001</v>
      </c>
      <c r="AU8" s="85">
        <f>[35]PA_h_t_b1!C7</f>
        <v>-2.6850000000000001</v>
      </c>
      <c r="AV8" s="78">
        <f>[35]PA_h_t_b1!D7</f>
        <v>5.7539999999999996</v>
      </c>
      <c r="AW8" s="78">
        <f>[35]PA_h_t_b1!E7</f>
        <v>-13.962999999999999</v>
      </c>
      <c r="AX8" s="78">
        <f>[35]PA_h_t_b1!F7</f>
        <v>8.593</v>
      </c>
      <c r="AY8" s="78">
        <f>[35]PA_h_t_b1!G7</f>
        <v>-0.46700000000000003</v>
      </c>
      <c r="AZ8" s="78">
        <f>[35]PA_h_t_b1!H7</f>
        <v>616.74</v>
      </c>
      <c r="BA8" s="109">
        <f>[35]PA_h_t_b1!I7</f>
        <v>0.64100000000000001</v>
      </c>
      <c r="BB8" s="109">
        <f>[35]PA_h_t_b1!J7</f>
        <v>0.71579999999999999</v>
      </c>
      <c r="BC8" s="94">
        <f>[35]PA_h_t_b1!K7</f>
        <v>0</v>
      </c>
      <c r="BD8" s="78">
        <f>'B0 PA'!AL8</f>
        <v>0.30530039382030999</v>
      </c>
      <c r="BE8" s="78">
        <f>'B0 PA'!AM8</f>
        <v>0.83697812485770495</v>
      </c>
    </row>
    <row r="9" spans="1:57" s="107" customFormat="1" ht="33.6" customHeight="1" thickTop="1" thickBot="1" x14ac:dyDescent="0.3">
      <c r="A9" s="99" t="s">
        <v>40</v>
      </c>
      <c r="B9" s="100" t="str">
        <f>B2</f>
        <v>β1</v>
      </c>
      <c r="C9" s="99" t="str">
        <f t="shared" ref="C9:J9" si="11">C2</f>
        <v xml:space="preserve">SE </v>
      </c>
      <c r="D9" s="99" t="str">
        <f t="shared" si="11"/>
        <v>2.5% CI</v>
      </c>
      <c r="E9" s="99" t="str">
        <f t="shared" si="11"/>
        <v>97.5% CI</v>
      </c>
      <c r="F9" s="99" t="str">
        <f t="shared" si="11"/>
        <v>t</v>
      </c>
      <c r="G9" s="99" t="str">
        <f t="shared" si="11"/>
        <v>df</v>
      </c>
      <c r="H9" s="99" t="str">
        <f t="shared" si="11"/>
        <v>p. val.</v>
      </c>
      <c r="I9" s="103" t="str">
        <f t="shared" si="11"/>
        <v>p.adj (BH)</v>
      </c>
      <c r="J9" s="101" t="str">
        <f t="shared" si="11"/>
        <v>sig.</v>
      </c>
      <c r="K9" s="100" t="str">
        <f>K2</f>
        <v>β1</v>
      </c>
      <c r="L9" s="99" t="str">
        <f t="shared" ref="L9:S9" si="12">L2</f>
        <v xml:space="preserve">SE </v>
      </c>
      <c r="M9" s="99" t="str">
        <f t="shared" si="12"/>
        <v>2.5% CI</v>
      </c>
      <c r="N9" s="99" t="str">
        <f t="shared" si="12"/>
        <v>97.5% CI</v>
      </c>
      <c r="O9" s="99" t="str">
        <f t="shared" si="12"/>
        <v>t</v>
      </c>
      <c r="P9" s="99" t="str">
        <f t="shared" si="12"/>
        <v>df</v>
      </c>
      <c r="Q9" s="103" t="str">
        <f t="shared" si="12"/>
        <v>p. val.</v>
      </c>
      <c r="R9" s="103" t="str">
        <f t="shared" si="12"/>
        <v>p.adj (BH)</v>
      </c>
      <c r="S9" s="104" t="str">
        <f t="shared" si="12"/>
        <v>sig.</v>
      </c>
      <c r="T9" s="100" t="str">
        <f>T2</f>
        <v>β1</v>
      </c>
      <c r="U9" s="99" t="str">
        <f t="shared" ref="U9:AB9" si="13">U2</f>
        <v xml:space="preserve">SE </v>
      </c>
      <c r="V9" s="99" t="str">
        <f t="shared" si="13"/>
        <v>2.5% CI</v>
      </c>
      <c r="W9" s="99" t="str">
        <f t="shared" si="13"/>
        <v>97.5% CI</v>
      </c>
      <c r="X9" s="99" t="str">
        <f t="shared" si="13"/>
        <v>t</v>
      </c>
      <c r="Y9" s="99" t="str">
        <f t="shared" si="13"/>
        <v>df</v>
      </c>
      <c r="Z9" s="103" t="str">
        <f t="shared" si="13"/>
        <v>p. val.</v>
      </c>
      <c r="AA9" s="103" t="str">
        <f t="shared" si="13"/>
        <v>p.adj (BH)</v>
      </c>
      <c r="AB9" s="104" t="str">
        <f t="shared" si="13"/>
        <v>sig.</v>
      </c>
      <c r="AC9" s="100" t="str">
        <f>AC2</f>
        <v>β1</v>
      </c>
      <c r="AD9" s="99" t="str">
        <f t="shared" ref="AD9:AK9" si="14">AD2</f>
        <v xml:space="preserve">SE </v>
      </c>
      <c r="AE9" s="99" t="str">
        <f t="shared" si="14"/>
        <v>2.5% CI</v>
      </c>
      <c r="AF9" s="99" t="str">
        <f t="shared" si="14"/>
        <v>97.5% CI</v>
      </c>
      <c r="AG9" s="99" t="str">
        <f t="shared" si="14"/>
        <v>t</v>
      </c>
      <c r="AH9" s="99" t="str">
        <f t="shared" si="14"/>
        <v>df</v>
      </c>
      <c r="AI9" s="103" t="str">
        <f t="shared" si="14"/>
        <v>p. val.</v>
      </c>
      <c r="AJ9" s="103" t="str">
        <f t="shared" si="14"/>
        <v>p.adj (BH)</v>
      </c>
      <c r="AK9" s="104" t="str">
        <f t="shared" si="14"/>
        <v>sig.</v>
      </c>
      <c r="AL9" s="100" t="str">
        <f>AL2</f>
        <v>β1</v>
      </c>
      <c r="AM9" s="99" t="str">
        <f t="shared" ref="AM9:AT9" si="15">AM2</f>
        <v xml:space="preserve">SE </v>
      </c>
      <c r="AN9" s="99" t="str">
        <f t="shared" si="15"/>
        <v>2.5% CI</v>
      </c>
      <c r="AO9" s="99" t="str">
        <f t="shared" si="15"/>
        <v>97.5% CI</v>
      </c>
      <c r="AP9" s="99" t="str">
        <f t="shared" si="15"/>
        <v>t</v>
      </c>
      <c r="AQ9" s="99" t="str">
        <f t="shared" si="15"/>
        <v>df</v>
      </c>
      <c r="AR9" s="103" t="str">
        <f t="shared" si="15"/>
        <v>p. val.</v>
      </c>
      <c r="AS9" s="103" t="str">
        <f t="shared" si="15"/>
        <v>p.adj (BH)</v>
      </c>
      <c r="AT9" s="104" t="str">
        <f t="shared" si="15"/>
        <v>sig.</v>
      </c>
      <c r="AU9" s="100" t="str">
        <f>AU2</f>
        <v>β1</v>
      </c>
      <c r="AV9" s="99" t="str">
        <f t="shared" ref="AV9:BC9" si="16">AV2</f>
        <v xml:space="preserve">SE </v>
      </c>
      <c r="AW9" s="99" t="str">
        <f t="shared" si="16"/>
        <v>2.5% CI</v>
      </c>
      <c r="AX9" s="99" t="str">
        <f t="shared" si="16"/>
        <v>97.5% CI</v>
      </c>
      <c r="AY9" s="99" t="str">
        <f t="shared" si="16"/>
        <v>t</v>
      </c>
      <c r="AZ9" s="99" t="str">
        <f t="shared" si="16"/>
        <v>df</v>
      </c>
      <c r="BA9" s="103" t="str">
        <f t="shared" si="16"/>
        <v>p. val.</v>
      </c>
      <c r="BB9" s="103" t="str">
        <f t="shared" si="16"/>
        <v>p.adj (BH)</v>
      </c>
      <c r="BC9" s="105" t="str">
        <f t="shared" si="16"/>
        <v>sig.</v>
      </c>
      <c r="BD9" s="99" t="s">
        <v>37</v>
      </c>
      <c r="BE9" s="99" t="s">
        <v>38</v>
      </c>
    </row>
    <row r="10" spans="1:57" s="108" customFormat="1" ht="33.6" customHeight="1" thickTop="1" x14ac:dyDescent="0.25">
      <c r="A10" s="22" t="s">
        <v>33</v>
      </c>
      <c r="B10" s="21">
        <f>[36]PA_lh_slope_b1!C2</f>
        <v>-10.997999999999999</v>
      </c>
      <c r="C10" s="22">
        <f>[36]PA_lh_slope_b1!D2</f>
        <v>3.621</v>
      </c>
      <c r="D10" s="22">
        <f>[36]PA_lh_slope_b1!E2</f>
        <v>-18.096</v>
      </c>
      <c r="E10" s="22">
        <f>[36]PA_lh_slope_b1!F2</f>
        <v>-3.9009999999999998</v>
      </c>
      <c r="F10" s="21">
        <f>[36]PA_lh_slope_b1!G2</f>
        <v>-3.0369999999999999</v>
      </c>
      <c r="G10" s="21">
        <f>[36]PA_lh_slope_b1!H2</f>
        <v>612.79</v>
      </c>
      <c r="H10" s="88">
        <f>[36]PA_lh_slope_b1!I2</f>
        <v>2.5000000000000001E-3</v>
      </c>
      <c r="I10" s="88">
        <f>[36]PA_lh_slope_b1!J2</f>
        <v>4.0000000000000001E-3</v>
      </c>
      <c r="J10" s="117" t="str">
        <f>[36]PA_lh_slope_b1!K2</f>
        <v>p&lt;0.01</v>
      </c>
      <c r="K10" s="21">
        <f>[36]PA_lh_slope_b1!C3</f>
        <v>21.917999999999999</v>
      </c>
      <c r="L10" s="21">
        <f>[36]PA_lh_slope_b1!D3</f>
        <v>1.548</v>
      </c>
      <c r="M10" s="21">
        <f>[36]PA_lh_slope_b1!E3</f>
        <v>18.884</v>
      </c>
      <c r="N10" s="21">
        <f>[36]PA_lh_slope_b1!F3</f>
        <v>24.952999999999999</v>
      </c>
      <c r="O10" s="21">
        <f>[36]PA_lh_slope_b1!G3</f>
        <v>14.157</v>
      </c>
      <c r="P10" s="21">
        <f>[36]PA_lh_slope_b1!H3</f>
        <v>611.63</v>
      </c>
      <c r="Q10" s="88">
        <f>[36]PA_lh_slope_b1!I3</f>
        <v>1.4699999999999999E-39</v>
      </c>
      <c r="R10" s="88">
        <f>[36]PA_lh_slope_b1!J3</f>
        <v>3.6699999999999998E-37</v>
      </c>
      <c r="S10" s="117" t="str">
        <f>[36]PA_lh_slope_b1!K3</f>
        <v>p&lt;0.0001</v>
      </c>
      <c r="T10" s="21">
        <f>[36]PA_lh_slope_b1!C4</f>
        <v>6.1189999999999998</v>
      </c>
      <c r="U10" s="21">
        <f>[36]PA_lh_slope_b1!D4</f>
        <v>0.86599999999999999</v>
      </c>
      <c r="V10" s="21">
        <f>[36]PA_lh_slope_b1!E4</f>
        <v>4.4219999999999997</v>
      </c>
      <c r="W10" s="21">
        <f>[36]PA_lh_slope_b1!F4</f>
        <v>7.8159999999999998</v>
      </c>
      <c r="X10" s="21">
        <f>[36]PA_lh_slope_b1!G4</f>
        <v>7.0659999999999998</v>
      </c>
      <c r="Y10" s="21">
        <f>[36]PA_lh_slope_b1!H4</f>
        <v>610.63</v>
      </c>
      <c r="Z10" s="88">
        <f>[36]PA_lh_slope_b1!I4</f>
        <v>4.3700000000000002E-12</v>
      </c>
      <c r="AA10" s="88">
        <f>[36]PA_lh_slope_b1!J4</f>
        <v>2.19E-11</v>
      </c>
      <c r="AB10" s="117" t="str">
        <f>[36]PA_lh_slope_b1!K4</f>
        <v>p&lt;0.0001</v>
      </c>
      <c r="AC10" s="21">
        <f>[36]PA_lh_slope_b1!C5</f>
        <v>32.915999999999997</v>
      </c>
      <c r="AD10" s="21">
        <f>[36]PA_lh_slope_b1!D5</f>
        <v>3.9340000000000002</v>
      </c>
      <c r="AE10" s="21">
        <f>[36]PA_lh_slope_b1!E5</f>
        <v>25.204999999999998</v>
      </c>
      <c r="AF10" s="21">
        <f>[36]PA_lh_slope_b1!F5</f>
        <v>40.627000000000002</v>
      </c>
      <c r="AG10" s="21">
        <f>[36]PA_lh_slope_b1!G5</f>
        <v>8.3659999999999997</v>
      </c>
      <c r="AH10" s="21">
        <f>[36]PA_lh_slope_b1!H5</f>
        <v>612.72</v>
      </c>
      <c r="AI10" s="88">
        <f>[36]PA_lh_slope_b1!I5</f>
        <v>4.0200000000000002E-16</v>
      </c>
      <c r="AJ10" s="88">
        <f>[36]PA_lh_slope_b1!J5</f>
        <v>5.9100000000000002E-15</v>
      </c>
      <c r="AK10" s="117" t="str">
        <f>[36]PA_lh_slope_b1!K5</f>
        <v>p&lt;0.0001</v>
      </c>
      <c r="AL10" s="21">
        <f>[36]PA_lh_slope_b1!C6</f>
        <v>17.117000000000001</v>
      </c>
      <c r="AM10" s="21">
        <f>[36]PA_lh_slope_b1!D6</f>
        <v>3.6389999999999998</v>
      </c>
      <c r="AN10" s="21">
        <f>[36]PA_lh_slope_b1!E6</f>
        <v>9.9860000000000007</v>
      </c>
      <c r="AO10" s="21">
        <f>[36]PA_lh_slope_b1!F6</f>
        <v>24.248999999999999</v>
      </c>
      <c r="AP10" s="21">
        <f>[36]PA_lh_slope_b1!G6</f>
        <v>4.7039999999999997</v>
      </c>
      <c r="AQ10" s="21">
        <f>[36]PA_lh_slope_b1!H6</f>
        <v>612.5</v>
      </c>
      <c r="AR10" s="88">
        <f>[36]PA_lh_slope_b1!I6</f>
        <v>3.1499999999999999E-6</v>
      </c>
      <c r="AS10" s="88">
        <f>[36]PA_lh_slope_b1!J6</f>
        <v>8.3799999999999994E-6</v>
      </c>
      <c r="AT10" s="117" t="str">
        <f>[36]PA_lh_slope_b1!K6</f>
        <v>p&lt;0.0001</v>
      </c>
      <c r="AU10" s="21">
        <f>[36]PA_lh_slope_b1!C7</f>
        <v>-15.798999999999999</v>
      </c>
      <c r="AV10" s="21">
        <f>[36]PA_lh_slope_b1!D7</f>
        <v>1.714</v>
      </c>
      <c r="AW10" s="21">
        <f>[36]PA_lh_slope_b1!E7</f>
        <v>-19.158999999999999</v>
      </c>
      <c r="AX10" s="21">
        <f>[36]PA_lh_slope_b1!F7</f>
        <v>-12.439</v>
      </c>
      <c r="AY10" s="21">
        <f>[36]PA_lh_slope_b1!G7</f>
        <v>-9.2159999999999993</v>
      </c>
      <c r="AZ10" s="21">
        <f>[36]PA_lh_slope_b1!H7</f>
        <v>611.5</v>
      </c>
      <c r="BA10" s="88">
        <f>[36]PA_lh_slope_b1!I7</f>
        <v>4.8899999999999996E-19</v>
      </c>
      <c r="BB10" s="88">
        <f>[36]PA_lh_slope_b1!J7</f>
        <v>1.7500000000000001E-17</v>
      </c>
      <c r="BC10" s="117" t="str">
        <f>[36]PA_lh_slope_b1!K7</f>
        <v>p&lt;0.0001</v>
      </c>
      <c r="BD10" s="21">
        <f>'B0 PA'!AL10</f>
        <v>0.16164267884469899</v>
      </c>
      <c r="BE10" s="21">
        <f>'B0 PA'!AM10</f>
        <v>0.67494273791950599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H7:I8 H3:I5 BA10:BB10 BA7:BB8 BA3:BB5 AR10:AS10 AR7:AS8 AR3:AS5 AI10:AJ10 AI7:AJ8 AI3:AJ5 Z10:AA10 Z7:AA8 Z3:AA5 Q10:R10 Q7:R8 Q3:R5">
    <cfRule type="cellIs" dxfId="110" priority="6" stopIfTrue="1" operator="lessThan">
      <formula>0.0001</formula>
    </cfRule>
    <cfRule type="cellIs" dxfId="109" priority="7" stopIfTrue="1" operator="lessThan">
      <formula>0.001</formula>
    </cfRule>
    <cfRule type="cellIs" dxfId="108" priority="8" stopIfTrue="1" operator="lessThan">
      <formula>0.05</formula>
    </cfRule>
    <cfRule type="cellIs" dxfId="107" priority="9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06" priority="2" stopIfTrue="1" operator="containsText" text="p&lt;0.001">
      <formula>NOT(ISERROR(SEARCH("p&lt;0.001",J3)))</formula>
    </cfRule>
    <cfRule type="containsText" dxfId="105" priority="3" stopIfTrue="1" operator="containsText" text="p&lt;0.01">
      <formula>NOT(ISERROR(SEARCH("p&lt;0.01",J3)))</formula>
    </cfRule>
    <cfRule type="containsText" dxfId="104" priority="4" stopIfTrue="1" operator="containsText" text="p&lt;0.05">
      <formula>NOT(ISERROR(SEARCH("p&lt;0.05",J3)))</formula>
    </cfRule>
    <cfRule type="containsText" dxfId="103" priority="5" stopIfTrue="1" operator="containsText" text="p&lt;0.1">
      <formula>NOT(ISERROR(SEARCH("p&lt;0.1",J3)))</formula>
    </cfRule>
    <cfRule type="containsText" dxfId="102" priority="1" stopIfTrue="1" operator="containsText" text="p&lt;0.0001">
      <formula>NOT(ISERROR(SEARCH("p&lt;0.0001",J3)))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zoomScaleNormal="100" workbookViewId="0">
      <selection activeCell="I27" sqref="I27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0"/>
      <c r="Z10" s="10"/>
      <c r="AA10" s="10"/>
      <c r="AB10" s="10"/>
    </row>
    <row r="27" spans="5:6" x14ac:dyDescent="0.3">
      <c r="E27" t="s">
        <v>54</v>
      </c>
    </row>
    <row r="29" spans="5:6" x14ac:dyDescent="0.3">
      <c r="F29" t="s">
        <v>54</v>
      </c>
    </row>
    <row r="33" spans="6:7" x14ac:dyDescent="0.3">
      <c r="G33" t="s">
        <v>32</v>
      </c>
    </row>
    <row r="34" spans="6:7" x14ac:dyDescent="0.3">
      <c r="F34" t="s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L60"/>
  <sheetViews>
    <sheetView showGridLines="0" zoomScale="70" zoomScaleNormal="70" workbookViewId="0"/>
  </sheetViews>
  <sheetFormatPr defaultColWidth="8.88671875" defaultRowHeight="14.4" x14ac:dyDescent="0.3"/>
  <cols>
    <col min="1" max="1" width="13.109375" style="142" bestFit="1" customWidth="1"/>
    <col min="2" max="2" width="12.6640625" style="149" bestFit="1" customWidth="1"/>
    <col min="3" max="3" width="12" style="150" bestFit="1" customWidth="1"/>
    <col min="4" max="4" width="10.44140625" style="150" bestFit="1" customWidth="1"/>
    <col min="5" max="5" width="11.5546875" style="150" bestFit="1" customWidth="1"/>
    <col min="6" max="6" width="12" style="148" bestFit="1" customWidth="1"/>
    <col min="7" max="7" width="7.33203125" style="148" bestFit="1" customWidth="1"/>
    <col min="8" max="8" width="12.5546875" style="148" customWidth="1"/>
    <col min="9" max="9" width="12.6640625" style="148" bestFit="1" customWidth="1"/>
    <col min="10" max="10" width="13.33203125" style="142" bestFit="1" customWidth="1"/>
    <col min="11" max="11" width="12" style="150" bestFit="1" customWidth="1"/>
    <col min="12" max="12" width="2.88671875" style="150" customWidth="1"/>
    <col min="13" max="13" width="12.6640625" style="150" bestFit="1" customWidth="1"/>
    <col min="14" max="14" width="13.109375" style="150" bestFit="1" customWidth="1"/>
    <col min="15" max="15" width="12.6640625" style="150" bestFit="1" customWidth="1"/>
    <col min="16" max="16" width="12" style="150" bestFit="1" customWidth="1"/>
    <col min="17" max="17" width="10.44140625" style="150" bestFit="1" customWidth="1"/>
    <col min="18" max="18" width="11.5546875" style="150" bestFit="1" customWidth="1"/>
    <col min="19" max="19" width="6" style="143" bestFit="1" customWidth="1"/>
    <col min="20" max="20" width="12" style="143" bestFit="1" customWidth="1"/>
    <col min="21" max="21" width="14" style="143" customWidth="1"/>
    <col min="22" max="22" width="12.6640625" style="198" bestFit="1" customWidth="1"/>
    <col min="23" max="23" width="15.6640625" style="142" customWidth="1"/>
    <col min="24" max="24" width="3.33203125" style="148" customWidth="1"/>
    <col min="25" max="25" width="12.6640625" style="148" bestFit="1" customWidth="1"/>
    <col min="26" max="26" width="10.44140625" style="142" bestFit="1" customWidth="1"/>
    <col min="27" max="27" width="13.109375" style="142" customWidth="1"/>
    <col min="28" max="28" width="12.6640625" style="142" bestFit="1" customWidth="1"/>
    <col min="29" max="29" width="12" style="142" bestFit="1" customWidth="1"/>
    <col min="30" max="30" width="10.44140625" style="141" bestFit="1" customWidth="1"/>
    <col min="31" max="31" width="11.5546875" style="141" bestFit="1" customWidth="1"/>
    <col min="32" max="32" width="14.33203125" style="141" bestFit="1" customWidth="1"/>
    <col min="33" max="33" width="12.33203125" style="141" customWidth="1"/>
    <col min="34" max="34" width="12.6640625" style="188" bestFit="1" customWidth="1"/>
    <col min="35" max="35" width="12.6640625" style="141" bestFit="1" customWidth="1"/>
    <col min="36" max="36" width="12" style="141" bestFit="1" customWidth="1"/>
    <col min="37" max="37" width="12.6640625" style="141" bestFit="1" customWidth="1"/>
    <col min="38" max="38" width="12" style="141" customWidth="1"/>
    <col min="39" max="39" width="13" style="141" customWidth="1"/>
    <col min="40" max="16384" width="8.88671875" style="141"/>
  </cols>
  <sheetData>
    <row r="1" spans="1:64" s="7" customFormat="1" ht="29.4" x14ac:dyDescent="0.3">
      <c r="A1" s="5" t="s">
        <v>12</v>
      </c>
      <c r="B1" s="8"/>
      <c r="C1" s="8"/>
      <c r="D1" s="8"/>
      <c r="E1" s="8"/>
      <c r="F1" s="139"/>
      <c r="G1" s="139"/>
      <c r="H1" s="139"/>
      <c r="I1" s="139"/>
      <c r="J1" s="8"/>
      <c r="K1" s="8"/>
      <c r="M1" s="5" t="s">
        <v>14</v>
      </c>
      <c r="N1" s="8"/>
      <c r="O1" s="8"/>
      <c r="P1" s="8"/>
      <c r="Q1" s="8"/>
      <c r="R1" s="8"/>
      <c r="S1" s="140"/>
      <c r="U1" s="140"/>
      <c r="V1" s="189"/>
      <c r="X1" s="139"/>
      <c r="Y1" s="140" t="s">
        <v>8</v>
      </c>
      <c r="Z1" s="8"/>
      <c r="AA1" s="8"/>
      <c r="AB1" s="8"/>
      <c r="AC1" s="8"/>
      <c r="AH1" s="201"/>
    </row>
    <row r="2" spans="1:64" s="170" customFormat="1" x14ac:dyDescent="0.3">
      <c r="A2" s="166" t="s">
        <v>0</v>
      </c>
      <c r="B2" s="167" t="s">
        <v>43</v>
      </c>
      <c r="C2" s="168" t="s">
        <v>6</v>
      </c>
      <c r="D2" s="168" t="s">
        <v>9</v>
      </c>
      <c r="E2" s="168" t="s">
        <v>10</v>
      </c>
      <c r="F2" s="177" t="s">
        <v>44</v>
      </c>
      <c r="G2" s="177" t="s">
        <v>11</v>
      </c>
      <c r="H2" s="169" t="s">
        <v>45</v>
      </c>
      <c r="I2" s="168" t="s">
        <v>71</v>
      </c>
      <c r="J2" s="168" t="s">
        <v>47</v>
      </c>
      <c r="K2" s="168" t="s">
        <v>42</v>
      </c>
      <c r="M2" s="171" t="s">
        <v>0</v>
      </c>
      <c r="N2" s="167" t="s">
        <v>43</v>
      </c>
      <c r="O2" s="168" t="s">
        <v>6</v>
      </c>
      <c r="P2" s="168" t="s">
        <v>9</v>
      </c>
      <c r="Q2" s="168" t="s">
        <v>10</v>
      </c>
      <c r="R2" s="177" t="s">
        <v>44</v>
      </c>
      <c r="S2" s="177" t="s">
        <v>11</v>
      </c>
      <c r="T2" s="169" t="s">
        <v>45</v>
      </c>
      <c r="U2" s="168" t="s">
        <v>71</v>
      </c>
      <c r="V2" s="190" t="s">
        <v>47</v>
      </c>
      <c r="W2" s="168" t="s">
        <v>42</v>
      </c>
      <c r="Y2" s="166" t="s">
        <v>0</v>
      </c>
      <c r="Z2" s="172" t="s">
        <v>43</v>
      </c>
      <c r="AA2" s="173" t="s">
        <v>6</v>
      </c>
      <c r="AB2" s="168" t="s">
        <v>9</v>
      </c>
      <c r="AC2" s="168" t="s">
        <v>10</v>
      </c>
      <c r="AD2" s="177" t="s">
        <v>44</v>
      </c>
      <c r="AE2" s="177" t="s">
        <v>11</v>
      </c>
      <c r="AF2" s="169" t="s">
        <v>45</v>
      </c>
      <c r="AG2" s="168" t="s">
        <v>71</v>
      </c>
      <c r="AH2" s="190" t="s">
        <v>47</v>
      </c>
      <c r="AI2" s="168" t="s">
        <v>42</v>
      </c>
      <c r="AJ2" s="175"/>
      <c r="AM2" s="174"/>
    </row>
    <row r="3" spans="1:64" s="153" customFormat="1" x14ac:dyDescent="0.3">
      <c r="A3" s="121" t="str">
        <f>RIGHT([7]Mode_l_t_b0!A2,3)</f>
        <v>MDC</v>
      </c>
      <c r="B3" s="121">
        <f>[7]Mode_l_t_b0!B2</f>
        <v>99.058999999999997</v>
      </c>
      <c r="C3" s="152">
        <f>[7]Mode_l_t_b0!C2</f>
        <v>5.9290000000000003</v>
      </c>
      <c r="D3" s="152">
        <f>[7]Mode_l_t_b0!D2</f>
        <v>87.438999999999993</v>
      </c>
      <c r="E3" s="152">
        <f>[7]Mode_l_t_b0!E2</f>
        <v>110.679</v>
      </c>
      <c r="F3" s="152">
        <f>[7]Mode_l_t_b0!F2</f>
        <v>16.707999999999998</v>
      </c>
      <c r="G3" s="152">
        <f>[7]Mode_l_t_b0!G2</f>
        <v>9.1199999999999992</v>
      </c>
      <c r="H3" s="135">
        <f>[7]Mode_l_t_b0!H2</f>
        <v>3.7499999999999998E-8</v>
      </c>
      <c r="I3" s="135">
        <f>[7]Mode_l_t_b0!I2</f>
        <v>1.2200000000000001E-7</v>
      </c>
      <c r="J3" s="182" t="str">
        <f>[7]Mode_l_t_b0!J2</f>
        <v>p&lt;0.0001</v>
      </c>
      <c r="K3" s="176">
        <f>Table5[[#This Row],[estimate]]-Table5[[#This Row],[2.5% CI]]</f>
        <v>11.620000000000005</v>
      </c>
      <c r="L3" s="165"/>
      <c r="M3" s="121" t="str">
        <f>Table5[[#This Row],[Predictors]]</f>
        <v>MDC</v>
      </c>
      <c r="N3" s="122">
        <v>87.427999999999997</v>
      </c>
      <c r="O3" s="123">
        <v>1.07</v>
      </c>
      <c r="P3" s="123">
        <v>85.331000000000003</v>
      </c>
      <c r="Q3" s="123">
        <v>89.525999999999996</v>
      </c>
      <c r="R3" s="179">
        <v>81.691000000000003</v>
      </c>
      <c r="S3" s="179">
        <v>10.130000000000001</v>
      </c>
      <c r="T3" s="135">
        <v>1.2761E-15</v>
      </c>
      <c r="U3" s="135">
        <v>2.04E-14</v>
      </c>
      <c r="V3" s="191" t="s">
        <v>72</v>
      </c>
      <c r="W3" s="176">
        <f t="shared" ref="W3:W10" si="0">N3-P3</f>
        <v>2.0969999999999942</v>
      </c>
      <c r="X3" s="165"/>
      <c r="Y3" s="121" t="str">
        <f>Table5[[#This Row],[Predictors]]</f>
        <v>MDC</v>
      </c>
      <c r="Z3" s="122">
        <f>[5]Mode_f0_exc_b0!B2</f>
        <v>6.1580000000000004</v>
      </c>
      <c r="AA3" s="123">
        <f>[5]Mode_f0_exc_b0!C2</f>
        <v>0.42799999999999999</v>
      </c>
      <c r="AB3" s="123">
        <f>[5]Mode_f0_exc_b0!D2</f>
        <v>5.319</v>
      </c>
      <c r="AC3" s="123">
        <f>[5]Mode_f0_exc_b0!E2</f>
        <v>6.9969999999999999</v>
      </c>
      <c r="AD3" s="179">
        <f>[5]Mode_f0_exc_b0!F2</f>
        <v>14.38</v>
      </c>
      <c r="AE3" s="179">
        <f>[5]Mode_f0_exc_b0!G2</f>
        <v>10.050000000000001</v>
      </c>
      <c r="AF3" s="135">
        <f>[5]Mode_f0_exc_b0!H2</f>
        <v>4.9800000000000003E-8</v>
      </c>
      <c r="AG3" s="162">
        <f>[5]Mode_f0_exc_b0!I2</f>
        <v>1.68E-7</v>
      </c>
      <c r="AH3" s="202" t="str">
        <f>[5]Mode_f0_exc_b0!J2</f>
        <v>p&lt;0.0001</v>
      </c>
      <c r="AI3" s="176">
        <f t="shared" ref="AI3:AI10" si="1">Z3-AB3</f>
        <v>0.83900000000000041</v>
      </c>
      <c r="AJ3" s="132"/>
      <c r="AK3" s="165"/>
      <c r="AM3" s="154"/>
      <c r="AS3" s="165"/>
      <c r="AT3" s="165"/>
    </row>
    <row r="4" spans="1:64" s="153" customFormat="1" x14ac:dyDescent="0.3">
      <c r="A4" s="121" t="str">
        <f>RIGHT([7]Mode_l_t_b0!A3,3)</f>
        <v>MWH</v>
      </c>
      <c r="B4" s="121">
        <f>[7]Mode_l_t_b0!B3</f>
        <v>99.388999999999996</v>
      </c>
      <c r="C4" s="152">
        <f>[7]Mode_l_t_b0!C3</f>
        <v>6.2039999999999997</v>
      </c>
      <c r="D4" s="152">
        <f>[7]Mode_l_t_b0!D3</f>
        <v>87.228999999999999</v>
      </c>
      <c r="E4" s="152">
        <f>[7]Mode_l_t_b0!E3</f>
        <v>111.55</v>
      </c>
      <c r="F4" s="152">
        <f>[7]Mode_l_t_b0!F3</f>
        <v>16.018999999999998</v>
      </c>
      <c r="G4" s="152">
        <f>[7]Mode_l_t_b0!G3</f>
        <v>9.1199999999999992</v>
      </c>
      <c r="H4" s="135">
        <f>[7]Mode_l_t_b0!H3</f>
        <v>5.5099999999999997E-8</v>
      </c>
      <c r="I4" s="135">
        <f>[7]Mode_l_t_b0!I3</f>
        <v>1.72E-7</v>
      </c>
      <c r="J4" s="183" t="str">
        <f>[7]Mode_l_t_b0!J3</f>
        <v>p&lt;0.0001</v>
      </c>
      <c r="K4" s="176">
        <f>Table5[[#This Row],[estimate]]-Table5[[#This Row],[2.5% CI]]</f>
        <v>12.159999999999997</v>
      </c>
      <c r="L4" s="165"/>
      <c r="M4" s="121" t="str">
        <f>Table5[[#This Row],[Predictors]]</f>
        <v>MWH</v>
      </c>
      <c r="N4" s="122">
        <v>87.581999999999994</v>
      </c>
      <c r="O4" s="123">
        <v>1.143</v>
      </c>
      <c r="P4" s="123">
        <v>85.340999999999994</v>
      </c>
      <c r="Q4" s="123">
        <v>89.822999999999993</v>
      </c>
      <c r="R4" s="179">
        <v>76.599999999999994</v>
      </c>
      <c r="S4" s="179">
        <v>11.21</v>
      </c>
      <c r="T4" s="135">
        <v>1.3445E-16</v>
      </c>
      <c r="U4" s="135">
        <v>2.1499999999999998E-15</v>
      </c>
      <c r="V4" s="191" t="s">
        <v>72</v>
      </c>
      <c r="W4" s="176">
        <f t="shared" si="0"/>
        <v>2.2409999999999997</v>
      </c>
      <c r="X4" s="165"/>
      <c r="Y4" s="121" t="str">
        <f>Table5[[#This Row],[Predictors]]</f>
        <v>MWH</v>
      </c>
      <c r="Z4" s="122">
        <f>[5]Mode_f0_exc_b0!B3</f>
        <v>6.4180000000000001</v>
      </c>
      <c r="AA4" s="123">
        <f>[5]Mode_f0_exc_b0!C3</f>
        <v>0.46700000000000003</v>
      </c>
      <c r="AB4" s="123">
        <f>[5]Mode_f0_exc_b0!D3</f>
        <v>5.5019999999999998</v>
      </c>
      <c r="AC4" s="123">
        <f>[5]Mode_f0_exc_b0!E3</f>
        <v>7.3339999999999996</v>
      </c>
      <c r="AD4" s="179">
        <f>[5]Mode_f0_exc_b0!F3</f>
        <v>13.731</v>
      </c>
      <c r="AE4" s="179">
        <f>[5]Mode_f0_exc_b0!G3</f>
        <v>10.06</v>
      </c>
      <c r="AF4" s="135">
        <f>[5]Mode_f0_exc_b0!H3</f>
        <v>7.6700000000000005E-8</v>
      </c>
      <c r="AG4" s="163">
        <f>[5]Mode_f0_exc_b0!I3</f>
        <v>2.4699999999999998E-7</v>
      </c>
      <c r="AH4" s="203" t="str">
        <f>[5]Mode_f0_exc_b0!J3</f>
        <v>p&lt;0.0001</v>
      </c>
      <c r="AI4" s="176">
        <f t="shared" si="1"/>
        <v>0.91600000000000037</v>
      </c>
      <c r="AJ4" s="132"/>
      <c r="AK4" s="165"/>
      <c r="AM4" s="154"/>
      <c r="AS4" s="165"/>
      <c r="AT4" s="165"/>
      <c r="BB4" s="165"/>
    </row>
    <row r="5" spans="1:64" s="153" customFormat="1" x14ac:dyDescent="0.3">
      <c r="A5" s="121" t="str">
        <f>RIGHT([7]Mode_l_t_b0!A4,3)</f>
        <v>MYN</v>
      </c>
      <c r="B5" s="121">
        <f>[7]Mode_l_t_b0!B4</f>
        <v>96.343999999999994</v>
      </c>
      <c r="C5" s="152">
        <f>[7]Mode_l_t_b0!C4</f>
        <v>6.2610000000000001</v>
      </c>
      <c r="D5" s="152">
        <f>[7]Mode_l_t_b0!D4</f>
        <v>84.073999999999998</v>
      </c>
      <c r="E5" s="152">
        <f>[7]Mode_l_t_b0!E4</f>
        <v>108.61499999999999</v>
      </c>
      <c r="F5" s="152">
        <f>[7]Mode_l_t_b0!F4</f>
        <v>15.388999999999999</v>
      </c>
      <c r="G5" s="152">
        <f>[7]Mode_l_t_b0!G4</f>
        <v>10.51</v>
      </c>
      <c r="H5" s="135">
        <f>[7]Mode_l_t_b0!H4</f>
        <v>1.52E-8</v>
      </c>
      <c r="I5" s="135">
        <f>[7]Mode_l_t_b0!I4</f>
        <v>5.2100000000000003E-8</v>
      </c>
      <c r="J5" s="183" t="str">
        <f>[7]Mode_l_t_b0!J4</f>
        <v>p&lt;0.0001</v>
      </c>
      <c r="K5" s="176">
        <f>Table5[[#This Row],[estimate]]-Table5[[#This Row],[2.5% CI]]</f>
        <v>12.269999999999996</v>
      </c>
      <c r="L5" s="165"/>
      <c r="M5" s="121" t="str">
        <f>Table5[[#This Row],[Predictors]]</f>
        <v>MYN</v>
      </c>
      <c r="N5" s="122">
        <v>89.210999999999999</v>
      </c>
      <c r="O5" s="123">
        <v>1.1830000000000001</v>
      </c>
      <c r="P5" s="123">
        <v>86.893000000000001</v>
      </c>
      <c r="Q5" s="123">
        <v>91.53</v>
      </c>
      <c r="R5" s="179">
        <v>75.412000000000006</v>
      </c>
      <c r="S5" s="179">
        <v>9.26</v>
      </c>
      <c r="T5" s="135">
        <v>3.1473E-14</v>
      </c>
      <c r="U5" s="135">
        <v>5.0399999999999997E-13</v>
      </c>
      <c r="V5" s="191" t="s">
        <v>72</v>
      </c>
      <c r="W5" s="176">
        <f t="shared" si="0"/>
        <v>2.3179999999999978</v>
      </c>
      <c r="X5" s="165"/>
      <c r="Y5" s="121" t="str">
        <f>Table5[[#This Row],[Predictors]]</f>
        <v>MYN</v>
      </c>
      <c r="Z5" s="122">
        <f>[5]Mode_f0_exc_b0!B4</f>
        <v>6.2309999999999999</v>
      </c>
      <c r="AA5" s="123">
        <f>[5]Mode_f0_exc_b0!C4</f>
        <v>0.42399999999999999</v>
      </c>
      <c r="AB5" s="123">
        <f>[5]Mode_f0_exc_b0!D4</f>
        <v>5.4009999999999998</v>
      </c>
      <c r="AC5" s="123">
        <f>[5]Mode_f0_exc_b0!E4</f>
        <v>7.0620000000000003</v>
      </c>
      <c r="AD5" s="179">
        <f>[5]Mode_f0_exc_b0!F4</f>
        <v>14.708</v>
      </c>
      <c r="AE5" s="179">
        <f>[5]Mode_f0_exc_b0!G4</f>
        <v>10.050000000000001</v>
      </c>
      <c r="AF5" s="135">
        <f>[5]Mode_f0_exc_b0!H4</f>
        <v>3.99E-8</v>
      </c>
      <c r="AG5" s="163">
        <f>[5]Mode_f0_exc_b0!I4</f>
        <v>1.36E-7</v>
      </c>
      <c r="AH5" s="203" t="str">
        <f>[5]Mode_f0_exc_b0!J4</f>
        <v>p&lt;0.0001</v>
      </c>
      <c r="AI5" s="176">
        <f t="shared" si="1"/>
        <v>0.83000000000000007</v>
      </c>
      <c r="AJ5" s="132"/>
      <c r="AK5" s="165"/>
      <c r="AM5" s="154"/>
      <c r="AS5" s="165"/>
      <c r="AT5" s="165"/>
      <c r="BK5" s="165"/>
    </row>
    <row r="6" spans="1:64" s="153" customFormat="1" x14ac:dyDescent="0.3">
      <c r="A6" s="125" t="str">
        <f>RIGHT([7]Mode_l_t_b0!A5,3)</f>
        <v>MDQ</v>
      </c>
      <c r="B6" s="125">
        <f>[7]Mode_l_t_b0!B5</f>
        <v>76.831000000000003</v>
      </c>
      <c r="C6" s="152">
        <f>[7]Mode_l_t_b0!C5</f>
        <v>7.4729999999999999</v>
      </c>
      <c r="D6" s="152">
        <f>[7]Mode_l_t_b0!D5</f>
        <v>62.185000000000002</v>
      </c>
      <c r="E6" s="152">
        <f>[7]Mode_l_t_b0!E5</f>
        <v>91.477000000000004</v>
      </c>
      <c r="F6" s="152">
        <f>[7]Mode_l_t_b0!F5</f>
        <v>10.282</v>
      </c>
      <c r="G6" s="152">
        <f>[7]Mode_l_t_b0!G5</f>
        <v>10.050000000000001</v>
      </c>
      <c r="H6" s="135">
        <f>[7]Mode_l_t_b0!H5</f>
        <v>1.1799999999999999E-6</v>
      </c>
      <c r="I6" s="135">
        <f>[7]Mode_l_t_b0!I5</f>
        <v>3.2399999999999999E-6</v>
      </c>
      <c r="J6" s="183" t="str">
        <f>[7]Mode_l_t_b0!J5</f>
        <v>p&lt;0.0001</v>
      </c>
      <c r="K6" s="176">
        <f>Table5[[#This Row],[estimate]]-Table5[[#This Row],[2.5% CI]]</f>
        <v>14.646000000000001</v>
      </c>
      <c r="M6" s="121" t="str">
        <f>Table5[[#This Row],[Predictors]]</f>
        <v>MDQ</v>
      </c>
      <c r="N6" s="126">
        <v>90.358999999999995</v>
      </c>
      <c r="O6" s="123">
        <v>1.395</v>
      </c>
      <c r="P6" s="123">
        <v>87.625</v>
      </c>
      <c r="Q6" s="123">
        <v>93.093000000000004</v>
      </c>
      <c r="R6" s="179">
        <v>64.771000000000001</v>
      </c>
      <c r="S6" s="179">
        <v>10.92</v>
      </c>
      <c r="T6" s="135">
        <v>1.8184000000000001E-15</v>
      </c>
      <c r="U6" s="135">
        <v>2.9099999999999997E-14</v>
      </c>
      <c r="V6" s="191" t="s">
        <v>72</v>
      </c>
      <c r="W6" s="176">
        <f t="shared" si="0"/>
        <v>2.7339999999999947</v>
      </c>
      <c r="Y6" s="121" t="str">
        <f>Table5[[#This Row],[Predictors]]</f>
        <v>MDQ</v>
      </c>
      <c r="Z6" s="126">
        <f>[5]Mode_f0_exc_b0!B5</f>
        <v>8.1340000000000003</v>
      </c>
      <c r="AA6" s="123">
        <f>[5]Mode_f0_exc_b0!C5</f>
        <v>0.54</v>
      </c>
      <c r="AB6" s="123">
        <f>[5]Mode_f0_exc_b0!D5</f>
        <v>7.0759999999999996</v>
      </c>
      <c r="AC6" s="123">
        <f>[5]Mode_f0_exc_b0!E5</f>
        <v>9.1910000000000007</v>
      </c>
      <c r="AD6" s="179">
        <f>[5]Mode_f0_exc_b0!F5</f>
        <v>15.073</v>
      </c>
      <c r="AE6" s="179">
        <f>[5]Mode_f0_exc_b0!G5</f>
        <v>10.039999999999999</v>
      </c>
      <c r="AF6" s="135">
        <f>[5]Mode_f0_exc_b0!H5</f>
        <v>3.2000000000000002E-8</v>
      </c>
      <c r="AG6" s="164">
        <f>[5]Mode_f0_exc_b0!I5</f>
        <v>1.12E-7</v>
      </c>
      <c r="AH6" s="204" t="str">
        <f>[5]Mode_f0_exc_b0!J5</f>
        <v>p&lt;0.0001</v>
      </c>
      <c r="AI6" s="176">
        <f t="shared" si="1"/>
        <v>1.0580000000000007</v>
      </c>
      <c r="AJ6" s="132"/>
      <c r="AM6" s="154"/>
    </row>
    <row r="7" spans="1:64" s="153" customFormat="1" x14ac:dyDescent="0.3">
      <c r="A7" s="121" t="str">
        <f>RIGHT([19]PA_l_f0_b0!A2,3)</f>
        <v>L*H</v>
      </c>
      <c r="B7" s="121">
        <f>[25]PA_l_t_b0!B2</f>
        <v>93.504000000000005</v>
      </c>
      <c r="C7" s="152">
        <f>[25]PA_l_t_b0!C2</f>
        <v>5.6959999999999997</v>
      </c>
      <c r="D7" s="152">
        <f>[25]PA_l_t_b0!D2</f>
        <v>82.338999999999999</v>
      </c>
      <c r="E7" s="152">
        <f>[25]PA_l_t_b0!E2</f>
        <v>104.66800000000001</v>
      </c>
      <c r="F7" s="152">
        <f>[25]PA_l_t_b0!F2</f>
        <v>16.414999999999999</v>
      </c>
      <c r="G7" s="152">
        <f>[25]PA_l_t_b0!G2</f>
        <v>9.94</v>
      </c>
      <c r="H7" s="134">
        <f>[25]PA_l_t_b0!H2</f>
        <v>1.5799999999999999E-8</v>
      </c>
      <c r="I7" s="134">
        <f>[25]PA_l_t_b0!I2</f>
        <v>5.3400000000000002E-8</v>
      </c>
      <c r="J7" s="183" t="str">
        <f>[25]PA_l_t_b0!J2</f>
        <v>p&lt;0.0001</v>
      </c>
      <c r="K7" s="176">
        <f>Table5[[#This Row],[estimate]]-Table5[[#This Row],[2.5% CI]]</f>
        <v>11.165000000000006</v>
      </c>
      <c r="L7" s="165"/>
      <c r="M7" s="121" t="str">
        <f>Table5[[#This Row],[Predictors]]</f>
        <v>L*H</v>
      </c>
      <c r="N7" s="122">
        <f>[19]PA_l_f0_b0!B2</f>
        <v>86.988</v>
      </c>
      <c r="O7" s="123">
        <f>[19]PA_l_f0_b0!C2</f>
        <v>1.196</v>
      </c>
      <c r="P7" s="123">
        <f>[19]PA_l_f0_b0!D2</f>
        <v>84.643000000000001</v>
      </c>
      <c r="Q7" s="123">
        <f>[19]PA_l_f0_b0!E2</f>
        <v>89.332999999999998</v>
      </c>
      <c r="R7" s="179">
        <f>[19]PA_l_f0_b0!F2</f>
        <v>72.703000000000003</v>
      </c>
      <c r="S7" s="179">
        <f>[19]PA_l_f0_b0!G2</f>
        <v>9.2100000000000009</v>
      </c>
      <c r="T7" s="135">
        <f>[19]PA_l_f0_b0!H2</f>
        <v>4.9900000000000001E-14</v>
      </c>
      <c r="U7" s="135">
        <f>[19]PA_l_f0_b0!I2</f>
        <v>3.78E-13</v>
      </c>
      <c r="V7" s="191" t="str">
        <f>[19]PA_l_f0_b0!J2</f>
        <v>p&lt;0.0001</v>
      </c>
      <c r="W7" s="176">
        <f t="shared" si="0"/>
        <v>2.3449999999999989</v>
      </c>
      <c r="X7" s="165"/>
      <c r="Y7" s="121" t="str">
        <f>Table5[[#This Row],[Predictors]]</f>
        <v>L*H</v>
      </c>
      <c r="Z7" s="122">
        <f>[23]PA_f0_exc_b0!B2</f>
        <v>6.2750000000000004</v>
      </c>
      <c r="AA7" s="123">
        <f>[23]PA_f0_exc_b0!C2</f>
        <v>0.36799999999999999</v>
      </c>
      <c r="AB7" s="123">
        <f>[23]PA_f0_exc_b0!D2</f>
        <v>5.5540000000000003</v>
      </c>
      <c r="AC7" s="123">
        <f>[23]PA_f0_exc_b0!E2</f>
        <v>6.9960000000000004</v>
      </c>
      <c r="AD7" s="123">
        <f>[23]PA_f0_exc_b0!F2</f>
        <v>17.055</v>
      </c>
      <c r="AE7" s="123">
        <f>[23]PA_f0_exc_b0!G2</f>
        <v>10.1</v>
      </c>
      <c r="AF7" s="155">
        <f>[23]PA_f0_exc_b0!H2</f>
        <v>8.9399999999999993E-9</v>
      </c>
      <c r="AG7" s="124">
        <f>[23]PA_f0_exc_b0!I2</f>
        <v>3.1499999999999998E-8</v>
      </c>
      <c r="AH7" s="205" t="str">
        <f>[23]PA_f0_exc_b0!J2</f>
        <v>p&lt;0.0001</v>
      </c>
      <c r="AI7" s="176">
        <f t="shared" si="1"/>
        <v>0.72100000000000009</v>
      </c>
      <c r="AJ7" s="132"/>
      <c r="AK7" s="165"/>
      <c r="AM7" s="154"/>
      <c r="AS7" s="165"/>
      <c r="AT7" s="165"/>
      <c r="BB7" s="165"/>
    </row>
    <row r="8" spans="1:64" s="153" customFormat="1" x14ac:dyDescent="0.3">
      <c r="A8" s="121" t="str">
        <f>RIGHT([19]PA_l_f0_b0!A3,6)</f>
        <v>^[L*]H</v>
      </c>
      <c r="B8" s="121">
        <f>[25]PA_l_t_b0!B3</f>
        <v>82.188999999999993</v>
      </c>
      <c r="C8" s="152">
        <f>[25]PA_l_t_b0!C3</f>
        <v>10.115</v>
      </c>
      <c r="D8" s="152">
        <f>[25]PA_l_t_b0!D3</f>
        <v>62.363999999999997</v>
      </c>
      <c r="E8" s="152">
        <f>[25]PA_l_t_b0!E3</f>
        <v>102.014</v>
      </c>
      <c r="F8" s="152">
        <f>[25]PA_l_t_b0!F3</f>
        <v>8.1259999999999994</v>
      </c>
      <c r="G8" s="152">
        <f>[25]PA_l_t_b0!G3</f>
        <v>90.27</v>
      </c>
      <c r="H8" s="134">
        <f>[25]PA_l_t_b0!H3</f>
        <v>2.2100000000000001E-12</v>
      </c>
      <c r="I8" s="134">
        <f>[25]PA_l_t_b0!I3</f>
        <v>1.1500000000000001E-11</v>
      </c>
      <c r="J8" s="183" t="str">
        <f>[25]PA_l_t_b0!J3</f>
        <v>p&lt;0.0001</v>
      </c>
      <c r="K8" s="176">
        <f>Table5[[#This Row],[estimate]]-Table5[[#This Row],[2.5% CI]]</f>
        <v>19.824999999999996</v>
      </c>
      <c r="M8" s="121" t="str">
        <f>Table5[[#This Row],[Predictors]]</f>
        <v>^[L*]H</v>
      </c>
      <c r="N8" s="122">
        <f>[19]PA_l_f0_b0!B3</f>
        <v>91.078000000000003</v>
      </c>
      <c r="O8" s="123">
        <f>[19]PA_l_f0_b0!C3</f>
        <v>1.4970000000000001</v>
      </c>
      <c r="P8" s="123">
        <f>[19]PA_l_f0_b0!D3</f>
        <v>88.144000000000005</v>
      </c>
      <c r="Q8" s="123">
        <f>[19]PA_l_f0_b0!E3</f>
        <v>94.013000000000005</v>
      </c>
      <c r="R8" s="179">
        <f>[19]PA_l_f0_b0!F3</f>
        <v>60.831000000000003</v>
      </c>
      <c r="S8" s="179">
        <f>[19]PA_l_f0_b0!G3</f>
        <v>0</v>
      </c>
      <c r="T8" s="135">
        <f>[19]PA_l_f0_b0!H3</f>
        <v>0.96760000000000002</v>
      </c>
      <c r="U8" s="135">
        <f>[19]PA_l_f0_b0!I3</f>
        <v>1</v>
      </c>
      <c r="V8" s="191">
        <f>[19]PA_l_f0_b0!J3</f>
        <v>0</v>
      </c>
      <c r="W8" s="176">
        <f t="shared" si="0"/>
        <v>2.9339999999999975</v>
      </c>
      <c r="Y8" s="121" t="str">
        <f>Table5[[#This Row],[Predictors]]</f>
        <v>^[L*]H</v>
      </c>
      <c r="Z8" s="122">
        <f>[23]PA_f0_exc_b0!B3</f>
        <v>3.6429999999999998</v>
      </c>
      <c r="AA8" s="123">
        <f>[23]PA_f0_exc_b0!C3</f>
        <v>0.876</v>
      </c>
      <c r="AB8" s="123">
        <f>[23]PA_f0_exc_b0!D3</f>
        <v>1.925</v>
      </c>
      <c r="AC8" s="123">
        <f>[23]PA_f0_exc_b0!E3</f>
        <v>5.3609999999999998</v>
      </c>
      <c r="AD8" s="123">
        <f>[23]PA_f0_exc_b0!F3</f>
        <v>4.157</v>
      </c>
      <c r="AE8" s="123">
        <f>[23]PA_f0_exc_b0!G3</f>
        <v>0</v>
      </c>
      <c r="AF8" s="155">
        <f>[23]PA_f0_exc_b0!H3</f>
        <v>1</v>
      </c>
      <c r="AG8" s="124">
        <f>[23]PA_f0_exc_b0!I3</f>
        <v>1</v>
      </c>
      <c r="AH8" s="205">
        <f>[23]PA_f0_exc_b0!J3</f>
        <v>0</v>
      </c>
      <c r="AI8" s="176">
        <f t="shared" si="1"/>
        <v>1.7179999999999997</v>
      </c>
      <c r="AJ8" s="132"/>
      <c r="AK8" s="165"/>
      <c r="AM8" s="154"/>
      <c r="BB8" s="165"/>
      <c r="BC8" s="165"/>
      <c r="BK8" s="165"/>
      <c r="BL8" s="165"/>
    </row>
    <row r="9" spans="1:64" s="153" customFormat="1" x14ac:dyDescent="0.3">
      <c r="A9" s="121" t="str">
        <f>RIGHT([19]PA_l_f0_b0!A4,6)</f>
        <v>L*^[H]</v>
      </c>
      <c r="B9" s="121">
        <f>[25]PA_l_t_b0!B4</f>
        <v>72.698999999999998</v>
      </c>
      <c r="C9" s="152">
        <f>[25]PA_l_t_b0!C4</f>
        <v>6.5590000000000002</v>
      </c>
      <c r="D9" s="152">
        <f>[25]PA_l_t_b0!D4</f>
        <v>59.844000000000001</v>
      </c>
      <c r="E9" s="152">
        <f>[25]PA_l_t_b0!E4</f>
        <v>85.552999999999997</v>
      </c>
      <c r="F9" s="152">
        <f>[25]PA_l_t_b0!F4</f>
        <v>11.084</v>
      </c>
      <c r="G9" s="152">
        <f>[25]PA_l_t_b0!G4</f>
        <v>17.399999999999999</v>
      </c>
      <c r="H9" s="134">
        <f>[25]PA_l_t_b0!H4</f>
        <v>2.6000000000000001E-9</v>
      </c>
      <c r="I9" s="134">
        <f>[25]PA_l_t_b0!I4</f>
        <v>1E-8</v>
      </c>
      <c r="J9" s="183" t="str">
        <f>[25]PA_l_t_b0!J4</f>
        <v>p&lt;0.0001</v>
      </c>
      <c r="K9" s="176">
        <f>Table5[[#This Row],[estimate]]-Table5[[#This Row],[2.5% CI]]</f>
        <v>12.854999999999997</v>
      </c>
      <c r="M9" s="121" t="str">
        <f>Table5[[#This Row],[Predictors]]</f>
        <v>L*^[H]</v>
      </c>
      <c r="N9" s="122">
        <f>[19]PA_l_f0_b0!B4</f>
        <v>88.515000000000001</v>
      </c>
      <c r="O9" s="123">
        <f>[19]PA_l_f0_b0!C4</f>
        <v>1.27</v>
      </c>
      <c r="P9" s="123">
        <f>[19]PA_l_f0_b0!D4</f>
        <v>86.025999999999996</v>
      </c>
      <c r="Q9" s="123">
        <f>[19]PA_l_f0_b0!E4</f>
        <v>91.004000000000005</v>
      </c>
      <c r="R9" s="179">
        <f>[19]PA_l_f0_b0!F4</f>
        <v>69.706999999999994</v>
      </c>
      <c r="S9" s="179">
        <f>[19]PA_l_f0_b0!G4</f>
        <v>9.25</v>
      </c>
      <c r="T9" s="135">
        <f>[19]PA_l_f0_b0!H4</f>
        <v>6.6699999999999996E-14</v>
      </c>
      <c r="U9" s="135">
        <f>[19]PA_l_f0_b0!I4</f>
        <v>4.4600000000000002E-13</v>
      </c>
      <c r="V9" s="191" t="str">
        <f>[19]PA_l_f0_b0!J4</f>
        <v>p&lt;0.0001</v>
      </c>
      <c r="W9" s="176">
        <f t="shared" si="0"/>
        <v>2.4890000000000043</v>
      </c>
      <c r="Y9" s="121" t="str">
        <f>Table5[[#This Row],[Predictors]]</f>
        <v>L*^[H]</v>
      </c>
      <c r="Z9" s="122">
        <f>[23]PA_f0_exc_b0!B4</f>
        <v>10.468999999999999</v>
      </c>
      <c r="AA9" s="123">
        <f>[23]PA_f0_exc_b0!C4</f>
        <v>0.56000000000000005</v>
      </c>
      <c r="AB9" s="123">
        <f>[23]PA_f0_exc_b0!D4</f>
        <v>9.3719999999999999</v>
      </c>
      <c r="AC9" s="123">
        <f>[23]PA_f0_exc_b0!E4</f>
        <v>11.566000000000001</v>
      </c>
      <c r="AD9" s="123">
        <f>[23]PA_f0_exc_b0!F4</f>
        <v>18.704999999999998</v>
      </c>
      <c r="AE9" s="123">
        <f>[23]PA_f0_exc_b0!G4</f>
        <v>9.82</v>
      </c>
      <c r="AF9" s="199">
        <f>[23]PA_f0_exc_b0!H4</f>
        <v>5.28E-9</v>
      </c>
      <c r="AG9" s="124">
        <f>[23]PA_f0_exc_b0!I4</f>
        <v>1.9399999999999998E-8</v>
      </c>
      <c r="AH9" s="205" t="str">
        <f>[23]PA_f0_exc_b0!J4</f>
        <v>p&lt;0.0001</v>
      </c>
      <c r="AI9" s="176">
        <f t="shared" si="1"/>
        <v>1.0969999999999995</v>
      </c>
      <c r="AJ9" s="132"/>
      <c r="AM9" s="154"/>
    </row>
    <row r="10" spans="1:64" s="153" customFormat="1" x14ac:dyDescent="0.3">
      <c r="A10" s="121" t="str">
        <f>RIGHT([19]PA_l_f0_b0!A5,6)</f>
        <v>^[L*H]</v>
      </c>
      <c r="B10" s="125">
        <f>[25]PA_l_t_b0!B5</f>
        <v>70.016000000000005</v>
      </c>
      <c r="C10" s="156">
        <f>[25]PA_l_t_b0!C5</f>
        <v>5.9580000000000002</v>
      </c>
      <c r="D10" s="156">
        <f>[25]PA_l_t_b0!D5</f>
        <v>58.338000000000001</v>
      </c>
      <c r="E10" s="156">
        <f>[25]PA_l_t_b0!E5</f>
        <v>81.694000000000003</v>
      </c>
      <c r="F10" s="156">
        <f>[25]PA_l_t_b0!F5</f>
        <v>11.750999999999999</v>
      </c>
      <c r="G10" s="156">
        <f>[25]PA_l_t_b0!G5</f>
        <v>11.89</v>
      </c>
      <c r="H10" s="137">
        <f>[25]PA_l_t_b0!H5</f>
        <v>6.6899999999999997E-8</v>
      </c>
      <c r="I10" s="137">
        <f>[25]PA_l_t_b0!I5</f>
        <v>2.0599999999999999E-7</v>
      </c>
      <c r="J10" s="184" t="str">
        <f>[25]PA_l_t_b0!J5</f>
        <v>p&lt;0.0001</v>
      </c>
      <c r="K10" s="176">
        <f>Table5[[#This Row],[estimate]]-Table5[[#This Row],[2.5% CI]]</f>
        <v>11.678000000000004</v>
      </c>
      <c r="L10" s="165"/>
      <c r="M10" s="121" t="str">
        <f>Table5[[#This Row],[Predictors]]</f>
        <v>^[L*H]</v>
      </c>
      <c r="N10" s="126">
        <f>[19]PA_l_f0_b0!B5</f>
        <v>90.968999999999994</v>
      </c>
      <c r="O10" s="128">
        <f>[19]PA_l_f0_b0!C5</f>
        <v>1.4179999999999999</v>
      </c>
      <c r="P10" s="128">
        <f>[19]PA_l_f0_b0!D5</f>
        <v>88.19</v>
      </c>
      <c r="Q10" s="128">
        <f>[19]PA_l_f0_b0!E5</f>
        <v>93.748000000000005</v>
      </c>
      <c r="R10" s="180">
        <f>[19]PA_l_f0_b0!F5</f>
        <v>64.161000000000001</v>
      </c>
      <c r="S10" s="180">
        <f>[19]PA_l_f0_b0!G5</f>
        <v>11.76</v>
      </c>
      <c r="T10" s="138">
        <f>[19]PA_l_f0_b0!H5</f>
        <v>2.46E-16</v>
      </c>
      <c r="U10" s="138">
        <f>[19]PA_l_f0_b0!I5</f>
        <v>4.1000000000000004E-15</v>
      </c>
      <c r="V10" s="192" t="str">
        <f>[19]PA_l_f0_b0!J5</f>
        <v>p&lt;0.0001</v>
      </c>
      <c r="W10" s="176">
        <f t="shared" si="0"/>
        <v>2.7789999999999964</v>
      </c>
      <c r="X10" s="165"/>
      <c r="Y10" s="121" t="str">
        <f>Table5[[#This Row],[Predictors]]</f>
        <v>^[L*H]</v>
      </c>
      <c r="Z10" s="126">
        <f>[23]PA_f0_exc_b0!B5</f>
        <v>8.0340000000000007</v>
      </c>
      <c r="AA10" s="128">
        <f>[23]PA_f0_exc_b0!C5</f>
        <v>0.41799999999999998</v>
      </c>
      <c r="AB10" s="128">
        <f>[23]PA_f0_exc_b0!D5</f>
        <v>7.2149999999999999</v>
      </c>
      <c r="AC10" s="128">
        <f>[23]PA_f0_exc_b0!E5</f>
        <v>8.8520000000000003</v>
      </c>
      <c r="AD10" s="128">
        <f>[23]PA_f0_exc_b0!F5</f>
        <v>19.238</v>
      </c>
      <c r="AE10" s="128">
        <f>[23]PA_f0_exc_b0!G5</f>
        <v>9.25</v>
      </c>
      <c r="AF10" s="157">
        <f>[23]PA_f0_exc_b0!H5</f>
        <v>8.9500000000000007E-9</v>
      </c>
      <c r="AG10" s="127">
        <f>[23]PA_f0_exc_b0!I5</f>
        <v>3.1499999999999998E-8</v>
      </c>
      <c r="AH10" s="206" t="str">
        <f>[23]PA_f0_exc_b0!J5</f>
        <v>p&lt;0.0001</v>
      </c>
      <c r="AI10" s="176">
        <f t="shared" si="1"/>
        <v>0.81900000000000084</v>
      </c>
      <c r="AJ10" s="132"/>
      <c r="AK10" s="165"/>
      <c r="AM10" s="154"/>
      <c r="AS10" s="165"/>
      <c r="AT10" s="165"/>
    </row>
    <row r="11" spans="1:64" s="153" customFormat="1" x14ac:dyDescent="0.3">
      <c r="A11" s="129"/>
      <c r="B11" s="130"/>
      <c r="C11" s="158"/>
      <c r="D11" s="158"/>
      <c r="E11" s="158"/>
      <c r="F11" s="159"/>
      <c r="G11" s="159"/>
      <c r="H11" s="159"/>
      <c r="I11" s="159"/>
      <c r="J11" s="185"/>
      <c r="K11" s="131"/>
      <c r="L11" s="132"/>
      <c r="M11" s="132"/>
      <c r="N11" s="132"/>
      <c r="O11" s="159"/>
      <c r="P11" s="159"/>
      <c r="Q11" s="159"/>
      <c r="R11" s="159"/>
      <c r="T11" s="129"/>
      <c r="U11" s="131"/>
      <c r="V11" s="193"/>
      <c r="W11" s="132"/>
      <c r="X11" s="160"/>
      <c r="Y11" s="133"/>
      <c r="AD11" s="154"/>
      <c r="AH11" s="185"/>
    </row>
    <row r="12" spans="1:64" s="7" customFormat="1" ht="29.4" x14ac:dyDescent="0.3">
      <c r="A12" s="5" t="s">
        <v>13</v>
      </c>
      <c r="B12" s="5"/>
      <c r="C12" s="140"/>
      <c r="D12" s="140"/>
      <c r="E12" s="140"/>
      <c r="F12" s="139"/>
      <c r="G12" s="139"/>
      <c r="H12" s="139"/>
      <c r="I12" s="139"/>
      <c r="J12" s="186"/>
      <c r="K12" s="144"/>
      <c r="M12" s="5" t="s">
        <v>15</v>
      </c>
      <c r="N12" s="140"/>
      <c r="O12" s="8"/>
      <c r="P12" s="8"/>
      <c r="Q12" s="8"/>
      <c r="R12" s="8"/>
      <c r="S12" s="5"/>
      <c r="U12" s="5"/>
      <c r="V12" s="194"/>
      <c r="X12" s="139"/>
      <c r="Y12" s="5" t="s">
        <v>18</v>
      </c>
      <c r="AC12" s="8"/>
      <c r="AH12" s="201"/>
    </row>
    <row r="13" spans="1:64" x14ac:dyDescent="0.3">
      <c r="A13" s="6" t="s">
        <v>0</v>
      </c>
      <c r="B13" s="9" t="s">
        <v>43</v>
      </c>
      <c r="C13" s="145" t="s">
        <v>6</v>
      </c>
      <c r="D13" s="145" t="s">
        <v>9</v>
      </c>
      <c r="E13" s="145" t="s">
        <v>10</v>
      </c>
      <c r="F13" s="178" t="s">
        <v>44</v>
      </c>
      <c r="G13" s="178" t="s">
        <v>11</v>
      </c>
      <c r="H13" s="11" t="s">
        <v>45</v>
      </c>
      <c r="I13" s="168" t="s">
        <v>71</v>
      </c>
      <c r="J13" s="187" t="s">
        <v>47</v>
      </c>
      <c r="K13" s="12" t="s">
        <v>42</v>
      </c>
      <c r="L13" s="141"/>
      <c r="M13" s="6" t="s">
        <v>0</v>
      </c>
      <c r="N13" s="146" t="s">
        <v>43</v>
      </c>
      <c r="O13" s="145" t="s">
        <v>6</v>
      </c>
      <c r="P13" s="145" t="s">
        <v>9</v>
      </c>
      <c r="Q13" s="145" t="s">
        <v>10</v>
      </c>
      <c r="R13" s="178" t="s">
        <v>44</v>
      </c>
      <c r="S13" s="178" t="s">
        <v>11</v>
      </c>
      <c r="T13" s="11" t="s">
        <v>45</v>
      </c>
      <c r="U13" s="168" t="s">
        <v>71</v>
      </c>
      <c r="V13" s="187" t="s">
        <v>47</v>
      </c>
      <c r="W13" s="12" t="s">
        <v>42</v>
      </c>
      <c r="X13" s="141"/>
      <c r="Y13" s="6" t="s">
        <v>0</v>
      </c>
      <c r="Z13" s="9" t="s">
        <v>43</v>
      </c>
      <c r="AA13" s="12" t="s">
        <v>6</v>
      </c>
      <c r="AB13" s="12" t="s">
        <v>9</v>
      </c>
      <c r="AC13" s="12" t="s">
        <v>10</v>
      </c>
      <c r="AD13" s="181" t="s">
        <v>44</v>
      </c>
      <c r="AE13" s="181" t="s">
        <v>11</v>
      </c>
      <c r="AF13" s="11" t="s">
        <v>45</v>
      </c>
      <c r="AG13" s="168" t="s">
        <v>71</v>
      </c>
      <c r="AH13" s="187" t="s">
        <v>47</v>
      </c>
      <c r="AI13" s="12" t="s">
        <v>42</v>
      </c>
      <c r="AJ13" s="150"/>
      <c r="AK13" s="142"/>
      <c r="AL13" s="142"/>
      <c r="AM13" s="142"/>
    </row>
    <row r="14" spans="1:64" s="153" customFormat="1" x14ac:dyDescent="0.3">
      <c r="A14" s="121" t="str">
        <f t="shared" ref="A14:A21" si="2">A3</f>
        <v>MDC</v>
      </c>
      <c r="B14" s="121">
        <f>[9]Mode_h_t_b0!B2</f>
        <v>319.928</v>
      </c>
      <c r="C14" s="123">
        <f>[9]Mode_h_t_b0!C2</f>
        <v>25.942</v>
      </c>
      <c r="D14" s="123">
        <f>[9]Mode_h_t_b0!D2</f>
        <v>269.08300000000003</v>
      </c>
      <c r="E14" s="123">
        <f>[9]Mode_h_t_b0!E2</f>
        <v>370.77199999999999</v>
      </c>
      <c r="F14" s="179">
        <f>[9]Mode_h_t_b0!F2</f>
        <v>12.333</v>
      </c>
      <c r="G14" s="179">
        <f>[9]Mode_h_t_b0!G2</f>
        <v>2.98</v>
      </c>
      <c r="H14" s="134">
        <f>[9]Mode_h_t_b0!H2</f>
        <v>1.1999999999999999E-3</v>
      </c>
      <c r="I14" s="134">
        <f>[9]Mode_h_t_b0!I2</f>
        <v>2.2000000000000001E-3</v>
      </c>
      <c r="J14" s="182" t="str">
        <f>[9]Mode_h_t_b0!J2</f>
        <v>p&lt;0.01</v>
      </c>
      <c r="K14" s="176">
        <f>B14-D14</f>
        <v>50.84499999999997</v>
      </c>
      <c r="M14" s="121" t="str">
        <f t="shared" ref="M14:M21" si="3">A3</f>
        <v>MDC</v>
      </c>
      <c r="N14" s="122">
        <f>[3]Mode_h_f0_b0!B2</f>
        <v>91.608999999999995</v>
      </c>
      <c r="O14" s="123">
        <f>[3]Mode_h_f0_b0!C2</f>
        <v>1.2589999999999999</v>
      </c>
      <c r="P14" s="123">
        <f>[3]Mode_h_f0_b0!D2</f>
        <v>89.141000000000005</v>
      </c>
      <c r="Q14" s="123">
        <f>[3]Mode_h_f0_b0!E2</f>
        <v>94.076999999999998</v>
      </c>
      <c r="R14" s="179">
        <f>[3]Mode_h_f0_b0!F2</f>
        <v>72.754000000000005</v>
      </c>
      <c r="S14" s="179">
        <f>[3]Mode_h_f0_b0!G2</f>
        <v>11.59</v>
      </c>
      <c r="T14" s="135">
        <f>[3]Mode_h_f0_b0!H2</f>
        <v>8.6900000000000004E-17</v>
      </c>
      <c r="U14" s="135">
        <f>[3]Mode_h_f0_b0!I2</f>
        <v>1.92E-15</v>
      </c>
      <c r="V14" s="191" t="str">
        <f>[3]Mode_h_f0_b0!J2</f>
        <v>p&lt;0.0001</v>
      </c>
      <c r="W14" s="176">
        <f t="shared" ref="W14:W21" si="4">N14-P14</f>
        <v>2.4679999999999893</v>
      </c>
      <c r="Y14" s="121" t="str">
        <f t="shared" ref="Y14:Y21" si="5">A3</f>
        <v>MDC</v>
      </c>
      <c r="Z14" s="122">
        <f>EXP([11]Mode_lh_slope_b0!B2)</f>
        <v>30.47784420089539</v>
      </c>
      <c r="AA14" s="123">
        <f>[11]Mode_lh_slope_b0!C2</f>
        <v>0.112</v>
      </c>
      <c r="AB14" s="123">
        <f>EXP([11]Mode_lh_slope_b0!D2)</f>
        <v>24.483514169081833</v>
      </c>
      <c r="AC14" s="123">
        <f>EXP([11]Mode_lh_slope_b0!E2)</f>
        <v>37.939773707284289</v>
      </c>
      <c r="AD14" s="179">
        <f>[11]Mode_lh_slope_b0!F2</f>
        <v>30.576000000000001</v>
      </c>
      <c r="AE14" s="179">
        <f>[11]Mode_lh_slope_b0!G2</f>
        <v>11.72</v>
      </c>
      <c r="AF14" s="136">
        <f>[11]Mode_lh_slope_b0!H2</f>
        <v>1.52E-12</v>
      </c>
      <c r="AG14" s="136">
        <f>[11]Mode_lh_slope_b0!I2</f>
        <v>8.0899999999999997E-12</v>
      </c>
      <c r="AH14" s="207" t="str">
        <f>[11]Mode_lh_slope_b0!J2</f>
        <v>p&lt;0.0001</v>
      </c>
      <c r="AI14" s="176">
        <f>Z14-AB14</f>
        <v>5.9943300318135577</v>
      </c>
      <c r="AJ14" s="158"/>
      <c r="AK14" s="154"/>
      <c r="AL14" s="154"/>
      <c r="AM14" s="154"/>
    </row>
    <row r="15" spans="1:64" s="153" customFormat="1" x14ac:dyDescent="0.3">
      <c r="A15" s="121" t="str">
        <f t="shared" si="2"/>
        <v>MWH</v>
      </c>
      <c r="B15" s="121">
        <f>[9]Mode_h_t_b0!B3</f>
        <v>319.65100000000001</v>
      </c>
      <c r="C15" s="123">
        <f>[9]Mode_h_t_b0!C3</f>
        <v>25.942</v>
      </c>
      <c r="D15" s="123">
        <f>[9]Mode_h_t_b0!D3</f>
        <v>268.80599999999998</v>
      </c>
      <c r="E15" s="123">
        <f>[9]Mode_h_t_b0!E3</f>
        <v>370.49599999999998</v>
      </c>
      <c r="F15" s="179">
        <f>[9]Mode_h_t_b0!F3</f>
        <v>12.321999999999999</v>
      </c>
      <c r="G15" s="179">
        <f>[9]Mode_h_t_b0!G3</f>
        <v>2.98</v>
      </c>
      <c r="H15" s="134">
        <f>[9]Mode_h_t_b0!H3</f>
        <v>1.1999999999999999E-3</v>
      </c>
      <c r="I15" s="134">
        <f>[9]Mode_h_t_b0!I3</f>
        <v>2.2000000000000001E-3</v>
      </c>
      <c r="J15" s="183" t="str">
        <f>[9]Mode_h_t_b0!J3</f>
        <v>p&lt;0.01</v>
      </c>
      <c r="K15" s="176">
        <f t="shared" ref="K15:K21" si="6">B15-D15</f>
        <v>50.845000000000027</v>
      </c>
      <c r="M15" s="121" t="str">
        <f t="shared" si="3"/>
        <v>MWH</v>
      </c>
      <c r="N15" s="122">
        <f>[3]Mode_h_f0_b0!B3</f>
        <v>92.001999999999995</v>
      </c>
      <c r="O15" s="123">
        <f>[3]Mode_h_f0_b0!C3</f>
        <v>1.121</v>
      </c>
      <c r="P15" s="123">
        <f>[3]Mode_h_f0_b0!D3</f>
        <v>89.805000000000007</v>
      </c>
      <c r="Q15" s="123">
        <f>[3]Mode_h_f0_b0!E3</f>
        <v>94.198999999999998</v>
      </c>
      <c r="R15" s="179">
        <f>[3]Mode_h_f0_b0!F3</f>
        <v>82.081000000000003</v>
      </c>
      <c r="S15" s="179">
        <f>[3]Mode_h_f0_b0!G3</f>
        <v>11.11</v>
      </c>
      <c r="T15" s="135">
        <f>[3]Mode_h_f0_b0!H3</f>
        <v>8.1800000000000005E-17</v>
      </c>
      <c r="U15" s="135">
        <f>[3]Mode_h_f0_b0!I3</f>
        <v>1.92E-15</v>
      </c>
      <c r="V15" s="195" t="str">
        <f>[3]Mode_h_f0_b0!J3</f>
        <v>p&lt;0.0001</v>
      </c>
      <c r="W15" s="176">
        <f t="shared" si="4"/>
        <v>2.1969999999999885</v>
      </c>
      <c r="Y15" s="121" t="str">
        <f t="shared" si="5"/>
        <v>MWH</v>
      </c>
      <c r="Z15" s="122">
        <f>EXP([11]Mode_lh_slope_b0!B3)</f>
        <v>32.29782853661068</v>
      </c>
      <c r="AA15" s="123">
        <f>[11]Mode_lh_slope_b0!C3</f>
        <v>0.108</v>
      </c>
      <c r="AB15" s="123">
        <f>EXP([11]Mode_lh_slope_b0!D3)</f>
        <v>26.127803094173924</v>
      </c>
      <c r="AC15" s="123">
        <f>EXP([11]Mode_lh_slope_b0!E3)</f>
        <v>39.924892438159418</v>
      </c>
      <c r="AD15" s="179">
        <f>[11]Mode_lh_slope_b0!F3</f>
        <v>32.140999999999998</v>
      </c>
      <c r="AE15" s="179">
        <f>[11]Mode_lh_slope_b0!G3</f>
        <v>10.26</v>
      </c>
      <c r="AF15" s="136">
        <f>[11]Mode_lh_slope_b0!H3</f>
        <v>1.24E-11</v>
      </c>
      <c r="AG15" s="136">
        <f>[11]Mode_lh_slope_b0!I3</f>
        <v>5.9600000000000006E-11</v>
      </c>
      <c r="AH15" s="207" t="str">
        <f>[11]Mode_lh_slope_b0!J3</f>
        <v>p&lt;0.0001</v>
      </c>
      <c r="AI15" s="176">
        <f t="shared" ref="AI15:AI21" si="7">Z15-AB15</f>
        <v>6.1700254424367564</v>
      </c>
      <c r="AJ15" s="161"/>
    </row>
    <row r="16" spans="1:64" s="153" customFormat="1" x14ac:dyDescent="0.3">
      <c r="A16" s="121" t="str">
        <f t="shared" si="2"/>
        <v>MYN</v>
      </c>
      <c r="B16" s="121">
        <f>[9]Mode_h_t_b0!B4</f>
        <v>315.91300000000001</v>
      </c>
      <c r="C16" s="123">
        <f>[9]Mode_h_t_b0!C4</f>
        <v>25.943000000000001</v>
      </c>
      <c r="D16" s="123">
        <f>[9]Mode_h_t_b0!D4</f>
        <v>265.065</v>
      </c>
      <c r="E16" s="123">
        <f>[9]Mode_h_t_b0!E4</f>
        <v>366.76100000000002</v>
      </c>
      <c r="F16" s="179">
        <f>[9]Mode_h_t_b0!F4</f>
        <v>12.177</v>
      </c>
      <c r="G16" s="179">
        <f>[9]Mode_h_t_b0!G4</f>
        <v>2.98</v>
      </c>
      <c r="H16" s="134">
        <f>[9]Mode_h_t_b0!H4</f>
        <v>1.1999999999999999E-3</v>
      </c>
      <c r="I16" s="134">
        <f>[9]Mode_h_t_b0!I4</f>
        <v>2.2000000000000001E-3</v>
      </c>
      <c r="J16" s="183" t="str">
        <f>[9]Mode_h_t_b0!J4</f>
        <v>p&lt;0.01</v>
      </c>
      <c r="K16" s="176">
        <f t="shared" si="6"/>
        <v>50.848000000000013</v>
      </c>
      <c r="M16" s="121" t="str">
        <f t="shared" si="3"/>
        <v>MYN</v>
      </c>
      <c r="N16" s="122">
        <f>[3]Mode_h_f0_b0!B4</f>
        <v>93.450999999999993</v>
      </c>
      <c r="O16" s="123">
        <f>[3]Mode_h_f0_b0!C4</f>
        <v>1.1339999999999999</v>
      </c>
      <c r="P16" s="123">
        <f>[3]Mode_h_f0_b0!D4</f>
        <v>91.228999999999999</v>
      </c>
      <c r="Q16" s="123">
        <f>[3]Mode_h_f0_b0!E4</f>
        <v>95.674000000000007</v>
      </c>
      <c r="R16" s="179">
        <f>[3]Mode_h_f0_b0!F4</f>
        <v>82.418000000000006</v>
      </c>
      <c r="S16" s="179">
        <f>[3]Mode_h_f0_b0!G4</f>
        <v>11.18</v>
      </c>
      <c r="T16" s="135">
        <f>[3]Mode_h_f0_b0!H4</f>
        <v>6.4399999999999996E-17</v>
      </c>
      <c r="U16" s="135">
        <f>[3]Mode_h_f0_b0!I4</f>
        <v>1.7899999999999999E-15</v>
      </c>
      <c r="V16" s="195" t="str">
        <f>[3]Mode_h_f0_b0!J4</f>
        <v>p&lt;0.0001</v>
      </c>
      <c r="W16" s="176">
        <f t="shared" si="4"/>
        <v>2.2219999999999942</v>
      </c>
      <c r="Y16" s="121" t="str">
        <f t="shared" si="5"/>
        <v>MYN</v>
      </c>
      <c r="Z16" s="122">
        <f>EXP([11]Mode_lh_slope_b0!B4)</f>
        <v>32.072533190520964</v>
      </c>
      <c r="AA16" s="123">
        <f>[11]Mode_lh_slope_b0!C4</f>
        <v>0.105</v>
      </c>
      <c r="AB16" s="123">
        <f>EXP([11]Mode_lh_slope_b0!D4)</f>
        <v>26.127803094173924</v>
      </c>
      <c r="AC16" s="123">
        <f>EXP([11]Mode_lh_slope_b0!E4)</f>
        <v>39.369838388227919</v>
      </c>
      <c r="AD16" s="179">
        <f>[11]Mode_lh_slope_b0!F4</f>
        <v>33.182000000000002</v>
      </c>
      <c r="AE16" s="179">
        <f>[11]Mode_lh_slope_b0!G4</f>
        <v>10.85</v>
      </c>
      <c r="AF16" s="136">
        <f>[11]Mode_lh_slope_b0!H4</f>
        <v>2.9500000000000002E-12</v>
      </c>
      <c r="AG16" s="136">
        <f>[11]Mode_lh_slope_b0!I4</f>
        <v>1.5100000000000001E-11</v>
      </c>
      <c r="AH16" s="207" t="str">
        <f>[11]Mode_lh_slope_b0!J4</f>
        <v>p&lt;0.0001</v>
      </c>
      <c r="AI16" s="176">
        <f t="shared" si="7"/>
        <v>5.9447300963470404</v>
      </c>
      <c r="AJ16" s="161"/>
    </row>
    <row r="17" spans="1:36" s="153" customFormat="1" x14ac:dyDescent="0.3">
      <c r="A17" s="121" t="str">
        <f t="shared" si="2"/>
        <v>MDQ</v>
      </c>
      <c r="B17" s="125">
        <f>[9]Mode_h_t_b0!B5</f>
        <v>299.358</v>
      </c>
      <c r="C17" s="123">
        <f>[9]Mode_h_t_b0!C5</f>
        <v>25.95</v>
      </c>
      <c r="D17" s="123">
        <f>[9]Mode_h_t_b0!D5</f>
        <v>248.49700000000001</v>
      </c>
      <c r="E17" s="123">
        <f>[9]Mode_h_t_b0!E5</f>
        <v>350.22</v>
      </c>
      <c r="F17" s="179">
        <f>[9]Mode_h_t_b0!F5</f>
        <v>11.536</v>
      </c>
      <c r="G17" s="179">
        <f>[9]Mode_h_t_b0!G5</f>
        <v>2.98</v>
      </c>
      <c r="H17" s="134">
        <f>[9]Mode_h_t_b0!H5</f>
        <v>1.4E-3</v>
      </c>
      <c r="I17" s="134">
        <f>[9]Mode_h_t_b0!I5</f>
        <v>2.3E-3</v>
      </c>
      <c r="J17" s="183" t="str">
        <f>[9]Mode_h_t_b0!J5</f>
        <v>p&lt;0.01</v>
      </c>
      <c r="K17" s="176">
        <f t="shared" si="6"/>
        <v>50.86099999999999</v>
      </c>
      <c r="M17" s="121" t="str">
        <f t="shared" si="3"/>
        <v>MDQ</v>
      </c>
      <c r="N17" s="126">
        <f>[3]Mode_h_f0_b0!B5</f>
        <v>96.655000000000001</v>
      </c>
      <c r="O17" s="123">
        <f>[3]Mode_h_f0_b0!C5</f>
        <v>1.5209999999999999</v>
      </c>
      <c r="P17" s="123">
        <f>[3]Mode_h_f0_b0!D5</f>
        <v>93.674000000000007</v>
      </c>
      <c r="Q17" s="123">
        <f>[3]Mode_h_f0_b0!E5</f>
        <v>99.635999999999996</v>
      </c>
      <c r="R17" s="179">
        <f>[3]Mode_h_f0_b0!F5</f>
        <v>63.554000000000002</v>
      </c>
      <c r="S17" s="179">
        <f>[3]Mode_h_f0_b0!G5</f>
        <v>12.21</v>
      </c>
      <c r="T17" s="135">
        <f>[3]Mode_h_f0_b0!H5</f>
        <v>9.2099999999999995E-17</v>
      </c>
      <c r="U17" s="135">
        <f>[3]Mode_h_f0_b0!I5</f>
        <v>1.92E-15</v>
      </c>
      <c r="V17" s="195" t="str">
        <f>[3]Mode_h_f0_b0!J5</f>
        <v>p&lt;0.0001</v>
      </c>
      <c r="W17" s="176">
        <f t="shared" si="4"/>
        <v>2.9809999999999945</v>
      </c>
      <c r="Y17" s="121" t="str">
        <f t="shared" si="5"/>
        <v>MDQ</v>
      </c>
      <c r="Z17" s="122">
        <f>EXP([11]Mode_lh_slope_b0!B5)</f>
        <v>40.935595902156301</v>
      </c>
      <c r="AA17" s="123">
        <f>[11]Mode_lh_slope_b0!C5</f>
        <v>9.2999999999999999E-2</v>
      </c>
      <c r="AB17" s="123">
        <f>EXP([11]Mode_lh_slope_b0!D5)</f>
        <v>34.089860703437509</v>
      </c>
      <c r="AC17" s="123">
        <f>EXP([11]Mode_lh_slope_b0!E5)</f>
        <v>49.106921879157262</v>
      </c>
      <c r="AD17" s="179">
        <f>[11]Mode_lh_slope_b0!F5</f>
        <v>39.851999999999997</v>
      </c>
      <c r="AE17" s="179">
        <f>[11]Mode_lh_slope_b0!G5</f>
        <v>9.5</v>
      </c>
      <c r="AF17" s="136">
        <f>[11]Mode_lh_slope_b0!H5</f>
        <v>6.7199999999999996E-12</v>
      </c>
      <c r="AG17" s="136">
        <f>[11]Mode_lh_slope_b0!I5</f>
        <v>3.2899999999999998E-11</v>
      </c>
      <c r="AH17" s="207" t="str">
        <f>[11]Mode_lh_slope_b0!J5</f>
        <v>p&lt;0.0001</v>
      </c>
      <c r="AI17" s="176">
        <f t="shared" si="7"/>
        <v>6.845735198718792</v>
      </c>
      <c r="AJ17" s="161"/>
    </row>
    <row r="18" spans="1:36" s="153" customFormat="1" x14ac:dyDescent="0.3">
      <c r="A18" s="121" t="str">
        <f t="shared" si="2"/>
        <v>L*H</v>
      </c>
      <c r="B18" s="121">
        <f>[27]PA_h_t_b0!B2</f>
        <v>316.149</v>
      </c>
      <c r="C18" s="123">
        <f>[27]PA_h_t_b0!C2</f>
        <v>25.847000000000001</v>
      </c>
      <c r="D18" s="123">
        <f>[27]PA_h_t_b0!D2</f>
        <v>265.49</v>
      </c>
      <c r="E18" s="123">
        <f>[27]PA_h_t_b0!E2</f>
        <v>366.80900000000003</v>
      </c>
      <c r="F18" s="179">
        <f>[27]PA_h_t_b0!F2</f>
        <v>12.231999999999999</v>
      </c>
      <c r="G18" s="179">
        <f>[27]PA_h_t_b0!G2</f>
        <v>2.86</v>
      </c>
      <c r="H18" s="134">
        <f>[27]PA_h_t_b0!H2</f>
        <v>1.5E-3</v>
      </c>
      <c r="I18" s="134">
        <f>[27]PA_h_t_b0!I2</f>
        <v>2.5000000000000001E-3</v>
      </c>
      <c r="J18" s="183" t="str">
        <f>[27]PA_h_t_b0!J2</f>
        <v>p&lt;0.01</v>
      </c>
      <c r="K18" s="176">
        <f t="shared" si="6"/>
        <v>50.658999999999992</v>
      </c>
      <c r="L18" s="154"/>
      <c r="M18" s="121" t="str">
        <f t="shared" si="3"/>
        <v>L*H</v>
      </c>
      <c r="N18" s="122">
        <f>[21]PA_h_f0_b0!B2</f>
        <v>92.525000000000006</v>
      </c>
      <c r="O18" s="123">
        <f>[21]PA_h_f0_b0!C2</f>
        <v>1.3069999999999999</v>
      </c>
      <c r="P18" s="123">
        <f>[21]PA_h_f0_b0!D2</f>
        <v>89.962999999999994</v>
      </c>
      <c r="Q18" s="123">
        <f>[21]PA_h_f0_b0!E2</f>
        <v>95.085999999999999</v>
      </c>
      <c r="R18" s="179">
        <f>[21]PA_h_f0_b0!F2</f>
        <v>70.805999999999997</v>
      </c>
      <c r="S18" s="179">
        <f>[21]PA_h_f0_b0!G2</f>
        <v>9.27</v>
      </c>
      <c r="T18" s="135">
        <f>[21]PA_h_f0_b0!H2</f>
        <v>5.4600000000000002E-14</v>
      </c>
      <c r="U18" s="135">
        <f>[21]PA_h_f0_b0!I2</f>
        <v>3.79E-13</v>
      </c>
      <c r="V18" s="195" t="str">
        <f>[21]PA_h_f0_b0!J2</f>
        <v>p&lt;0.0001</v>
      </c>
      <c r="W18" s="176">
        <f t="shared" si="4"/>
        <v>2.5620000000000118</v>
      </c>
      <c r="Y18" s="121" t="str">
        <f t="shared" si="5"/>
        <v>L*H</v>
      </c>
      <c r="Z18" s="126">
        <f>[29]PA_lh_slope_b0!B2</f>
        <v>32.493000000000002</v>
      </c>
      <c r="AA18" s="123">
        <f>[29]PA_lh_slope_b0!C2</f>
        <v>5.1520000000000001</v>
      </c>
      <c r="AB18" s="123">
        <f>[29]PA_lh_slope_b0!D2</f>
        <v>22.395</v>
      </c>
      <c r="AC18" s="123">
        <f>[29]PA_lh_slope_b0!E2</f>
        <v>42.59</v>
      </c>
      <c r="AD18" s="179">
        <f>[29]PA_lh_slope_b0!F2</f>
        <v>6.3070000000000004</v>
      </c>
      <c r="AE18" s="179">
        <f>[29]PA_lh_slope_b0!G2</f>
        <v>3.63</v>
      </c>
      <c r="AF18" s="136">
        <f>[29]PA_lh_slope_b0!H2</f>
        <v>4.4999999999999997E-3</v>
      </c>
      <c r="AG18" s="136">
        <f>[29]PA_lh_slope_b0!I2</f>
        <v>6.8999999999999999E-3</v>
      </c>
      <c r="AH18" s="207" t="str">
        <f>[29]PA_lh_slope_b0!J2</f>
        <v>p&lt;0.01</v>
      </c>
      <c r="AI18" s="176">
        <f t="shared" si="7"/>
        <v>10.098000000000003</v>
      </c>
      <c r="AJ18" s="161"/>
    </row>
    <row r="19" spans="1:36" s="153" customFormat="1" x14ac:dyDescent="0.3">
      <c r="A19" s="121" t="str">
        <f t="shared" si="2"/>
        <v>^[L*]H</v>
      </c>
      <c r="B19" s="121">
        <f>[27]PA_h_t_b0!B3</f>
        <v>237.262</v>
      </c>
      <c r="C19" s="123">
        <f>[27]PA_h_t_b0!C3</f>
        <v>28.606999999999999</v>
      </c>
      <c r="D19" s="123">
        <f>[27]PA_h_t_b0!D3</f>
        <v>181.19300000000001</v>
      </c>
      <c r="E19" s="123">
        <f>[27]PA_h_t_b0!E3</f>
        <v>293.33100000000002</v>
      </c>
      <c r="F19" s="179">
        <f>[27]PA_h_t_b0!F3</f>
        <v>8.2940000000000005</v>
      </c>
      <c r="G19" s="179">
        <f>[27]PA_h_t_b0!G3</f>
        <v>4.3</v>
      </c>
      <c r="H19" s="134">
        <f>[27]PA_h_t_b0!H3</f>
        <v>8.43E-4</v>
      </c>
      <c r="I19" s="134">
        <f>[27]PA_h_t_b0!I3</f>
        <v>1.6000000000000001E-3</v>
      </c>
      <c r="J19" s="183" t="str">
        <f>[27]PA_h_t_b0!J3</f>
        <v>p&lt;0.01</v>
      </c>
      <c r="K19" s="176">
        <f t="shared" si="6"/>
        <v>56.068999999999988</v>
      </c>
      <c r="M19" s="121" t="str">
        <f t="shared" si="3"/>
        <v>^[L*]H</v>
      </c>
      <c r="N19" s="122">
        <f>[21]PA_h_f0_b0!B3</f>
        <v>92.91</v>
      </c>
      <c r="O19" s="123">
        <f>[21]PA_h_f0_b0!C3</f>
        <v>1.3069999999999999</v>
      </c>
      <c r="P19" s="123">
        <f>[21]PA_h_f0_b0!D3</f>
        <v>90.349000000000004</v>
      </c>
      <c r="Q19" s="123">
        <f>[21]PA_h_f0_b0!E3</f>
        <v>95.471000000000004</v>
      </c>
      <c r="R19" s="179">
        <f>[21]PA_h_f0_b0!F3</f>
        <v>71.097999999999999</v>
      </c>
      <c r="S19" s="179">
        <f>[21]PA_h_f0_b0!G3</f>
        <v>9.27</v>
      </c>
      <c r="T19" s="135">
        <f>[21]PA_h_f0_b0!H3</f>
        <v>5.2200000000000001E-14</v>
      </c>
      <c r="U19" s="135">
        <f>[21]PA_h_f0_b0!I3</f>
        <v>3.79E-13</v>
      </c>
      <c r="V19" s="195" t="str">
        <f>[21]PA_h_f0_b0!J3</f>
        <v>p&lt;0.0001</v>
      </c>
      <c r="W19" s="176">
        <f t="shared" si="4"/>
        <v>2.5609999999999928</v>
      </c>
      <c r="Y19" s="121" t="str">
        <f t="shared" si="5"/>
        <v>^[L*]H</v>
      </c>
      <c r="Z19" s="126">
        <f>[29]PA_lh_slope_b0!B3</f>
        <v>21.495000000000001</v>
      </c>
      <c r="AA19" s="123">
        <f>[29]PA_lh_slope_b0!C3</f>
        <v>6.3170000000000002</v>
      </c>
      <c r="AB19" s="123">
        <f>[29]PA_lh_slope_b0!D3</f>
        <v>9.1129999999999995</v>
      </c>
      <c r="AC19" s="123">
        <f>[29]PA_lh_slope_b0!E3</f>
        <v>33.875999999999998</v>
      </c>
      <c r="AD19" s="179">
        <f>[29]PA_lh_slope_b0!F3</f>
        <v>3.403</v>
      </c>
      <c r="AE19" s="179">
        <f>[29]PA_lh_slope_b0!G3</f>
        <v>8.19</v>
      </c>
      <c r="AF19" s="136">
        <f>[29]PA_lh_slope_b0!H3</f>
        <v>8.9999999999999993E-3</v>
      </c>
      <c r="AG19" s="136">
        <f>[29]PA_lh_slope_b0!I3</f>
        <v>1.2699999999999999E-2</v>
      </c>
      <c r="AH19" s="207" t="str">
        <f>[29]PA_lh_slope_b0!J3</f>
        <v>p&lt;0.05</v>
      </c>
      <c r="AI19" s="176">
        <f t="shared" si="7"/>
        <v>12.382000000000001</v>
      </c>
      <c r="AJ19" s="161"/>
    </row>
    <row r="20" spans="1:36" s="153" customFormat="1" x14ac:dyDescent="0.3">
      <c r="A20" s="121" t="str">
        <f t="shared" si="2"/>
        <v>L*^[H]</v>
      </c>
      <c r="B20" s="121">
        <f>[27]PA_h_t_b0!B4</f>
        <v>300.93700000000001</v>
      </c>
      <c r="C20" s="123">
        <f>[27]PA_h_t_b0!C4</f>
        <v>26.283000000000001</v>
      </c>
      <c r="D20" s="123">
        <f>[27]PA_h_t_b0!D4</f>
        <v>249.42400000000001</v>
      </c>
      <c r="E20" s="123">
        <f>[27]PA_h_t_b0!E4</f>
        <v>352.45100000000002</v>
      </c>
      <c r="F20" s="179">
        <f>[27]PA_h_t_b0!F4</f>
        <v>11.45</v>
      </c>
      <c r="G20" s="179">
        <f>[27]PA_h_t_b0!G4</f>
        <v>3.06</v>
      </c>
      <c r="H20" s="134">
        <f>[27]PA_h_t_b0!H4</f>
        <v>1.2999999999999999E-3</v>
      </c>
      <c r="I20" s="134">
        <f>[27]PA_h_t_b0!I4</f>
        <v>2.3E-3</v>
      </c>
      <c r="J20" s="183" t="str">
        <f>[27]PA_h_t_b0!J4</f>
        <v>p&lt;0.01</v>
      </c>
      <c r="K20" s="176">
        <f t="shared" si="6"/>
        <v>51.513000000000005</v>
      </c>
      <c r="M20" s="121" t="str">
        <f t="shared" si="3"/>
        <v>L*^[H]</v>
      </c>
      <c r="N20" s="122">
        <f>[21]PA_h_f0_b0!B4</f>
        <v>93.683999999999997</v>
      </c>
      <c r="O20" s="123">
        <f>[21]PA_h_f0_b0!C4</f>
        <v>1.3080000000000001</v>
      </c>
      <c r="P20" s="123">
        <f>[21]PA_h_f0_b0!D4</f>
        <v>91.12</v>
      </c>
      <c r="Q20" s="123">
        <f>[21]PA_h_f0_b0!E4</f>
        <v>96.248999999999995</v>
      </c>
      <c r="R20" s="179">
        <f>[21]PA_h_f0_b0!F4</f>
        <v>71.611000000000004</v>
      </c>
      <c r="S20" s="179">
        <f>[21]PA_h_f0_b0!G4</f>
        <v>9.31</v>
      </c>
      <c r="T20" s="135">
        <f>[21]PA_h_f0_b0!H4</f>
        <v>4.3699999999999999E-14</v>
      </c>
      <c r="U20" s="135">
        <f>[21]PA_h_f0_b0!I4</f>
        <v>3.5200000000000001E-13</v>
      </c>
      <c r="V20" s="195" t="str">
        <f>[21]PA_h_f0_b0!J4</f>
        <v>p&lt;0.0001</v>
      </c>
      <c r="W20" s="176">
        <f t="shared" si="4"/>
        <v>2.563999999999993</v>
      </c>
      <c r="Y20" s="121" t="str">
        <f t="shared" si="5"/>
        <v>L*^[H]</v>
      </c>
      <c r="Z20" s="126">
        <f>[29]PA_lh_slope_b0!B4</f>
        <v>54.411000000000001</v>
      </c>
      <c r="AA20" s="123">
        <f>[29]PA_lh_slope_b0!C4</f>
        <v>5.343</v>
      </c>
      <c r="AB20" s="123">
        <f>[29]PA_lh_slope_b0!D4</f>
        <v>43.938000000000002</v>
      </c>
      <c r="AC20" s="123">
        <f>[29]PA_lh_slope_b0!E4</f>
        <v>64.884</v>
      </c>
      <c r="AD20" s="179">
        <f>[29]PA_lh_slope_b0!F4</f>
        <v>10.183</v>
      </c>
      <c r="AE20" s="179">
        <f>[29]PA_lh_slope_b0!G4</f>
        <v>4.2</v>
      </c>
      <c r="AF20" s="136">
        <f>[29]PA_lh_slope_b0!H4</f>
        <v>4.08E-4</v>
      </c>
      <c r="AG20" s="136">
        <f>[29]PA_lh_slope_b0!I4</f>
        <v>8.3600000000000005E-4</v>
      </c>
      <c r="AH20" s="207" t="str">
        <f>[29]PA_lh_slope_b0!J4</f>
        <v>p&lt;0.001</v>
      </c>
      <c r="AI20" s="176">
        <f t="shared" si="7"/>
        <v>10.472999999999999</v>
      </c>
      <c r="AJ20" s="161"/>
    </row>
    <row r="21" spans="1:36" s="153" customFormat="1" x14ac:dyDescent="0.3">
      <c r="A21" s="125" t="str">
        <f t="shared" si="2"/>
        <v>^[L*H]</v>
      </c>
      <c r="B21" s="125">
        <f>[27]PA_h_t_b0!B5</f>
        <v>298.25299999999999</v>
      </c>
      <c r="C21" s="128">
        <f>[27]PA_h_t_b0!C5</f>
        <v>25.974</v>
      </c>
      <c r="D21" s="128">
        <f>[27]PA_h_t_b0!D5</f>
        <v>247.345</v>
      </c>
      <c r="E21" s="128">
        <f>[27]PA_h_t_b0!E5</f>
        <v>349.161</v>
      </c>
      <c r="F21" s="180">
        <f>[27]PA_h_t_b0!F5</f>
        <v>11.483000000000001</v>
      </c>
      <c r="G21" s="180">
        <f>[27]PA_h_t_b0!G5</f>
        <v>2.92</v>
      </c>
      <c r="H21" s="137">
        <f>[27]PA_h_t_b0!H5</f>
        <v>1.6000000000000001E-3</v>
      </c>
      <c r="I21" s="137">
        <f>[27]PA_h_t_b0!I5</f>
        <v>2.5999999999999999E-3</v>
      </c>
      <c r="J21" s="184" t="str">
        <f>[27]PA_h_t_b0!J5</f>
        <v>p&lt;0.01</v>
      </c>
      <c r="K21" s="176">
        <f t="shared" si="6"/>
        <v>50.907999999999987</v>
      </c>
      <c r="M21" s="121" t="str">
        <f t="shared" si="3"/>
        <v>^[L*H]</v>
      </c>
      <c r="N21" s="126">
        <f>[21]PA_h_f0_b0!B5</f>
        <v>94.087999999999994</v>
      </c>
      <c r="O21" s="128">
        <f>[21]PA_h_f0_b0!C5</f>
        <v>1.323</v>
      </c>
      <c r="P21" s="128">
        <f>[21]PA_h_f0_b0!D5</f>
        <v>91.495000000000005</v>
      </c>
      <c r="Q21" s="128">
        <f>[21]PA_h_f0_b0!E5</f>
        <v>96.682000000000002</v>
      </c>
      <c r="R21" s="180">
        <f>[21]PA_h_f0_b0!F5</f>
        <v>71.099999999999994</v>
      </c>
      <c r="S21" s="180">
        <f>[21]PA_h_f0_b0!G5</f>
        <v>9.75</v>
      </c>
      <c r="T21" s="138">
        <f>[21]PA_h_f0_b0!H5</f>
        <v>1.43E-14</v>
      </c>
      <c r="U21" s="138">
        <f>[21]PA_h_f0_b0!I5</f>
        <v>1.55E-13</v>
      </c>
      <c r="V21" s="196" t="str">
        <f>[21]PA_h_f0_b0!J5</f>
        <v>p&lt;0.0001</v>
      </c>
      <c r="W21" s="176">
        <f t="shared" si="4"/>
        <v>2.5929999999999893</v>
      </c>
      <c r="Y21" s="121" t="str">
        <f t="shared" si="5"/>
        <v>^[L*H]</v>
      </c>
      <c r="Z21" s="126">
        <f>[29]PA_lh_slope_b0!B5</f>
        <v>38.612000000000002</v>
      </c>
      <c r="AA21" s="123">
        <f>[29]PA_lh_slope_b0!C5</f>
        <v>5.2080000000000002</v>
      </c>
      <c r="AB21" s="123">
        <f>[29]PA_lh_slope_b0!D5</f>
        <v>28.404</v>
      </c>
      <c r="AC21" s="123">
        <f>[29]PA_lh_slope_b0!E5</f>
        <v>48.819000000000003</v>
      </c>
      <c r="AD21" s="179">
        <f>[29]PA_lh_slope_b0!F5</f>
        <v>7.4139999999999997</v>
      </c>
      <c r="AE21" s="179">
        <f>[29]PA_lh_slope_b0!G5</f>
        <v>3.79</v>
      </c>
      <c r="AF21" s="136">
        <f>[29]PA_lh_slope_b0!H5</f>
        <v>2.2000000000000001E-3</v>
      </c>
      <c r="AG21" s="136">
        <f>[29]PA_lh_slope_b0!I5</f>
        <v>3.5000000000000001E-3</v>
      </c>
      <c r="AH21" s="207" t="str">
        <f>[29]PA_lh_slope_b0!J5</f>
        <v>p&lt;0.01</v>
      </c>
      <c r="AI21" s="176">
        <f t="shared" si="7"/>
        <v>10.208000000000002</v>
      </c>
      <c r="AJ21" s="161"/>
    </row>
    <row r="22" spans="1:36" x14ac:dyDescent="0.3">
      <c r="A22" s="141"/>
      <c r="B22" s="141"/>
      <c r="C22" s="141"/>
      <c r="D22" s="141"/>
      <c r="E22" s="141"/>
      <c r="F22" s="147"/>
      <c r="G22" s="147"/>
      <c r="H22" s="147"/>
      <c r="I22" s="147"/>
      <c r="J22" s="18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88"/>
      <c r="W22" s="141"/>
      <c r="X22" s="147"/>
      <c r="Y22" s="147"/>
      <c r="Z22" s="200" t="s">
        <v>48</v>
      </c>
      <c r="AA22" s="141"/>
      <c r="AB22" s="200" t="s">
        <v>48</v>
      </c>
      <c r="AC22" s="200" t="s">
        <v>48</v>
      </c>
    </row>
    <row r="23" spans="1:36" x14ac:dyDescent="0.3">
      <c r="A23" s="141"/>
      <c r="B23" s="141"/>
      <c r="C23" s="141"/>
      <c r="D23" s="141"/>
      <c r="E23" s="141"/>
      <c r="F23" s="141"/>
      <c r="G23" s="141"/>
      <c r="H23" s="141"/>
      <c r="I23" s="141"/>
      <c r="J23" s="18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88"/>
      <c r="W23" s="141"/>
      <c r="X23" s="147"/>
      <c r="Y23" s="147"/>
      <c r="Z23" s="141"/>
      <c r="AA23" s="141"/>
      <c r="AB23" s="141"/>
      <c r="AC23" s="141"/>
    </row>
    <row r="24" spans="1:36" x14ac:dyDescent="0.3">
      <c r="A24" s="141"/>
      <c r="B24" s="141"/>
      <c r="C24" s="141"/>
      <c r="D24" s="141"/>
      <c r="E24" s="141"/>
      <c r="J24" s="188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88"/>
      <c r="W24" s="141"/>
      <c r="X24" s="147"/>
      <c r="Y24" s="147"/>
      <c r="Z24" s="200" t="s">
        <v>49</v>
      </c>
      <c r="AA24" s="141"/>
      <c r="AB24" s="141"/>
      <c r="AC24" s="141"/>
    </row>
    <row r="25" spans="1:36" x14ac:dyDescent="0.3">
      <c r="A25" s="141"/>
      <c r="B25" s="141"/>
      <c r="C25" s="141"/>
      <c r="D25" s="141"/>
      <c r="E25" s="141"/>
      <c r="F25" s="147"/>
      <c r="G25" s="147"/>
      <c r="H25" s="147"/>
      <c r="I25" s="147"/>
      <c r="J25" s="188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88"/>
      <c r="W25" s="141"/>
      <c r="X25" s="147"/>
      <c r="Y25" s="147"/>
      <c r="Z25" s="141"/>
      <c r="AA25" s="141"/>
      <c r="AB25" s="141"/>
      <c r="AC25" s="141"/>
    </row>
    <row r="26" spans="1:36" x14ac:dyDescent="0.3">
      <c r="A26" s="141"/>
      <c r="B26" s="141"/>
      <c r="C26" s="141"/>
      <c r="D26" s="141"/>
      <c r="E26" s="141"/>
      <c r="F26" s="147"/>
      <c r="G26" s="147"/>
      <c r="H26" s="147"/>
      <c r="I26" s="147"/>
      <c r="J26" s="188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88"/>
      <c r="W26" s="141"/>
      <c r="X26" s="147"/>
      <c r="Y26" s="147"/>
      <c r="Z26" s="141"/>
      <c r="AA26" s="141"/>
      <c r="AB26" s="141"/>
      <c r="AC26" s="141"/>
    </row>
    <row r="27" spans="1:36" x14ac:dyDescent="0.3">
      <c r="A27" s="141"/>
      <c r="B27" s="141"/>
      <c r="C27" s="141"/>
      <c r="D27" s="141"/>
      <c r="E27" s="141"/>
      <c r="F27" s="147"/>
      <c r="G27" s="147"/>
      <c r="H27" s="147"/>
      <c r="I27" s="147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88"/>
      <c r="W27" s="141"/>
      <c r="X27" s="147"/>
      <c r="Y27" s="147"/>
      <c r="Z27" s="141"/>
      <c r="AA27" s="141"/>
      <c r="AB27" s="141"/>
      <c r="AC27" s="141"/>
    </row>
    <row r="28" spans="1:36" x14ac:dyDescent="0.3">
      <c r="J28" s="150"/>
      <c r="N28" s="143"/>
      <c r="O28" s="143"/>
      <c r="P28" s="143"/>
      <c r="Q28" s="143"/>
      <c r="R28" s="143"/>
      <c r="V28" s="197"/>
      <c r="AB28" s="141"/>
      <c r="AC28" s="141"/>
    </row>
    <row r="29" spans="1:36" x14ac:dyDescent="0.3">
      <c r="J29" s="150"/>
      <c r="N29" s="143"/>
      <c r="O29" s="143"/>
      <c r="P29" s="143"/>
      <c r="Q29" s="143"/>
      <c r="R29" s="143"/>
      <c r="V29" s="197"/>
      <c r="AB29" s="141"/>
      <c r="AC29" s="141"/>
    </row>
    <row r="30" spans="1:36" x14ac:dyDescent="0.3">
      <c r="D30" s="141"/>
      <c r="E30" s="141"/>
    </row>
    <row r="31" spans="1:36" x14ac:dyDescent="0.3">
      <c r="J31" s="150"/>
      <c r="N31" s="143"/>
      <c r="O31" s="143"/>
      <c r="P31" s="143"/>
      <c r="Q31" s="143"/>
      <c r="R31" s="143"/>
      <c r="V31" s="197"/>
      <c r="AB31" s="141"/>
      <c r="AC31" s="141"/>
    </row>
    <row r="32" spans="1:36" x14ac:dyDescent="0.3">
      <c r="J32" s="150"/>
      <c r="N32" s="143"/>
      <c r="O32" s="143"/>
      <c r="P32" s="143"/>
      <c r="Q32" s="143"/>
      <c r="R32" s="143"/>
      <c r="V32" s="197"/>
      <c r="AB32" s="141"/>
      <c r="AC32" s="141"/>
    </row>
    <row r="33" spans="10:29" x14ac:dyDescent="0.3">
      <c r="J33" s="150"/>
      <c r="N33" s="143"/>
      <c r="O33" s="143"/>
      <c r="P33" s="143"/>
      <c r="Q33" s="143"/>
      <c r="R33" s="143"/>
      <c r="V33" s="197"/>
      <c r="AB33" s="141"/>
      <c r="AC33" s="141"/>
    </row>
    <row r="34" spans="10:29" x14ac:dyDescent="0.3">
      <c r="J34" s="150"/>
      <c r="N34" s="143"/>
      <c r="O34" s="143"/>
      <c r="P34" s="143"/>
      <c r="Q34" s="143"/>
      <c r="R34" s="143"/>
      <c r="V34" s="197"/>
      <c r="AB34" s="141"/>
      <c r="AC34" s="141"/>
    </row>
    <row r="35" spans="10:29" x14ac:dyDescent="0.3">
      <c r="J35" s="150"/>
      <c r="N35" s="143"/>
      <c r="O35" s="143"/>
      <c r="P35" s="143"/>
      <c r="Q35" s="143"/>
      <c r="R35" s="143"/>
      <c r="V35" s="197"/>
      <c r="AB35" s="141"/>
      <c r="AC35" s="141"/>
    </row>
    <row r="37" spans="10:29" x14ac:dyDescent="0.3">
      <c r="J37" s="150"/>
      <c r="N37" s="143"/>
      <c r="O37" s="143"/>
      <c r="P37" s="143"/>
      <c r="Q37" s="143"/>
      <c r="R37" s="143"/>
      <c r="V37" s="197"/>
      <c r="AB37" s="141"/>
      <c r="AC37" s="141"/>
    </row>
    <row r="38" spans="10:29" x14ac:dyDescent="0.3">
      <c r="J38" s="150"/>
      <c r="N38" s="143"/>
      <c r="O38" s="143"/>
      <c r="P38" s="143"/>
      <c r="Q38" s="143"/>
      <c r="R38" s="143"/>
      <c r="V38" s="197"/>
      <c r="AB38" s="141"/>
      <c r="AC38" s="141"/>
    </row>
    <row r="39" spans="10:29" x14ac:dyDescent="0.3">
      <c r="J39" s="150"/>
      <c r="N39" s="143"/>
      <c r="O39" s="143"/>
      <c r="P39" s="143"/>
      <c r="Q39" s="143"/>
      <c r="R39" s="143"/>
      <c r="V39" s="197"/>
      <c r="AB39" s="141"/>
      <c r="AC39" s="141"/>
    </row>
    <row r="40" spans="10:29" x14ac:dyDescent="0.3">
      <c r="J40" s="150"/>
      <c r="N40" s="143"/>
      <c r="O40" s="143"/>
      <c r="P40" s="143"/>
      <c r="Q40" s="143"/>
      <c r="R40" s="143"/>
      <c r="V40" s="197"/>
      <c r="AB40" s="141"/>
      <c r="AC40" s="141"/>
    </row>
    <row r="41" spans="10:29" x14ac:dyDescent="0.3">
      <c r="J41" s="150"/>
      <c r="N41" s="143"/>
      <c r="O41" s="143"/>
      <c r="P41" s="143"/>
      <c r="Q41" s="143"/>
      <c r="R41" s="143"/>
      <c r="V41" s="197"/>
      <c r="AB41" s="141"/>
      <c r="AC41" s="141"/>
    </row>
    <row r="51" spans="4:5" x14ac:dyDescent="0.3">
      <c r="D51" s="143"/>
      <c r="E51" s="143"/>
    </row>
    <row r="52" spans="4:5" x14ac:dyDescent="0.3">
      <c r="D52" s="151"/>
    </row>
    <row r="53" spans="4:5" x14ac:dyDescent="0.3">
      <c r="D53" s="151"/>
    </row>
    <row r="54" spans="4:5" x14ac:dyDescent="0.3">
      <c r="D54" s="151"/>
    </row>
    <row r="55" spans="4:5" x14ac:dyDescent="0.3">
      <c r="D55" s="151"/>
    </row>
    <row r="56" spans="4:5" x14ac:dyDescent="0.3">
      <c r="D56" s="151"/>
    </row>
    <row r="57" spans="4:5" x14ac:dyDescent="0.3">
      <c r="D57" s="151"/>
    </row>
    <row r="58" spans="4:5" x14ac:dyDescent="0.3">
      <c r="D58" s="151"/>
    </row>
    <row r="59" spans="4:5" x14ac:dyDescent="0.3">
      <c r="D59" s="143"/>
      <c r="E59" s="143"/>
    </row>
    <row r="60" spans="4:5" x14ac:dyDescent="0.3">
      <c r="D60" s="143"/>
      <c r="E60" s="143"/>
    </row>
  </sheetData>
  <conditionalFormatting sqref="AF14:AG17 X11:Y11 F11:I11 O11:R11 AF3:AG10 H3:I10 H14:I21 T3:U10 T14:U21 K3:K10 K14:K21 W14:W21 W3:W10">
    <cfRule type="cellIs" dxfId="101" priority="20" operator="lessThan">
      <formula>0.05</formula>
    </cfRule>
  </conditionalFormatting>
  <conditionalFormatting sqref="AF7:AG10">
    <cfRule type="cellIs" dxfId="100" priority="10" operator="lessThan">
      <formula>0.05</formula>
    </cfRule>
  </conditionalFormatting>
  <conditionalFormatting sqref="H18:H21">
    <cfRule type="cellIs" dxfId="99" priority="9" operator="lessThan">
      <formula>0.05</formula>
    </cfRule>
  </conditionalFormatting>
  <conditionalFormatting sqref="AF18:AG21">
    <cfRule type="cellIs" dxfId="98" priority="5" operator="lessThan">
      <formula>0.05</formula>
    </cfRule>
  </conditionalFormatting>
  <conditionalFormatting sqref="AI3:AI10">
    <cfRule type="cellIs" dxfId="97" priority="2" operator="lessThan">
      <formula>0.05</formula>
    </cfRule>
  </conditionalFormatting>
  <conditionalFormatting sqref="AI14:AI21">
    <cfRule type="cellIs" dxfId="9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Normal="100" workbookViewId="0">
      <selection activeCell="F19" sqref="F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B0 Mode</vt:lpstr>
      <vt:lpstr>B1 Mode</vt:lpstr>
      <vt:lpstr>B0 PA</vt:lpstr>
      <vt:lpstr>B1 PA</vt:lpstr>
      <vt:lpstr>Graphs</vt:lpstr>
      <vt:lpstr>Graph Data</vt:lpstr>
      <vt:lpstr>Legends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2022-07-08T15:41:50Z</dcterms:modified>
</cp:coreProperties>
</file>