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BAF4D75A-3319-44AE-879A-1364D4CA951E}" xr6:coauthVersionLast="47" xr6:coauthVersionMax="47" xr10:uidLastSave="{00000000-0000-0000-0000-000000000000}"/>
  <bookViews>
    <workbookView xWindow="-96" yWindow="-96" windowWidth="23232" windowHeight="13152" activeTab="3" xr2:uid="{5F934F14-35FB-48F8-B9CC-AA2F647F3C27}"/>
  </bookViews>
  <sheets>
    <sheet name="Intercepts" sheetId="1" r:id="rId1"/>
    <sheet name="Summary Table Intercepts" sheetId="8" r:id="rId2"/>
    <sheet name="Pairwise Comparison" sheetId="2" r:id="rId3"/>
    <sheet name="Graphs" sheetId="7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2">'Pairwise Comparison'!$A$1:$BC$11</definedName>
    <definedName name="_xlnm.Print_Area" localSheetId="1">'Summary Table Intercepts'!$A$1:$AI$11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8" l="1"/>
  <c r="H11" i="8"/>
  <c r="T11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U11" i="2"/>
  <c r="V4" i="2"/>
  <c r="W4" i="2"/>
  <c r="X4" i="2"/>
  <c r="Y4" i="2"/>
  <c r="Z4" i="2"/>
  <c r="AA4" i="2"/>
  <c r="AB4" i="2"/>
  <c r="V5" i="2"/>
  <c r="W5" i="2"/>
  <c r="X5" i="2"/>
  <c r="Y5" i="2"/>
  <c r="Z5" i="2"/>
  <c r="AA5" i="2"/>
  <c r="AB5" i="2"/>
  <c r="T3" i="2"/>
  <c r="U3" i="2"/>
  <c r="V3" i="2"/>
  <c r="W3" i="2"/>
  <c r="X3" i="2"/>
  <c r="Y3" i="2"/>
  <c r="Z3" i="2"/>
  <c r="AA3" i="2"/>
  <c r="AB3" i="2"/>
  <c r="AF3" i="8"/>
  <c r="AG3" i="8"/>
  <c r="AF4" i="8"/>
  <c r="AG4" i="8"/>
  <c r="AH4" i="8"/>
  <c r="AI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X3" i="8"/>
  <c r="Y3" i="8"/>
  <c r="Z3" i="8"/>
  <c r="AA3" i="8"/>
  <c r="AB3" i="8"/>
  <c r="AC3" i="8"/>
  <c r="AD3" i="8"/>
  <c r="AE3" i="8"/>
  <c r="X4" i="8"/>
  <c r="Y4" i="8"/>
  <c r="Z4" i="8"/>
  <c r="AA4" i="8"/>
  <c r="AB4" i="8"/>
  <c r="AC4" i="8"/>
  <c r="AD4" i="8"/>
  <c r="AE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AE11" i="8"/>
  <c r="AD11" i="8"/>
  <c r="AC11" i="8"/>
  <c r="AB11" i="8"/>
  <c r="AA11" i="8"/>
  <c r="W11" i="8"/>
  <c r="V11" i="8"/>
  <c r="U11" i="8"/>
  <c r="T11" i="8"/>
  <c r="S11" i="8"/>
  <c r="Q11" i="8"/>
  <c r="P11" i="8"/>
  <c r="O11" i="8"/>
  <c r="N11" i="8"/>
  <c r="M11" i="8"/>
  <c r="L11" i="8"/>
  <c r="K11" i="8"/>
  <c r="Z11" i="8"/>
  <c r="R11" i="8"/>
  <c r="J11" i="8"/>
  <c r="B11" i="8"/>
  <c r="P4" i="8"/>
  <c r="P5" i="8"/>
  <c r="P6" i="8"/>
  <c r="P8" i="8"/>
  <c r="P9" i="8"/>
  <c r="R3" i="8"/>
  <c r="S3" i="8"/>
  <c r="T3" i="8"/>
  <c r="U3" i="8"/>
  <c r="V3" i="8"/>
  <c r="W3" i="8"/>
  <c r="W7" i="8" s="1"/>
  <c r="Q3" i="8"/>
  <c r="P3" i="8"/>
  <c r="P7" i="8" s="1"/>
  <c r="O3" i="8"/>
  <c r="N3" i="8"/>
  <c r="M3" i="8"/>
  <c r="L3" i="8"/>
  <c r="L10" i="8" s="1"/>
  <c r="K3" i="8"/>
  <c r="AE6" i="8"/>
  <c r="AD6" i="8"/>
  <c r="AC6" i="8"/>
  <c r="AB6" i="8"/>
  <c r="AA6" i="8"/>
  <c r="AE5" i="8"/>
  <c r="AD5" i="8"/>
  <c r="AC5" i="8"/>
  <c r="AB5" i="8"/>
  <c r="AA5" i="8"/>
  <c r="W6" i="8"/>
  <c r="V6" i="8"/>
  <c r="U6" i="8"/>
  <c r="T6" i="8"/>
  <c r="S6" i="8"/>
  <c r="W5" i="8"/>
  <c r="V5" i="8"/>
  <c r="U5" i="8"/>
  <c r="T5" i="8"/>
  <c r="S5" i="8"/>
  <c r="W4" i="8"/>
  <c r="V4" i="8"/>
  <c r="U4" i="8"/>
  <c r="T4" i="8"/>
  <c r="S4" i="8"/>
  <c r="Q6" i="8"/>
  <c r="O6" i="8"/>
  <c r="N6" i="8"/>
  <c r="M6" i="8"/>
  <c r="L6" i="8"/>
  <c r="K6" i="8"/>
  <c r="Q5" i="8"/>
  <c r="O5" i="8"/>
  <c r="N5" i="8"/>
  <c r="M5" i="8"/>
  <c r="L5" i="8"/>
  <c r="K5" i="8"/>
  <c r="Q4" i="8"/>
  <c r="O4" i="8"/>
  <c r="N4" i="8"/>
  <c r="M4" i="8"/>
  <c r="L4" i="8"/>
  <c r="K4" i="8"/>
  <c r="Z6" i="8"/>
  <c r="R6" i="8"/>
  <c r="J6" i="8"/>
  <c r="Z5" i="8"/>
  <c r="R5" i="8"/>
  <c r="J5" i="8"/>
  <c r="R4" i="8"/>
  <c r="J4" i="8"/>
  <c r="B6" i="8"/>
  <c r="I5" i="8"/>
  <c r="H5" i="8"/>
  <c r="G5" i="8"/>
  <c r="F5" i="8"/>
  <c r="E5" i="8"/>
  <c r="D5" i="8"/>
  <c r="C5" i="8"/>
  <c r="B5" i="8"/>
  <c r="B4" i="8"/>
  <c r="C8" i="8"/>
  <c r="C6" i="8"/>
  <c r="C4" i="8"/>
  <c r="I6" i="8"/>
  <c r="H6" i="8"/>
  <c r="G6" i="8"/>
  <c r="F6" i="8"/>
  <c r="E6" i="8"/>
  <c r="D6" i="8"/>
  <c r="I4" i="8"/>
  <c r="H4" i="8"/>
  <c r="G4" i="8"/>
  <c r="F4" i="8"/>
  <c r="E4" i="8"/>
  <c r="D4" i="8"/>
  <c r="Q10" i="8"/>
  <c r="Q9" i="8"/>
  <c r="Q8" i="8"/>
  <c r="Q7" i="8"/>
  <c r="L4" i="2"/>
  <c r="L5" i="2"/>
  <c r="L6" i="2"/>
  <c r="L7" i="2"/>
  <c r="L8" i="2"/>
  <c r="L9" i="2"/>
  <c r="L10" i="2"/>
  <c r="L11" i="2"/>
  <c r="BA11" i="2"/>
  <c r="AZ11" i="2"/>
  <c r="BA9" i="2"/>
  <c r="AZ9" i="2"/>
  <c r="BA8" i="2"/>
  <c r="AZ8" i="2"/>
  <c r="BA6" i="2"/>
  <c r="AZ6" i="2"/>
  <c r="BA5" i="2"/>
  <c r="AZ5" i="2"/>
  <c r="BA4" i="2"/>
  <c r="AZ4" i="2"/>
  <c r="BA3" i="2"/>
  <c r="BA10" i="2" s="1"/>
  <c r="AZ3" i="2"/>
  <c r="AZ10" i="2" s="1"/>
  <c r="AS11" i="2"/>
  <c r="AR11" i="2"/>
  <c r="AS9" i="2"/>
  <c r="AR9" i="2"/>
  <c r="AS8" i="2"/>
  <c r="AR8" i="2"/>
  <c r="AS6" i="2"/>
  <c r="AR6" i="2"/>
  <c r="AS5" i="2"/>
  <c r="AR5" i="2"/>
  <c r="AS4" i="2"/>
  <c r="AR4" i="2"/>
  <c r="AS3" i="2"/>
  <c r="AS10" i="2" s="1"/>
  <c r="AR3" i="2"/>
  <c r="AR10" i="2" s="1"/>
  <c r="AK11" i="2"/>
  <c r="AJ11" i="2"/>
  <c r="AK9" i="2"/>
  <c r="AJ9" i="2"/>
  <c r="AK8" i="2"/>
  <c r="AJ8" i="2"/>
  <c r="AK6" i="2"/>
  <c r="AJ6" i="2"/>
  <c r="AK5" i="2"/>
  <c r="AJ5" i="2"/>
  <c r="AK4" i="2"/>
  <c r="AJ4" i="2"/>
  <c r="AK3" i="2"/>
  <c r="AK10" i="2" s="1"/>
  <c r="AJ3" i="2"/>
  <c r="AJ10" i="2" s="1"/>
  <c r="AC11" i="2"/>
  <c r="AB11" i="2"/>
  <c r="AC9" i="2"/>
  <c r="AB9" i="2"/>
  <c r="AC8" i="2"/>
  <c r="AB8" i="2"/>
  <c r="AC6" i="2"/>
  <c r="AB6" i="2"/>
  <c r="AC5" i="2"/>
  <c r="AC4" i="2"/>
  <c r="AC3" i="2"/>
  <c r="AC10" i="2" s="1"/>
  <c r="AB10" i="2"/>
  <c r="M4" i="2"/>
  <c r="M5" i="2"/>
  <c r="M6" i="2"/>
  <c r="M7" i="2"/>
  <c r="M8" i="2"/>
  <c r="M9" i="2"/>
  <c r="M10" i="2"/>
  <c r="M11" i="2"/>
  <c r="BC11" i="2"/>
  <c r="BB11" i="2"/>
  <c r="AY11" i="2"/>
  <c r="AX11" i="2"/>
  <c r="AW11" i="2"/>
  <c r="AV11" i="2"/>
  <c r="AU11" i="2"/>
  <c r="AT11" i="2"/>
  <c r="AQ11" i="2"/>
  <c r="AP11" i="2"/>
  <c r="AM11" i="2"/>
  <c r="AL11" i="2"/>
  <c r="AI11" i="2"/>
  <c r="AH11" i="2"/>
  <c r="AE11" i="2"/>
  <c r="AD11" i="2"/>
  <c r="AA11" i="2"/>
  <c r="Z11" i="2"/>
  <c r="W11" i="2"/>
  <c r="V11" i="2"/>
  <c r="S11" i="2"/>
  <c r="R11" i="2"/>
  <c r="O11" i="2"/>
  <c r="N11" i="2"/>
  <c r="K11" i="2"/>
  <c r="J11" i="2"/>
  <c r="G11" i="2"/>
  <c r="F11" i="2"/>
  <c r="BC9" i="2"/>
  <c r="BB9" i="2"/>
  <c r="AY9" i="2"/>
  <c r="AX9" i="2"/>
  <c r="AW9" i="2"/>
  <c r="AV9" i="2"/>
  <c r="AU9" i="2"/>
  <c r="AT9" i="2"/>
  <c r="AQ9" i="2"/>
  <c r="AP9" i="2"/>
  <c r="AM9" i="2"/>
  <c r="AL9" i="2"/>
  <c r="AI9" i="2"/>
  <c r="AH9" i="2"/>
  <c r="AE9" i="2"/>
  <c r="AD9" i="2"/>
  <c r="AA9" i="2"/>
  <c r="Z9" i="2"/>
  <c r="W9" i="2"/>
  <c r="V9" i="2"/>
  <c r="S9" i="2"/>
  <c r="R9" i="2"/>
  <c r="O9" i="2"/>
  <c r="N9" i="2"/>
  <c r="K9" i="2"/>
  <c r="J9" i="2"/>
  <c r="G9" i="2"/>
  <c r="F9" i="2"/>
  <c r="BC8" i="2"/>
  <c r="BB8" i="2"/>
  <c r="AY8" i="2"/>
  <c r="AX8" i="2"/>
  <c r="AW8" i="2"/>
  <c r="AV8" i="2"/>
  <c r="AU8" i="2"/>
  <c r="AT8" i="2"/>
  <c r="AQ8" i="2"/>
  <c r="AP8" i="2"/>
  <c r="AM8" i="2"/>
  <c r="AL8" i="2"/>
  <c r="AI8" i="2"/>
  <c r="AH8" i="2"/>
  <c r="AE8" i="2"/>
  <c r="AD8" i="2"/>
  <c r="AA8" i="2"/>
  <c r="Z8" i="2"/>
  <c r="W8" i="2"/>
  <c r="V8" i="2"/>
  <c r="S8" i="2"/>
  <c r="R8" i="2"/>
  <c r="O8" i="2"/>
  <c r="N8" i="2"/>
  <c r="K8" i="2"/>
  <c r="J8" i="2"/>
  <c r="G8" i="2"/>
  <c r="F8" i="2"/>
  <c r="BC6" i="2"/>
  <c r="BB6" i="2"/>
  <c r="AY6" i="2"/>
  <c r="AX6" i="2"/>
  <c r="AW6" i="2"/>
  <c r="AV6" i="2"/>
  <c r="AU6" i="2"/>
  <c r="AT6" i="2"/>
  <c r="AQ6" i="2"/>
  <c r="AP6" i="2"/>
  <c r="AM6" i="2"/>
  <c r="AL6" i="2"/>
  <c r="AI6" i="2"/>
  <c r="AH6" i="2"/>
  <c r="AE6" i="2"/>
  <c r="AD6" i="2"/>
  <c r="AA6" i="2"/>
  <c r="Z6" i="2"/>
  <c r="W6" i="2"/>
  <c r="V6" i="2"/>
  <c r="S6" i="2"/>
  <c r="R6" i="2"/>
  <c r="O6" i="2"/>
  <c r="N6" i="2"/>
  <c r="K6" i="2"/>
  <c r="J6" i="2"/>
  <c r="G6" i="2"/>
  <c r="F6" i="2"/>
  <c r="BC5" i="2"/>
  <c r="BB5" i="2"/>
  <c r="AY5" i="2"/>
  <c r="AX5" i="2"/>
  <c r="AW5" i="2"/>
  <c r="AV5" i="2"/>
  <c r="AU5" i="2"/>
  <c r="AT5" i="2"/>
  <c r="AQ5" i="2"/>
  <c r="AP5" i="2"/>
  <c r="AM5" i="2"/>
  <c r="AL5" i="2"/>
  <c r="AI5" i="2"/>
  <c r="AH5" i="2"/>
  <c r="AE5" i="2"/>
  <c r="AD5" i="2"/>
  <c r="S5" i="2"/>
  <c r="R5" i="2"/>
  <c r="O5" i="2"/>
  <c r="N5" i="2"/>
  <c r="K5" i="2"/>
  <c r="J5" i="2"/>
  <c r="G5" i="2"/>
  <c r="F5" i="2"/>
  <c r="BC4" i="2"/>
  <c r="BB4" i="2"/>
  <c r="AY4" i="2"/>
  <c r="AX4" i="2"/>
  <c r="AW4" i="2"/>
  <c r="AV4" i="2"/>
  <c r="AU4" i="2"/>
  <c r="AT4" i="2"/>
  <c r="AQ4" i="2"/>
  <c r="AP4" i="2"/>
  <c r="AM4" i="2"/>
  <c r="AL4" i="2"/>
  <c r="S4" i="2"/>
  <c r="R4" i="2"/>
  <c r="O4" i="2"/>
  <c r="N4" i="2"/>
  <c r="K4" i="2"/>
  <c r="J4" i="2"/>
  <c r="G4" i="2"/>
  <c r="F4" i="2"/>
  <c r="AT2" i="2"/>
  <c r="AL2" i="2"/>
  <c r="AD2" i="2"/>
  <c r="V2" i="2"/>
  <c r="N2" i="2"/>
  <c r="F2" i="2"/>
  <c r="B10" i="8"/>
  <c r="C10" i="8"/>
  <c r="D10" i="8"/>
  <c r="E10" i="8"/>
  <c r="F10" i="8"/>
  <c r="G10" i="8"/>
  <c r="H10" i="8"/>
  <c r="I10" i="8"/>
  <c r="B7" i="8"/>
  <c r="C7" i="8"/>
  <c r="D7" i="8"/>
  <c r="E7" i="8"/>
  <c r="F7" i="8"/>
  <c r="G7" i="8"/>
  <c r="H7" i="8"/>
  <c r="I7" i="8"/>
  <c r="Z10" i="8"/>
  <c r="AD10" i="8"/>
  <c r="AE7" i="8"/>
  <c r="H9" i="8"/>
  <c r="H8" i="8"/>
  <c r="G11" i="8"/>
  <c r="F11" i="8"/>
  <c r="E11" i="8"/>
  <c r="D11" i="8"/>
  <c r="C11" i="8"/>
  <c r="C9" i="8"/>
  <c r="I9" i="8"/>
  <c r="AE9" i="8"/>
  <c r="AD9" i="8"/>
  <c r="AC9" i="8"/>
  <c r="AB9" i="8"/>
  <c r="AA9" i="8"/>
  <c r="W9" i="8"/>
  <c r="V9" i="8"/>
  <c r="U9" i="8"/>
  <c r="T9" i="8"/>
  <c r="S9" i="8"/>
  <c r="O9" i="8"/>
  <c r="N9" i="8"/>
  <c r="M9" i="8"/>
  <c r="L9" i="8"/>
  <c r="K9" i="8"/>
  <c r="Z9" i="8"/>
  <c r="R9" i="8"/>
  <c r="J9" i="8"/>
  <c r="B9" i="8"/>
  <c r="G9" i="8"/>
  <c r="F9" i="8"/>
  <c r="E9" i="8"/>
  <c r="D9" i="8"/>
  <c r="B8" i="8"/>
  <c r="O8" i="8"/>
  <c r="AE8" i="8"/>
  <c r="AD8" i="8"/>
  <c r="AC8" i="8"/>
  <c r="AB8" i="8"/>
  <c r="AA8" i="8"/>
  <c r="W8" i="8"/>
  <c r="V8" i="8"/>
  <c r="U8" i="8"/>
  <c r="T8" i="8"/>
  <c r="S8" i="8"/>
  <c r="N8" i="8"/>
  <c r="M8" i="8"/>
  <c r="L8" i="8"/>
  <c r="K8" i="8"/>
  <c r="Z8" i="8"/>
  <c r="R8" i="8"/>
  <c r="J8" i="8"/>
  <c r="I8" i="8"/>
  <c r="G8" i="8"/>
  <c r="F8" i="8"/>
  <c r="E8" i="8"/>
  <c r="D8" i="8"/>
  <c r="J3" i="8"/>
  <c r="J7" i="8" s="1"/>
  <c r="R7" i="8"/>
  <c r="AI11" i="8"/>
  <c r="AH11" i="8"/>
  <c r="AI9" i="8"/>
  <c r="AH9" i="8"/>
  <c r="AI8" i="8"/>
  <c r="AH8" i="8"/>
  <c r="AI6" i="8"/>
  <c r="AH6" i="8"/>
  <c r="AI5" i="8"/>
  <c r="AH5" i="8"/>
  <c r="AC10" i="8"/>
  <c r="AB10" i="8"/>
  <c r="AA10" i="8"/>
  <c r="V7" i="8"/>
  <c r="U7" i="8"/>
  <c r="T7" i="8"/>
  <c r="S7" i="8"/>
  <c r="O7" i="8"/>
  <c r="N7" i="8"/>
  <c r="M7" i="8"/>
  <c r="K10" i="8"/>
  <c r="B3" i="1"/>
  <c r="B8" i="2" s="1"/>
  <c r="C3" i="1"/>
  <c r="AB7" i="2" l="1"/>
  <c r="AJ7" i="2"/>
  <c r="AR7" i="2"/>
  <c r="AZ7" i="2"/>
  <c r="AC7" i="2"/>
  <c r="AK7" i="2"/>
  <c r="AS7" i="2"/>
  <c r="BA7" i="2"/>
  <c r="P10" i="8"/>
  <c r="J10" i="8"/>
  <c r="N10" i="8"/>
  <c r="AB7" i="8"/>
  <c r="Z7" i="8"/>
  <c r="M10" i="8"/>
  <c r="AE10" i="8"/>
  <c r="AA7" i="8"/>
  <c r="O10" i="8"/>
  <c r="K7" i="8"/>
  <c r="AC7" i="8"/>
  <c r="R10" i="8"/>
  <c r="L7" i="8"/>
  <c r="AD7" i="8"/>
  <c r="S10" i="8"/>
  <c r="T10" i="8"/>
  <c r="U10" i="8"/>
  <c r="V10" i="8"/>
  <c r="W10" i="8"/>
  <c r="AO11" i="2"/>
  <c r="AN11" i="2"/>
  <c r="AG11" i="2"/>
  <c r="AF11" i="2"/>
  <c r="Y11" i="2"/>
  <c r="X11" i="2"/>
  <c r="Q11" i="2"/>
  <c r="P11" i="2"/>
  <c r="I11" i="2"/>
  <c r="H11" i="2"/>
  <c r="AO9" i="2"/>
  <c r="AN9" i="2"/>
  <c r="AG9" i="2"/>
  <c r="AF9" i="2"/>
  <c r="Y9" i="2"/>
  <c r="X9" i="2"/>
  <c r="Q9" i="2"/>
  <c r="P9" i="2"/>
  <c r="I9" i="2"/>
  <c r="H9" i="2"/>
  <c r="AO8" i="2"/>
  <c r="AN8" i="2"/>
  <c r="AG8" i="2"/>
  <c r="AF8" i="2"/>
  <c r="Y8" i="2"/>
  <c r="X8" i="2"/>
  <c r="Q8" i="2"/>
  <c r="P8" i="2"/>
  <c r="I8" i="2"/>
  <c r="H8" i="2"/>
  <c r="AO6" i="2"/>
  <c r="AN6" i="2"/>
  <c r="AG6" i="2"/>
  <c r="AF6" i="2"/>
  <c r="Y6" i="2"/>
  <c r="X6" i="2"/>
  <c r="Q6" i="2"/>
  <c r="P6" i="2"/>
  <c r="I6" i="2"/>
  <c r="H6" i="2"/>
  <c r="AO5" i="2"/>
  <c r="AN5" i="2"/>
  <c r="AG5" i="2"/>
  <c r="AF5" i="2"/>
  <c r="Q5" i="2"/>
  <c r="P5" i="2"/>
  <c r="I5" i="2"/>
  <c r="H5" i="2"/>
  <c r="AO4" i="2"/>
  <c r="AN4" i="2"/>
  <c r="AI4" i="2"/>
  <c r="AH4" i="2"/>
  <c r="AG4" i="2"/>
  <c r="AF4" i="2"/>
  <c r="AE4" i="2"/>
  <c r="AD4" i="2"/>
  <c r="Q4" i="2"/>
  <c r="P4" i="2"/>
  <c r="I4" i="2"/>
  <c r="H4" i="2"/>
  <c r="O13" i="1"/>
  <c r="E13" i="5" s="1"/>
  <c r="O12" i="1"/>
  <c r="E12" i="5" s="1"/>
  <c r="O11" i="1"/>
  <c r="E11" i="5" s="1"/>
  <c r="O10" i="1"/>
  <c r="E10" i="5" s="1"/>
  <c r="O6" i="1"/>
  <c r="E6" i="5" s="1"/>
  <c r="A13" i="5" s="1"/>
  <c r="A30" i="5" s="1"/>
  <c r="O5" i="1"/>
  <c r="E5" i="5" s="1"/>
  <c r="A9" i="5" s="1"/>
  <c r="A26" i="5" s="1"/>
  <c r="O4" i="1"/>
  <c r="E4" i="5" s="1"/>
  <c r="A5" i="5" s="1"/>
  <c r="A22" i="5" s="1"/>
  <c r="O3" i="1"/>
  <c r="E3" i="5" s="1"/>
  <c r="A18" i="5" s="1"/>
  <c r="H6" i="1"/>
  <c r="H5" i="1"/>
  <c r="H4" i="1"/>
  <c r="H3" i="1"/>
  <c r="A6" i="1"/>
  <c r="A5" i="1"/>
  <c r="A4" i="1"/>
  <c r="A3" i="1"/>
  <c r="A13" i="1"/>
  <c r="A12" i="1"/>
  <c r="A11" i="1"/>
  <c r="A10" i="1"/>
  <c r="H13" i="1"/>
  <c r="H12" i="1"/>
  <c r="H11" i="1"/>
  <c r="H10" i="1"/>
  <c r="I10" i="1"/>
  <c r="T13" i="1"/>
  <c r="S13" i="1"/>
  <c r="R13" i="1"/>
  <c r="Q13" i="1"/>
  <c r="P13" i="1"/>
  <c r="E11" i="2" s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D11" i="2" s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C11" i="2" s="1"/>
  <c r="M11" i="1"/>
  <c r="L11" i="1"/>
  <c r="K11" i="1"/>
  <c r="J11" i="1"/>
  <c r="I11" i="1"/>
  <c r="F11" i="1"/>
  <c r="E11" i="1"/>
  <c r="D11" i="1"/>
  <c r="C11" i="1"/>
  <c r="B11" i="1"/>
  <c r="C6" i="5" s="1"/>
  <c r="T10" i="1"/>
  <c r="S10" i="1"/>
  <c r="R10" i="1"/>
  <c r="Q10" i="1"/>
  <c r="P10" i="1"/>
  <c r="B11" i="2" s="1"/>
  <c r="M10" i="1"/>
  <c r="L10" i="1"/>
  <c r="K10" i="1"/>
  <c r="J10" i="1"/>
  <c r="F10" i="1"/>
  <c r="E10" i="1"/>
  <c r="D10" i="1"/>
  <c r="C10" i="1"/>
  <c r="B10" i="1"/>
  <c r="T6" i="1"/>
  <c r="S6" i="1"/>
  <c r="R6" i="1"/>
  <c r="Q6" i="1"/>
  <c r="P6" i="1"/>
  <c r="E6" i="2" s="1"/>
  <c r="M6" i="1"/>
  <c r="L6" i="1"/>
  <c r="K6" i="1"/>
  <c r="J6" i="1"/>
  <c r="I6" i="1"/>
  <c r="E4" i="2" s="1"/>
  <c r="F6" i="1"/>
  <c r="E6" i="1"/>
  <c r="D6" i="1"/>
  <c r="C6" i="1"/>
  <c r="B6" i="1"/>
  <c r="T5" i="1"/>
  <c r="S5" i="1"/>
  <c r="R5" i="1"/>
  <c r="Q5" i="1"/>
  <c r="P5" i="1"/>
  <c r="D6" i="2" s="1"/>
  <c r="M5" i="1"/>
  <c r="L5" i="1"/>
  <c r="K5" i="1"/>
  <c r="J5" i="1"/>
  <c r="I5" i="1"/>
  <c r="D4" i="2" s="1"/>
  <c r="F5" i="1"/>
  <c r="E5" i="1"/>
  <c r="D5" i="1"/>
  <c r="C5" i="1"/>
  <c r="B5" i="1"/>
  <c r="T4" i="1"/>
  <c r="S4" i="1"/>
  <c r="R4" i="1"/>
  <c r="Q4" i="1"/>
  <c r="P4" i="1"/>
  <c r="C6" i="2" s="1"/>
  <c r="M4" i="1"/>
  <c r="L4" i="1"/>
  <c r="K4" i="1"/>
  <c r="J4" i="1"/>
  <c r="I4" i="1"/>
  <c r="C4" i="2" s="1"/>
  <c r="F4" i="1"/>
  <c r="E4" i="1"/>
  <c r="D4" i="1"/>
  <c r="C4" i="1"/>
  <c r="B4" i="1"/>
  <c r="C8" i="2" s="1"/>
  <c r="T3" i="1"/>
  <c r="S3" i="1"/>
  <c r="R3" i="1"/>
  <c r="Q3" i="1"/>
  <c r="P3" i="1"/>
  <c r="B6" i="2" s="1"/>
  <c r="M3" i="1"/>
  <c r="L3" i="1"/>
  <c r="K3" i="1"/>
  <c r="J3" i="1"/>
  <c r="I3" i="1"/>
  <c r="B4" i="2" s="1"/>
  <c r="F3" i="1"/>
  <c r="E3" i="1"/>
  <c r="D3" i="1"/>
  <c r="AY3" i="2"/>
  <c r="AY10" i="2" s="1"/>
  <c r="AQ3" i="2"/>
  <c r="AQ10" i="2" s="1"/>
  <c r="AI3" i="2"/>
  <c r="AI10" i="2" s="1"/>
  <c r="AA10" i="2"/>
  <c r="S3" i="2"/>
  <c r="S10" i="2" s="1"/>
  <c r="K10" i="2"/>
  <c r="K7" i="2"/>
  <c r="AM3" i="2"/>
  <c r="AM7" i="2" s="1"/>
  <c r="AN3" i="2"/>
  <c r="AN7" i="2" s="1"/>
  <c r="AO3" i="2"/>
  <c r="AO10" i="2" s="1"/>
  <c r="AP3" i="2"/>
  <c r="AP7" i="2" s="1"/>
  <c r="AX3" i="2"/>
  <c r="AX7" i="2" s="1"/>
  <c r="AV3" i="2"/>
  <c r="AV10" i="2" s="1"/>
  <c r="AG3" i="2"/>
  <c r="AG10" i="2" s="1"/>
  <c r="I10" i="2"/>
  <c r="H10" i="2"/>
  <c r="J10" i="2"/>
  <c r="G10" i="2"/>
  <c r="F10" i="2"/>
  <c r="I7" i="2"/>
  <c r="H7" i="2"/>
  <c r="J7" i="2"/>
  <c r="G7" i="2"/>
  <c r="F7" i="2"/>
  <c r="AW3" i="2"/>
  <c r="AW10" i="2" s="1"/>
  <c r="AU3" i="2"/>
  <c r="AU7" i="2" s="1"/>
  <c r="AT3" i="2"/>
  <c r="AT10" i="2" s="1"/>
  <c r="AL3" i="2"/>
  <c r="AL7" i="2" s="1"/>
  <c r="AF3" i="2"/>
  <c r="AF7" i="2" s="1"/>
  <c r="AH3" i="2"/>
  <c r="AH7" i="2" s="1"/>
  <c r="AE3" i="2"/>
  <c r="AE7" i="2" s="1"/>
  <c r="AD3" i="2"/>
  <c r="AD7" i="2" s="1"/>
  <c r="Y7" i="2"/>
  <c r="X10" i="2"/>
  <c r="Z7" i="2"/>
  <c r="W7" i="2"/>
  <c r="V7" i="2"/>
  <c r="Q3" i="2"/>
  <c r="Q10" i="2" s="1"/>
  <c r="P3" i="2"/>
  <c r="P10" i="2" s="1"/>
  <c r="R3" i="2"/>
  <c r="R10" i="2" s="1"/>
  <c r="O3" i="2"/>
  <c r="O10" i="2" s="1"/>
  <c r="N3" i="2"/>
  <c r="N7" i="2" s="1"/>
  <c r="E9" i="2" l="1"/>
  <c r="E5" i="2"/>
  <c r="B9" i="2"/>
  <c r="B5" i="2"/>
  <c r="D9" i="2"/>
  <c r="D5" i="2"/>
  <c r="C5" i="2"/>
  <c r="C9" i="2"/>
  <c r="E8" i="2"/>
  <c r="D8" i="2"/>
  <c r="D2" i="2"/>
  <c r="R2" i="8"/>
  <c r="E2" i="2"/>
  <c r="Z2" i="8"/>
  <c r="B2" i="2"/>
  <c r="B2" i="8"/>
  <c r="C2" i="2"/>
  <c r="J2" i="8"/>
  <c r="C7" i="5"/>
  <c r="B7" i="5"/>
  <c r="C3" i="5"/>
  <c r="B11" i="5"/>
  <c r="B3" i="5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Y7" i="2"/>
  <c r="AQ7" i="2"/>
  <c r="AI7" i="2"/>
  <c r="AA7" i="2"/>
  <c r="S7" i="2"/>
  <c r="AM10" i="2"/>
  <c r="AO7" i="2"/>
  <c r="AP10" i="2"/>
  <c r="AX10" i="2"/>
  <c r="AN10" i="2"/>
  <c r="AV7" i="2"/>
  <c r="AW7" i="2"/>
  <c r="R7" i="2"/>
  <c r="P7" i="2"/>
  <c r="Q7" i="2"/>
  <c r="W10" i="2"/>
  <c r="AU10" i="2"/>
  <c r="V10" i="2"/>
  <c r="AT7" i="2"/>
  <c r="O7" i="2"/>
  <c r="Z10" i="2"/>
  <c r="Y10" i="2"/>
  <c r="AD10" i="2"/>
  <c r="AE10" i="2"/>
  <c r="AH10" i="2"/>
  <c r="AL10" i="2"/>
  <c r="N10" i="2"/>
  <c r="AG7" i="2"/>
  <c r="AF10" i="2"/>
  <c r="X7" i="2"/>
  <c r="C2" i="5"/>
  <c r="B2" i="5"/>
  <c r="B6" i="5"/>
  <c r="B10" i="5"/>
  <c r="C10" i="5"/>
  <c r="C11" i="5"/>
  <c r="B14" i="5"/>
  <c r="C14" i="5"/>
  <c r="B15" i="5"/>
  <c r="C15" i="5"/>
</calcChain>
</file>

<file path=xl/sharedStrings.xml><?xml version="1.0" encoding="utf-8"?>
<sst xmlns="http://schemas.openxmlformats.org/spreadsheetml/2006/main" count="160" uniqueCount="57">
  <si>
    <t>Predictors</t>
  </si>
  <si>
    <t>Estimates</t>
  </si>
  <si>
    <t>p</t>
  </si>
  <si>
    <t xml:space="preserve">SE </t>
  </si>
  <si>
    <t>H_Time</t>
  </si>
  <si>
    <t>L_time</t>
  </si>
  <si>
    <t xml:space="preserve">Effect size </t>
  </si>
  <si>
    <t>Exc. size</t>
  </si>
  <si>
    <t>T. params (ms)</t>
  </si>
  <si>
    <t>std.error</t>
  </si>
  <si>
    <t>t</t>
  </si>
  <si>
    <t>f0</t>
  </si>
  <si>
    <t>l</t>
  </si>
  <si>
    <t>h</t>
  </si>
  <si>
    <t>Error</t>
  </si>
  <si>
    <t>Contrasts (Slopes)</t>
  </si>
  <si>
    <t>Excursion</t>
  </si>
  <si>
    <t>2.5% CI</t>
  </si>
  <si>
    <t>97.5% CI</t>
  </si>
  <si>
    <t>2.5%    CI</t>
  </si>
  <si>
    <t>CI Delta</t>
  </si>
  <si>
    <t>df</t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</si>
  <si>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</si>
  <si>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</si>
  <si>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</si>
  <si>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</si>
  <si>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</si>
  <si>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</si>
  <si>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 LH Slope</t>
  </si>
  <si>
    <t>log(slope)</t>
  </si>
  <si>
    <t>log(ST/sec)</t>
  </si>
  <si>
    <t>β0</t>
  </si>
  <si>
    <t>PA (Intercepts)</t>
  </si>
  <si>
    <t>#A6D854</t>
  </si>
  <si>
    <t>#8DA0CB</t>
  </si>
  <si>
    <t>#FFD92F</t>
  </si>
  <si>
    <t>#E78AC3</t>
  </si>
  <si>
    <t>#FC8D62</t>
  </si>
  <si>
    <t xml:space="preserve">#66C2A5 </t>
  </si>
  <si>
    <t xml:space="preserve">H* </t>
  </si>
  <si>
    <t xml:space="preserve">L*H </t>
  </si>
  <si>
    <t>^[L*]H</t>
  </si>
  <si>
    <t xml:space="preserve"> &gt;H*</t>
  </si>
  <si>
    <t>L*^[H]</t>
  </si>
  <si>
    <t xml:space="preserve">^[L*H] </t>
  </si>
  <si>
    <t>Intercepts</t>
  </si>
  <si>
    <t>p. val.</t>
  </si>
  <si>
    <t>p. val. adj.</t>
  </si>
  <si>
    <t>Parameters</t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</si>
  <si>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</si>
  <si>
    <r>
      <t>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params (STs)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</si>
  <si>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m 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</si>
  <si>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c </t>
    </r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</si>
  <si>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</si>
  <si>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</si>
  <si>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1</t>
    </r>
  </si>
  <si>
    <r>
      <t>β</t>
    </r>
    <r>
      <rPr>
        <vertAlign val="subscript"/>
        <sz val="9"/>
        <color rgb="FF000000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</si>
</sst>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0"/>
      <color theme="1"/>
      <name val="Arial"/>
      <family val="2"/>
    </font>
    <font>
      <vertAlign val="subscript"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Border="1"/>
    <xf numFmtId="1" fontId="0" fillId="0" borderId="0" xfId="0" applyNumberFormat="1" applyBorder="1"/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0" fontId="3" fillId="0" borderId="0" xfId="0" applyFont="1" applyBorder="1"/>
    <xf numFmtId="0" fontId="5" fillId="0" borderId="0" xfId="0" applyFont="1" applyBorder="1"/>
    <xf numFmtId="2" fontId="0" fillId="0" borderId="0" xfId="0" applyNumberFormat="1" applyBorder="1"/>
    <xf numFmtId="2" fontId="5" fillId="0" borderId="1" xfId="0" applyNumberFormat="1" applyFont="1" applyBorder="1"/>
    <xf numFmtId="2" fontId="3" fillId="0" borderId="0" xfId="0" applyNumberFormat="1" applyFont="1" applyBorder="1"/>
    <xf numFmtId="2" fontId="6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5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1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top"/>
    </xf>
    <xf numFmtId="2" fontId="8" fillId="0" borderId="0" xfId="0" applyNumberFormat="1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26" xfId="0" applyFont="1" applyBorder="1" applyAlignment="1">
      <alignment horizontal="left" vertical="center"/>
    </xf>
    <xf numFmtId="1" fontId="0" fillId="0" borderId="7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4" xfId="0" applyFont="1" applyBorder="1" applyAlignment="1">
      <alignment horizontal="left" vertical="top"/>
    </xf>
    <xf numFmtId="11" fontId="7" fillId="0" borderId="25" xfId="0" applyNumberFormat="1" applyFont="1" applyBorder="1" applyAlignment="1">
      <alignment horizontal="center" vertical="top"/>
    </xf>
    <xf numFmtId="0" fontId="0" fillId="0" borderId="0" xfId="0" applyFont="1" applyBorder="1"/>
    <xf numFmtId="11" fontId="7" fillId="0" borderId="28" xfId="0" applyNumberFormat="1" applyFont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" fontId="0" fillId="0" borderId="7" xfId="0" applyNumberFormat="1" applyFont="1" applyFill="1" applyBorder="1" applyAlignment="1">
      <alignment horizontal="left" vertical="center"/>
    </xf>
    <xf numFmtId="1" fontId="0" fillId="0" borderId="7" xfId="0" applyNumberFormat="1" applyFont="1" applyBorder="1" applyAlignment="1">
      <alignment horizontal="left"/>
    </xf>
    <xf numFmtId="0" fontId="0" fillId="0" borderId="27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top"/>
    </xf>
    <xf numFmtId="11" fontId="7" fillId="0" borderId="25" xfId="0" applyNumberFormat="1" applyFont="1" applyBorder="1" applyAlignment="1">
      <alignment horizontal="left" vertical="top"/>
    </xf>
    <xf numFmtId="0" fontId="9" fillId="0" borderId="19" xfId="0" applyFont="1" applyFill="1" applyBorder="1" applyAlignment="1">
      <alignment horizontal="left" vertical="center" wrapText="1"/>
    </xf>
    <xf numFmtId="11" fontId="7" fillId="0" borderId="28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1" fontId="0" fillId="0" borderId="7" xfId="0" applyNumberFormat="1" applyFont="1" applyFill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9" fillId="0" borderId="1" xfId="0" applyFont="1" applyFill="1" applyBorder="1" applyAlignment="1">
      <alignment horizontal="right" vertical="top" wrapText="1"/>
    </xf>
    <xf numFmtId="0" fontId="9" fillId="0" borderId="1" xfId="0" applyFont="1" applyBorder="1" applyAlignment="1">
      <alignment horizontal="right" vertical="top" wrapText="1"/>
    </xf>
    <xf numFmtId="0" fontId="9" fillId="0" borderId="19" xfId="0" applyFont="1" applyFill="1" applyBorder="1" applyAlignment="1">
      <alignment horizontal="right" vertical="top" wrapText="1"/>
    </xf>
    <xf numFmtId="1" fontId="8" fillId="0" borderId="0" xfId="0" applyNumberFormat="1" applyFont="1" applyBorder="1" applyAlignment="1">
      <alignment vertical="top"/>
    </xf>
    <xf numFmtId="0" fontId="8" fillId="0" borderId="0" xfId="0" applyFont="1" applyBorder="1" applyAlignment="1">
      <alignment vertical="top"/>
    </xf>
    <xf numFmtId="1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vertical="top"/>
    </xf>
    <xf numFmtId="164" fontId="9" fillId="0" borderId="1" xfId="0" applyNumberFormat="1" applyFont="1" applyFill="1" applyBorder="1" applyAlignment="1">
      <alignment horizontal="left" vertical="center" wrapText="1"/>
    </xf>
    <xf numFmtId="164" fontId="9" fillId="0" borderId="19" xfId="0" applyNumberFormat="1" applyFont="1" applyFill="1" applyBorder="1" applyAlignment="1">
      <alignment horizontal="left" vertical="center" wrapText="1"/>
    </xf>
    <xf numFmtId="1" fontId="9" fillId="0" borderId="1" xfId="0" applyNumberFormat="1" applyFont="1" applyFill="1" applyBorder="1" applyAlignment="1">
      <alignment horizontal="left" vertical="center" wrapText="1"/>
    </xf>
    <xf numFmtId="1" fontId="9" fillId="0" borderId="19" xfId="0" applyNumberFormat="1" applyFont="1" applyFill="1" applyBorder="1" applyAlignment="1">
      <alignment horizontal="left" vertical="center" wrapText="1"/>
    </xf>
    <xf numFmtId="164" fontId="9" fillId="0" borderId="1" xfId="0" applyNumberFormat="1" applyFont="1" applyFill="1" applyBorder="1" applyAlignment="1">
      <alignment horizontal="right" vertical="top" wrapText="1"/>
    </xf>
    <xf numFmtId="164" fontId="9" fillId="0" borderId="19" xfId="0" applyNumberFormat="1" applyFont="1" applyFill="1" applyBorder="1" applyAlignment="1">
      <alignment horizontal="right" vertical="top" wrapText="1"/>
    </xf>
    <xf numFmtId="1" fontId="9" fillId="0" borderId="1" xfId="0" applyNumberFormat="1" applyFont="1" applyFill="1" applyBorder="1" applyAlignment="1">
      <alignment horizontal="right" vertical="top" wrapText="1"/>
    </xf>
    <xf numFmtId="1" fontId="9" fillId="0" borderId="19" xfId="0" applyNumberFormat="1" applyFont="1" applyFill="1" applyBorder="1" applyAlignment="1">
      <alignment horizontal="right" vertical="top" wrapText="1"/>
    </xf>
    <xf numFmtId="165" fontId="0" fillId="0" borderId="1" xfId="0" applyNumberFormat="1" applyFont="1" applyBorder="1" applyAlignment="1">
      <alignment horizontal="left" vertical="top"/>
    </xf>
    <xf numFmtId="2" fontId="9" fillId="0" borderId="1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right" vertical="top" wrapText="1"/>
    </xf>
    <xf numFmtId="2" fontId="13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2" fontId="14" fillId="2" borderId="18" xfId="0" applyNumberFormat="1" applyFont="1" applyFill="1" applyBorder="1" applyAlignment="1">
      <alignment horizontal="center" vertical="center" wrapText="1"/>
    </xf>
    <xf numFmtId="2" fontId="14" fillId="2" borderId="14" xfId="0" applyNumberFormat="1" applyFont="1" applyFill="1" applyBorder="1" applyAlignment="1">
      <alignment horizontal="center" vertical="center" wrapText="1"/>
    </xf>
    <xf numFmtId="2" fontId="14" fillId="2" borderId="22" xfId="0" applyNumberFormat="1" applyFont="1" applyFill="1" applyBorder="1" applyAlignment="1">
      <alignment horizontal="center" vertical="center" wrapText="1"/>
    </xf>
    <xf numFmtId="2" fontId="14" fillId="2" borderId="33" xfId="0" applyNumberFormat="1" applyFont="1" applyFill="1" applyBorder="1" applyAlignment="1">
      <alignment horizontal="center" vertical="center" wrapText="1"/>
    </xf>
    <xf numFmtId="165" fontId="14" fillId="2" borderId="22" xfId="0" applyNumberFormat="1" applyFont="1" applyFill="1" applyBorder="1" applyAlignment="1">
      <alignment horizontal="center" vertical="center" wrapText="1"/>
    </xf>
    <xf numFmtId="165" fontId="14" fillId="2" borderId="15" xfId="0" applyNumberFormat="1" applyFont="1" applyFill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Alignment="1">
      <alignment horizontal="center"/>
    </xf>
    <xf numFmtId="164" fontId="14" fillId="0" borderId="16" xfId="0" applyNumberFormat="1" applyFont="1" applyBorder="1" applyAlignment="1">
      <alignment horizontal="center" vertical="center" wrapText="1"/>
    </xf>
    <xf numFmtId="164" fontId="14" fillId="0" borderId="20" xfId="0" applyNumberFormat="1" applyFont="1" applyBorder="1" applyAlignment="1">
      <alignment horizontal="center" vertical="center" wrapText="1"/>
    </xf>
    <xf numFmtId="2" fontId="14" fillId="0" borderId="7" xfId="0" applyNumberFormat="1" applyFont="1" applyBorder="1" applyAlignment="1">
      <alignment horizontal="center" vertical="center" wrapText="1"/>
    </xf>
    <xf numFmtId="2" fontId="14" fillId="0" borderId="27" xfId="0" applyNumberFormat="1" applyFont="1" applyBorder="1" applyAlignment="1">
      <alignment horizontal="center" vertical="center" wrapText="1"/>
    </xf>
    <xf numFmtId="0" fontId="14" fillId="0" borderId="7" xfId="0" applyNumberFormat="1" applyFont="1" applyBorder="1" applyAlignment="1">
      <alignment horizontal="center" vertical="center" wrapText="1"/>
    </xf>
    <xf numFmtId="0" fontId="14" fillId="0" borderId="21" xfId="0" applyNumberFormat="1" applyFont="1" applyBorder="1" applyAlignment="1">
      <alignment horizontal="center" vertical="center" wrapText="1"/>
    </xf>
    <xf numFmtId="164" fontId="14" fillId="0" borderId="7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4" fillId="0" borderId="10" xfId="0" applyNumberFormat="1" applyFont="1" applyBorder="1" applyAlignment="1">
      <alignment horizontal="center" vertical="center" wrapText="1"/>
    </xf>
    <xf numFmtId="2" fontId="14" fillId="0" borderId="20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/>
    </xf>
    <xf numFmtId="164" fontId="14" fillId="0" borderId="17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25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2" borderId="22" xfId="0" applyNumberFormat="1" applyFont="1" applyFill="1" applyBorder="1" applyAlignment="1">
      <alignment horizontal="center" vertical="center" wrapText="1"/>
    </xf>
    <xf numFmtId="0" fontId="14" fillId="2" borderId="15" xfId="0" applyNumberFormat="1" applyFont="1" applyFill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" fontId="14" fillId="0" borderId="8" xfId="0" applyNumberFormat="1" applyFont="1" applyBorder="1" applyAlignment="1">
      <alignment horizontal="center" vertical="center" wrapText="1"/>
    </xf>
    <xf numFmtId="164" fontId="14" fillId="0" borderId="34" xfId="0" applyNumberFormat="1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1" fontId="14" fillId="0" borderId="9" xfId="0" applyNumberFormat="1" applyFont="1" applyBorder="1" applyAlignment="1">
      <alignment horizontal="center" vertical="center" wrapText="1"/>
    </xf>
    <xf numFmtId="2" fontId="14" fillId="0" borderId="34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5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164" fontId="14" fillId="0" borderId="41" xfId="0" applyNumberFormat="1" applyFont="1" applyBorder="1" applyAlignment="1">
      <alignment horizontal="center" vertical="center" wrapText="1"/>
    </xf>
    <xf numFmtId="11" fontId="14" fillId="0" borderId="5" xfId="0" applyNumberFormat="1" applyFont="1" applyBorder="1" applyAlignment="1">
      <alignment horizontal="center" vertical="center" wrapText="1"/>
    </xf>
    <xf numFmtId="11" fontId="14" fillId="0" borderId="6" xfId="0" applyNumberFormat="1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 vertical="center" wrapText="1"/>
    </xf>
    <xf numFmtId="0" fontId="14" fillId="0" borderId="5" xfId="0" applyNumberFormat="1" applyFont="1" applyBorder="1" applyAlignment="1">
      <alignment horizontal="center" vertical="center" wrapText="1"/>
    </xf>
    <xf numFmtId="0" fontId="14" fillId="0" borderId="6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165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2" fontId="14" fillId="2" borderId="29" xfId="0" applyNumberFormat="1" applyFont="1" applyFill="1" applyBorder="1" applyAlignment="1">
      <alignment horizontal="center" vertical="center" wrapText="1"/>
    </xf>
    <xf numFmtId="2" fontId="14" fillId="2" borderId="30" xfId="0" applyNumberFormat="1" applyFont="1" applyFill="1" applyBorder="1" applyAlignment="1">
      <alignment horizontal="center" vertical="center" wrapText="1"/>
    </xf>
    <xf numFmtId="2" fontId="14" fillId="2" borderId="31" xfId="0" applyNumberFormat="1" applyFont="1" applyFill="1" applyBorder="1" applyAlignment="1">
      <alignment horizontal="center" vertical="center" wrapText="1"/>
    </xf>
    <xf numFmtId="164" fontId="14" fillId="0" borderId="21" xfId="0" applyNumberFormat="1" applyFont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 wrapText="1"/>
    </xf>
    <xf numFmtId="1" fontId="14" fillId="0" borderId="10" xfId="0" applyNumberFormat="1" applyFont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164" fontId="14" fillId="0" borderId="9" xfId="0" applyNumberFormat="1" applyFont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  <xf numFmtId="164" fontId="14" fillId="0" borderId="45" xfId="0" applyNumberFormat="1" applyFont="1" applyBorder="1" applyAlignment="1">
      <alignment horizontal="center" vertical="center" wrapText="1"/>
    </xf>
    <xf numFmtId="2" fontId="14" fillId="2" borderId="44" xfId="0" applyNumberFormat="1" applyFont="1" applyFill="1" applyBorder="1" applyAlignment="1">
      <alignment horizontal="center" vertical="center" wrapText="1"/>
    </xf>
    <xf numFmtId="1" fontId="14" fillId="0" borderId="45" xfId="0" applyNumberFormat="1" applyFont="1" applyBorder="1" applyAlignment="1">
      <alignment horizontal="center" vertical="center" wrapText="1"/>
    </xf>
    <xf numFmtId="164" fontId="14" fillId="0" borderId="35" xfId="0" applyNumberFormat="1" applyFont="1" applyBorder="1" applyAlignment="1">
      <alignment horizontal="center" vertical="center" wrapText="1"/>
    </xf>
    <xf numFmtId="2" fontId="12" fillId="2" borderId="14" xfId="0" applyNumberFormat="1" applyFont="1" applyFill="1" applyBorder="1" applyAlignment="1">
      <alignment horizontal="center" vertical="center" wrapText="1"/>
    </xf>
    <xf numFmtId="2" fontId="12" fillId="2" borderId="15" xfId="0" applyNumberFormat="1" applyFont="1" applyFill="1" applyBorder="1" applyAlignment="1">
      <alignment horizontal="center" vertical="center" wrapText="1"/>
    </xf>
    <xf numFmtId="2" fontId="14" fillId="2" borderId="23" xfId="0" applyNumberFormat="1" applyFont="1" applyFill="1" applyBorder="1" applyAlignment="1">
      <alignment horizontal="center" vertical="center" wrapText="1"/>
    </xf>
    <xf numFmtId="2" fontId="14" fillId="2" borderId="13" xfId="0" applyNumberFormat="1" applyFont="1" applyFill="1" applyBorder="1" applyAlignment="1">
      <alignment horizontal="center" vertical="center" wrapText="1"/>
    </xf>
    <xf numFmtId="2" fontId="12" fillId="2" borderId="42" xfId="0" applyNumberFormat="1" applyFont="1" applyFill="1" applyBorder="1" applyAlignment="1">
      <alignment horizontal="center" vertical="center" wrapText="1"/>
    </xf>
    <xf numFmtId="2" fontId="12" fillId="2" borderId="43" xfId="0" applyNumberFormat="1" applyFont="1" applyFill="1" applyBorder="1" applyAlignment="1">
      <alignment horizontal="center" vertical="center" wrapText="1"/>
    </xf>
    <xf numFmtId="2" fontId="12" fillId="2" borderId="35" xfId="0" applyNumberFormat="1" applyFont="1" applyFill="1" applyBorder="1" applyAlignment="1">
      <alignment horizontal="center" vertical="center" wrapText="1"/>
    </xf>
    <xf numFmtId="2" fontId="12" fillId="2" borderId="36" xfId="0" applyNumberFormat="1" applyFont="1" applyFill="1" applyBorder="1" applyAlignment="1">
      <alignment horizontal="center" vertical="center" wrapText="1"/>
    </xf>
    <xf numFmtId="2" fontId="12" fillId="2" borderId="37" xfId="0" applyNumberFormat="1" applyFont="1" applyFill="1" applyBorder="1" applyAlignment="1">
      <alignment horizontal="center" vertical="center" wrapText="1"/>
    </xf>
    <xf numFmtId="2" fontId="12" fillId="2" borderId="38" xfId="0" applyNumberFormat="1" applyFont="1" applyFill="1" applyBorder="1" applyAlignment="1">
      <alignment horizontal="center" vertical="center" wrapText="1"/>
    </xf>
    <xf numFmtId="2" fontId="12" fillId="2" borderId="39" xfId="0" applyNumberFormat="1" applyFont="1" applyFill="1" applyBorder="1" applyAlignment="1">
      <alignment horizontal="center" vertical="center" wrapText="1"/>
    </xf>
    <xf numFmtId="2" fontId="12" fillId="2" borderId="40" xfId="0" applyNumberFormat="1" applyFont="1" applyFill="1" applyBorder="1" applyAlignment="1">
      <alignment horizontal="center" vertical="center" wrapText="1"/>
    </xf>
    <xf numFmtId="2" fontId="12" fillId="2" borderId="22" xfId="0" applyNumberFormat="1" applyFont="1" applyFill="1" applyBorder="1" applyAlignment="1">
      <alignment horizontal="center" vertical="center" wrapText="1"/>
    </xf>
    <xf numFmtId="2" fontId="12" fillId="2" borderId="11" xfId="0" applyNumberFormat="1" applyFont="1" applyFill="1" applyBorder="1" applyAlignment="1">
      <alignment horizontal="center" vertical="center" wrapText="1"/>
    </xf>
    <xf numFmtId="2" fontId="14" fillId="2" borderId="12" xfId="0" applyNumberFormat="1" applyFont="1" applyFill="1" applyBorder="1" applyAlignment="1">
      <alignment horizontal="center" vertical="center" wrapText="1"/>
    </xf>
    <xf numFmtId="2" fontId="14" fillId="2" borderId="3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66C2A5"/>
      <color rgb="FFFC8D62"/>
      <color rgb="FFFFD92F"/>
      <color rgb="FF8DA0CB"/>
      <color rgb="FFE66101"/>
      <color rgb="FF5E3C99"/>
      <color rgb="FFB2ABD2"/>
      <color rgb="FFFDB863"/>
      <color rgb="FF680000"/>
      <color rgb="FF7B3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10.796000000000006</c:v>
                  </c:pt>
                  <c:pt idx="1">
                    <c:v>24.936</c:v>
                  </c:pt>
                  <c:pt idx="2">
                    <c:v>16.801000000000009</c:v>
                  </c:pt>
                  <c:pt idx="3">
                    <c:v>16.794999999999995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10.796000000000006</c:v>
                  </c:pt>
                  <c:pt idx="1">
                    <c:v>24.936</c:v>
                  </c:pt>
                  <c:pt idx="2">
                    <c:v>16.801000000000009</c:v>
                  </c:pt>
                  <c:pt idx="3">
                    <c:v>16.794999999999995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96.254000000000005</c:v>
                </c:pt>
                <c:pt idx="1">
                  <c:v>87.087000000000003</c:v>
                </c:pt>
                <c:pt idx="2">
                  <c:v>73.647000000000006</c:v>
                </c:pt>
                <c:pt idx="3">
                  <c:v>69.733999999999995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316.149</c:v>
                </c:pt>
                <c:pt idx="1">
                  <c:v>237.262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142-407F-97E2-34AA19169122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142-407F-97E2-34AA19169122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142-407F-97E2-34AA19169122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142-407F-97E2-34AA19169122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2.3449999999999989</c:v>
                  </c:pt>
                  <c:pt idx="1">
                    <c:v>2.9230000000000018</c:v>
                  </c:pt>
                  <c:pt idx="2">
                    <c:v>2.4909999999999997</c:v>
                  </c:pt>
                  <c:pt idx="3">
                    <c:v>2.7789999999999964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2.3449999999999989</c:v>
                  </c:pt>
                  <c:pt idx="1">
                    <c:v>2.9230000000000018</c:v>
                  </c:pt>
                  <c:pt idx="2">
                    <c:v>2.4909999999999997</c:v>
                  </c:pt>
                  <c:pt idx="3">
                    <c:v>2.7789999999999964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86.994</c:v>
                </c:pt>
                <c:pt idx="1">
                  <c:v>91.176000000000002</c:v>
                </c:pt>
                <c:pt idx="2">
                  <c:v>88.528999999999996</c:v>
                </c:pt>
                <c:pt idx="3">
                  <c:v>90.988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2-407F-97E2-34AA19169122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142-407F-97E2-34AA19169122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142-407F-97E2-34AA19169122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142-407F-97E2-34AA19169122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142-407F-97E2-34AA19169122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2.5400000000000063</c:v>
                  </c:pt>
                  <c:pt idx="1">
                    <c:v>3.4869999999999948</c:v>
                  </c:pt>
                  <c:pt idx="2">
                    <c:v>2.9799999999999898</c:v>
                  </c:pt>
                  <c:pt idx="3">
                    <c:v>3.0679999999999978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2.5400000000000063</c:v>
                  </c:pt>
                  <c:pt idx="1">
                    <c:v>3.4869999999999948</c:v>
                  </c:pt>
                  <c:pt idx="2">
                    <c:v>2.9799999999999898</c:v>
                  </c:pt>
                  <c:pt idx="3">
                    <c:v>3.0679999999999978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92.605000000000004</c:v>
                </c:pt>
                <c:pt idx="1">
                  <c:v>93.893000000000001</c:v>
                </c:pt>
                <c:pt idx="2">
                  <c:v>98.281999999999996</c:v>
                </c:pt>
                <c:pt idx="3">
                  <c:v>98.17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42-407F-97E2-34AA1916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0"/>
              <a:t>Mean Excursion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Excursion</c:v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9C-4507-9FF3-B6D932D7783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9C-4507-9FF3-B6D932D7783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9C-4507-9FF3-B6D932D7783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9C-4507-9FF3-B6D932D77835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^[L*]H</c:v>
              </c:pt>
              <c:pt idx="1">
                <c:v>L*H</c:v>
              </c:pt>
              <c:pt idx="2">
                <c:v>L*^[H]</c:v>
              </c:pt>
              <c:pt idx="3">
                <c:v>^[L*H]</c:v>
              </c:pt>
            </c:strLit>
          </c:cat>
          <c:val>
            <c:numLit>
              <c:formatCode>0.0</c:formatCode>
              <c:ptCount val="4"/>
              <c:pt idx="0">
                <c:v>3.2189999999999999</c:v>
              </c:pt>
              <c:pt idx="1">
                <c:v>5.8570000000000002</c:v>
              </c:pt>
              <c:pt idx="2">
                <c:v>10.042999999999999</c:v>
              </c:pt>
              <c:pt idx="3">
                <c:v>7.2229999999999999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F69C-4507-9FF3-B6D932D7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Excursion (ST)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0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Intercepts!$O$8</c:f>
              <c:strCache>
                <c:ptCount val="1"/>
                <c:pt idx="0">
                  <c:v>log 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A-41CC-B2A1-40A823E9997C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A-41CC-B2A1-40A823E9997C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A-41CC-B2A1-40A823E9997C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A-41CC-B2A1-40A823E9997C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Intercepts!$O$10:$O$13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Intercepts!$P$10:$P$13</c:f>
              <c:numCache>
                <c:formatCode>0.0</c:formatCode>
                <c:ptCount val="4"/>
                <c:pt idx="0">
                  <c:v>3.4169999999999998</c:v>
                </c:pt>
                <c:pt idx="1">
                  <c:v>2.7930000000000001</c:v>
                </c:pt>
                <c:pt idx="2">
                  <c:v>3.8919999999999999</c:v>
                </c:pt>
                <c:pt idx="3">
                  <c:v>3.6360000000000001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9A-41CC-B2A1-40A823E99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/>
            </a:pPr>
            <a:r>
              <a:rPr lang="en-IE" sz="1260" b="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Graph.Data!$A$1</c:f>
              <c:strCache>
                <c:ptCount val="1"/>
                <c:pt idx="0">
                  <c:v>L*H</c:v>
                </c:pt>
              </c:strCache>
            </c:strRef>
          </c:tx>
          <c:spPr>
            <a:ln w="31750">
              <a:solidFill>
                <a:srgbClr val="8DA0CB"/>
              </a:solidFill>
            </a:ln>
          </c:spPr>
          <c:marker>
            <c:symbol val="diamond"/>
            <c:size val="14"/>
            <c:spPr>
              <a:solidFill>
                <a:srgbClr val="8DA0CB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10.796000000000006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10.796000000000006</c:v>
                  </c:pt>
                  <c:pt idx="1">
                    <c:v>50.658999999999992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2.5400000000000063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2.5400000000000063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96.254000000000005</c:v>
                </c:pt>
                <c:pt idx="1">
                  <c:v>316.149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86.994</c:v>
                </c:pt>
                <c:pt idx="1">
                  <c:v>92.605000000000004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E-4988-9CDF-F41D4D4F14F8}"/>
            </c:ext>
          </c:extLst>
        </c:ser>
        <c:ser>
          <c:idx val="1"/>
          <c:order val="1"/>
          <c:tx>
            <c:strRef>
              <c:f>Graph.Data!$A$5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triangle"/>
            <c:size val="13"/>
            <c:spPr>
              <a:solidFill>
                <a:srgbClr val="FFD92F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24.936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24.936</c:v>
                  </c:pt>
                  <c:pt idx="1">
                    <c:v>56.068999999999988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2.9230000000000018</c:v>
                  </c:pt>
                  <c:pt idx="1">
                    <c:v>3.4869999999999948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2.9230000000000018</c:v>
                  </c:pt>
                  <c:pt idx="1">
                    <c:v>3.4869999999999948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87.087000000000003</c:v>
                </c:pt>
                <c:pt idx="1">
                  <c:v>237.262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91.176000000000002</c:v>
                </c:pt>
                <c:pt idx="1">
                  <c:v>93.893000000000001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E-4988-9CDF-F41D4D4F14F8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square"/>
            <c:size val="10"/>
            <c:spPr>
              <a:solidFill>
                <a:srgbClr val="FC8D6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16.801000000000009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16.801000000000009</c:v>
                  </c:pt>
                  <c:pt idx="1">
                    <c:v>51.513000000000005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2.4909999999999997</c:v>
                  </c:pt>
                  <c:pt idx="1">
                    <c:v>2.9799999999999898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2.4909999999999997</c:v>
                  </c:pt>
                  <c:pt idx="1">
                    <c:v>2.9799999999999898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73.647000000000006</c:v>
                </c:pt>
                <c:pt idx="1">
                  <c:v>300.93700000000001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88.528999999999996</c:v>
                </c:pt>
                <c:pt idx="1">
                  <c:v>98.281999999999996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7E-4988-9CDF-F41D4D4F14F8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circle"/>
            <c:size val="10"/>
            <c:spPr>
              <a:solidFill>
                <a:srgbClr val="66C2A5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16.794999999999995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16.794999999999995</c:v>
                  </c:pt>
                  <c:pt idx="1">
                    <c:v>50.907999999999987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3.0679999999999978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3.0679999999999978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69.733999999999995</c:v>
                </c:pt>
                <c:pt idx="1">
                  <c:v>298.25299999999999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90.988</c:v>
                </c:pt>
                <c:pt idx="1">
                  <c:v>98.17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7E-4988-9CDF-F41D4D4F1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050"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050"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774391360058579"/>
          <c:y val="0.13145132856822334"/>
          <c:w val="0.21011080270702553"/>
          <c:h val="0.1970324140425746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2136</xdr:rowOff>
    </xdr:from>
    <xdr:to>
      <xdr:col>7</xdr:col>
      <xdr:colOff>115900</xdr:colOff>
      <xdr:row>14</xdr:row>
      <xdr:rowOff>121266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115900</xdr:colOff>
      <xdr:row>14</xdr:row>
      <xdr:rowOff>117860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107303-B28C-4C97-94B9-6604553F159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22412</xdr:colOff>
      <xdr:row>16</xdr:row>
      <xdr:rowOff>0</xdr:rowOff>
    </xdr:from>
    <xdr:to>
      <xdr:col>7</xdr:col>
      <xdr:colOff>137042</xdr:colOff>
      <xdr:row>30</xdr:row>
      <xdr:rowOff>117860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EA03C7-0018-426C-B0FC-A37722681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114630</xdr:colOff>
      <xdr:row>30</xdr:row>
      <xdr:rowOff>117860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7136374-0C41-47AD-9CF8-04EFBA796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115900</xdr:colOff>
      <xdr:row>24</xdr:row>
      <xdr:rowOff>11034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18A9C1-8F9A-4B7C-BC15-1A1EAB9F133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r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0"/>
    </sheetNames>
    <sheetDataSet>
      <sheetData sheetId="0">
        <row r="2">
          <cell r="A2" t="str">
            <v>L*H</v>
          </cell>
          <cell r="B2">
            <v>96.254000000000005</v>
          </cell>
          <cell r="C2">
            <v>5.508</v>
          </cell>
          <cell r="D2">
            <v>85.457999999999998</v>
          </cell>
          <cell r="E2">
            <v>107.04900000000001</v>
          </cell>
          <cell r="F2">
            <v>17.475000000000001</v>
          </cell>
          <cell r="G2">
            <v>11.23</v>
          </cell>
          <cell r="H2">
            <v>1.7100000000000001E-9</v>
          </cell>
          <cell r="I2">
            <v>1.37E-8</v>
          </cell>
        </row>
        <row r="3">
          <cell r="A3" t="str">
            <v>^[L*]H</v>
          </cell>
          <cell r="B3">
            <v>87.087000000000003</v>
          </cell>
          <cell r="C3">
            <v>12.723000000000001</v>
          </cell>
          <cell r="D3">
            <v>62.151000000000003</v>
          </cell>
          <cell r="E3">
            <v>112.023</v>
          </cell>
          <cell r="F3">
            <v>6.8449999999999998</v>
          </cell>
          <cell r="G3">
            <v>0</v>
          </cell>
          <cell r="H3">
            <v>1</v>
          </cell>
          <cell r="I3">
            <v>0.99990000000000001</v>
          </cell>
        </row>
        <row r="4">
          <cell r="A4" t="str">
            <v>L*^[H]</v>
          </cell>
          <cell r="B4">
            <v>73.647000000000006</v>
          </cell>
          <cell r="C4">
            <v>8.5719999999999992</v>
          </cell>
          <cell r="D4">
            <v>56.845999999999997</v>
          </cell>
          <cell r="E4">
            <v>90.448999999999998</v>
          </cell>
          <cell r="F4">
            <v>8.5909999999999993</v>
          </cell>
          <cell r="G4">
            <v>8.49</v>
          </cell>
          <cell r="H4">
            <v>1.8099999999999999E-5</v>
          </cell>
          <cell r="I4">
            <v>1.45E-4</v>
          </cell>
        </row>
        <row r="5">
          <cell r="A5" t="str">
            <v>^[L*H]</v>
          </cell>
          <cell r="B5">
            <v>69.733999999999995</v>
          </cell>
          <cell r="C5">
            <v>8.5690000000000008</v>
          </cell>
          <cell r="D5">
            <v>52.939</v>
          </cell>
          <cell r="E5">
            <v>86.528000000000006</v>
          </cell>
          <cell r="F5">
            <v>8.1379999999999999</v>
          </cell>
          <cell r="G5">
            <v>10.3</v>
          </cell>
          <cell r="H5">
            <v>8.4400000000000005E-6</v>
          </cell>
          <cell r="I5">
            <v>6.7500000000000001E-5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r2"/>
    </sheetNames>
    <sheetDataSet>
      <sheetData sheetId="0">
        <row r="2">
          <cell r="B2">
            <v>0.80115699175044897</v>
          </cell>
        </row>
        <row r="3">
          <cell r="B3">
            <v>0.62408082900844397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r2"/>
    </sheetNames>
    <sheetDataSet>
      <sheetData sheetId="0">
        <row r="2">
          <cell r="B2">
            <v>0.40558731360153999</v>
          </cell>
        </row>
        <row r="3">
          <cell r="B3">
            <v>0.14095434508529101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1"/>
    </sheetNames>
    <sheetDataSet>
      <sheetData sheetId="0">
        <row r="2">
          <cell r="A2" t="str">
            <v>L*H</v>
          </cell>
          <cell r="B2" t="str">
            <v>^[L*]H</v>
          </cell>
          <cell r="C2">
            <v>-2.6379999999999999</v>
          </cell>
          <cell r="D2">
            <v>0.63200000000000001</v>
          </cell>
          <cell r="E2">
            <v>-3.8780000000000001</v>
          </cell>
          <cell r="F2">
            <v>-1.3979999999999999</v>
          </cell>
          <cell r="G2">
            <v>-4.1710000000000003</v>
          </cell>
          <cell r="H2">
            <v>620.19000000000005</v>
          </cell>
          <cell r="I2">
            <v>3.4722824866578603E-5</v>
          </cell>
          <cell r="J2">
            <v>2.43E-4</v>
          </cell>
        </row>
        <row r="3">
          <cell r="A3" t="str">
            <v>L*H</v>
          </cell>
          <cell r="B3" t="str">
            <v>L*^[H]</v>
          </cell>
          <cell r="C3">
            <v>4.1870000000000003</v>
          </cell>
          <cell r="D3">
            <v>0.26800000000000002</v>
          </cell>
          <cell r="E3">
            <v>3.661</v>
          </cell>
          <cell r="F3">
            <v>4.7119999999999997</v>
          </cell>
          <cell r="G3">
            <v>15.618</v>
          </cell>
          <cell r="H3">
            <v>619.13</v>
          </cell>
          <cell r="I3">
            <v>1.3184006539791901E-46</v>
          </cell>
        </row>
        <row r="4">
          <cell r="A4" t="str">
            <v>L*H</v>
          </cell>
          <cell r="B4" t="str">
            <v>^[L*H]</v>
          </cell>
          <cell r="C4">
            <v>1.3660000000000001</v>
          </cell>
          <cell r="D4">
            <v>0.151</v>
          </cell>
          <cell r="E4">
            <v>1.07</v>
          </cell>
          <cell r="F4">
            <v>1.6619999999999999</v>
          </cell>
          <cell r="G4">
            <v>9.0579999999999998</v>
          </cell>
          <cell r="H4">
            <v>617.78</v>
          </cell>
          <cell r="I4">
            <v>1.7370183314479799E-18</v>
          </cell>
          <cell r="J4">
            <v>1.22E-17</v>
          </cell>
        </row>
        <row r="5">
          <cell r="A5" t="str">
            <v>^[L*]H</v>
          </cell>
          <cell r="B5" t="str">
            <v>L*^[H]</v>
          </cell>
          <cell r="C5">
            <v>6.8250000000000002</v>
          </cell>
          <cell r="D5">
            <v>0.68799999999999994</v>
          </cell>
          <cell r="E5">
            <v>5.4770000000000003</v>
          </cell>
          <cell r="F5">
            <v>8.1720000000000006</v>
          </cell>
          <cell r="G5">
            <v>9.9260000000000002</v>
          </cell>
          <cell r="H5">
            <v>620.17999999999995</v>
          </cell>
          <cell r="I5">
            <v>1.1955538555114101E-21</v>
          </cell>
          <cell r="J5">
            <v>8.3700000000000001E-21</v>
          </cell>
        </row>
        <row r="6">
          <cell r="A6" t="str">
            <v>^[L*]H</v>
          </cell>
          <cell r="B6" t="str">
            <v>^[L*H]</v>
          </cell>
          <cell r="C6">
            <v>4.0039999999999996</v>
          </cell>
          <cell r="D6">
            <v>0.63400000000000001</v>
          </cell>
          <cell r="E6">
            <v>2.7610000000000001</v>
          </cell>
          <cell r="F6">
            <v>5.2469999999999999</v>
          </cell>
          <cell r="G6">
            <v>6.3140000000000001</v>
          </cell>
          <cell r="H6">
            <v>619.87</v>
          </cell>
          <cell r="I6">
            <v>5.1799298063883802E-10</v>
          </cell>
          <cell r="J6">
            <v>3.6300000000000001E-9</v>
          </cell>
        </row>
        <row r="7">
          <cell r="A7" t="str">
            <v>L*^[H]</v>
          </cell>
          <cell r="B7" t="str">
            <v>^[L*H]</v>
          </cell>
          <cell r="C7">
            <v>-2.8210000000000002</v>
          </cell>
          <cell r="D7">
            <v>0.29599999999999999</v>
          </cell>
          <cell r="E7">
            <v>-3.4009999999999998</v>
          </cell>
          <cell r="F7">
            <v>-2.2400000000000002</v>
          </cell>
          <cell r="G7">
            <v>-9.52</v>
          </cell>
          <cell r="H7">
            <v>618.89</v>
          </cell>
          <cell r="I7">
            <v>3.83216101385443E-20</v>
          </cell>
          <cell r="J7">
            <v>2.6799999999999999E-19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1"/>
    </sheetNames>
    <sheetDataSet>
      <sheetData sheetId="0">
        <row r="2">
          <cell r="C2">
            <v>4.3390000000000004</v>
          </cell>
          <cell r="D2">
            <v>1.3</v>
          </cell>
          <cell r="E2">
            <v>1.79</v>
          </cell>
          <cell r="F2">
            <v>6.8879999999999999</v>
          </cell>
          <cell r="G2">
            <v>3.3370000000000002</v>
          </cell>
          <cell r="H2">
            <v>1.94</v>
          </cell>
          <cell r="I2">
            <v>8.2500000000000004E-2</v>
          </cell>
          <cell r="J2">
            <v>0.6603</v>
          </cell>
        </row>
        <row r="3">
          <cell r="C3">
            <v>1.536</v>
          </cell>
          <cell r="D3">
            <v>0.41899999999999998</v>
          </cell>
          <cell r="E3">
            <v>0.71499999999999997</v>
          </cell>
          <cell r="F3">
            <v>2.3559999999999999</v>
          </cell>
          <cell r="G3">
            <v>3.6680000000000001</v>
          </cell>
          <cell r="H3">
            <v>1.73</v>
          </cell>
          <cell r="I3">
            <v>8.2600000000000007E-2</v>
          </cell>
        </row>
        <row r="4">
          <cell r="C4">
            <v>3.9940000000000002</v>
          </cell>
          <cell r="D4">
            <v>0.61499999999999999</v>
          </cell>
          <cell r="E4">
            <v>2.7890000000000001</v>
          </cell>
          <cell r="F4">
            <v>5.1989999999999998</v>
          </cell>
          <cell r="G4">
            <v>6.4980000000000002</v>
          </cell>
          <cell r="H4">
            <v>8.8800000000000008</v>
          </cell>
          <cell r="I4">
            <v>1.1900000000000001E-4</v>
          </cell>
          <cell r="J4">
            <v>9.5E-4</v>
          </cell>
        </row>
        <row r="5">
          <cell r="C5">
            <v>-2.6469999999999998</v>
          </cell>
          <cell r="D5">
            <v>0.96</v>
          </cell>
          <cell r="E5">
            <v>-4.5279999999999996</v>
          </cell>
          <cell r="F5">
            <v>-0.76500000000000001</v>
          </cell>
          <cell r="G5">
            <v>-2.7570000000000001</v>
          </cell>
          <cell r="H5">
            <v>0</v>
          </cell>
          <cell r="I5">
            <v>0.99990000000000001</v>
          </cell>
          <cell r="J5">
            <v>0.99990000000000001</v>
          </cell>
        </row>
        <row r="6">
          <cell r="C6">
            <v>-0.188</v>
          </cell>
          <cell r="D6">
            <v>1.0129999999999999</v>
          </cell>
          <cell r="E6">
            <v>-2.1739999999999999</v>
          </cell>
          <cell r="F6">
            <v>1.798</v>
          </cell>
          <cell r="G6">
            <v>-0.186</v>
          </cell>
          <cell r="H6">
            <v>0</v>
          </cell>
          <cell r="I6">
            <v>0.99919999999999998</v>
          </cell>
          <cell r="J6">
            <v>0.99990000000000001</v>
          </cell>
        </row>
        <row r="7">
          <cell r="C7">
            <v>2.4590000000000001</v>
          </cell>
          <cell r="D7">
            <v>0.68200000000000005</v>
          </cell>
          <cell r="E7">
            <v>1.1220000000000001</v>
          </cell>
          <cell r="F7">
            <v>3.7949999999999999</v>
          </cell>
          <cell r="G7">
            <v>3.6040000000000001</v>
          </cell>
          <cell r="H7">
            <v>8.08</v>
          </cell>
          <cell r="I7">
            <v>6.7999999999999996E-3</v>
          </cell>
          <cell r="J7">
            <v>5.4600000000000003E-2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1"/>
    </sheetNames>
    <sheetDataSet>
      <sheetData sheetId="0">
        <row r="2">
          <cell r="C2">
            <v>1.145</v>
          </cell>
          <cell r="D2">
            <v>1.8109999999999999</v>
          </cell>
          <cell r="E2">
            <v>-2.4049999999999998</v>
          </cell>
          <cell r="F2">
            <v>4.6950000000000003</v>
          </cell>
          <cell r="G2">
            <v>0.63200000000000001</v>
          </cell>
          <cell r="H2">
            <v>0</v>
          </cell>
          <cell r="I2">
            <v>1</v>
          </cell>
          <cell r="J2">
            <v>0.99990000000000001</v>
          </cell>
        </row>
        <row r="3">
          <cell r="C3">
            <v>5.6769999999999996</v>
          </cell>
          <cell r="D3">
            <v>0.625</v>
          </cell>
          <cell r="E3">
            <v>4.452</v>
          </cell>
          <cell r="F3">
            <v>6.9020000000000001</v>
          </cell>
          <cell r="G3">
            <v>9.0860000000000003</v>
          </cell>
          <cell r="H3">
            <v>2.83</v>
          </cell>
          <cell r="I3">
            <v>3.5000000000000001E-3</v>
          </cell>
        </row>
        <row r="4">
          <cell r="C4">
            <v>5.5650000000000004</v>
          </cell>
          <cell r="D4">
            <v>0.72499999999999998</v>
          </cell>
          <cell r="E4">
            <v>4.1449999999999996</v>
          </cell>
          <cell r="F4">
            <v>6.9850000000000003</v>
          </cell>
          <cell r="G4">
            <v>7.6820000000000004</v>
          </cell>
          <cell r="H4">
            <v>9.24</v>
          </cell>
          <cell r="I4">
            <v>2.6299999999999999E-5</v>
          </cell>
          <cell r="J4">
            <v>2.1100000000000001E-4</v>
          </cell>
        </row>
        <row r="5">
          <cell r="C5">
            <v>4.3890000000000002</v>
          </cell>
          <cell r="D5">
            <v>1.331</v>
          </cell>
          <cell r="E5">
            <v>1.7809999999999999</v>
          </cell>
          <cell r="F5">
            <v>6.9969999999999999</v>
          </cell>
          <cell r="G5">
            <v>3.2989999999999999</v>
          </cell>
          <cell r="H5">
            <v>0</v>
          </cell>
          <cell r="I5">
            <v>0.99870000000000003</v>
          </cell>
          <cell r="J5">
            <v>0.99990000000000001</v>
          </cell>
        </row>
        <row r="6">
          <cell r="C6">
            <v>4.2770000000000001</v>
          </cell>
          <cell r="D6">
            <v>1.31</v>
          </cell>
          <cell r="E6">
            <v>1.71</v>
          </cell>
          <cell r="F6">
            <v>6.8449999999999998</v>
          </cell>
          <cell r="G6">
            <v>3.266</v>
          </cell>
          <cell r="H6">
            <v>0</v>
          </cell>
          <cell r="I6">
            <v>0.99880000000000002</v>
          </cell>
          <cell r="J6">
            <v>0.99990000000000001</v>
          </cell>
        </row>
        <row r="7">
          <cell r="C7">
            <v>-0.112</v>
          </cell>
          <cell r="D7">
            <v>0.82099999999999995</v>
          </cell>
          <cell r="E7">
            <v>-1.722</v>
          </cell>
          <cell r="F7">
            <v>1.498</v>
          </cell>
          <cell r="G7">
            <v>-0.13600000000000001</v>
          </cell>
          <cell r="H7">
            <v>6.82</v>
          </cell>
          <cell r="I7">
            <v>0.89570000000000005</v>
          </cell>
          <cell r="J7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1"/>
    </sheetNames>
    <sheetDataSet>
      <sheetData sheetId="0">
        <row r="2">
          <cell r="C2">
            <v>-10.675000000000001</v>
          </cell>
          <cell r="D2">
            <v>18.943999999999999</v>
          </cell>
          <cell r="E2">
            <v>-47.805999999999997</v>
          </cell>
          <cell r="F2">
            <v>26.454999999999998</v>
          </cell>
          <cell r="G2">
            <v>-0.56399999999999995</v>
          </cell>
          <cell r="H2">
            <v>0.05</v>
          </cell>
          <cell r="I2">
            <v>0.92359999999999998</v>
          </cell>
          <cell r="J2">
            <v>0.99990000000000001</v>
          </cell>
        </row>
        <row r="3">
          <cell r="C3">
            <v>-22.606000000000002</v>
          </cell>
          <cell r="D3">
            <v>4.3220000000000001</v>
          </cell>
          <cell r="E3">
            <v>-31.077000000000002</v>
          </cell>
          <cell r="F3">
            <v>-14.135999999999999</v>
          </cell>
          <cell r="G3">
            <v>-5.2309999999999999</v>
          </cell>
          <cell r="H3">
            <v>6.16</v>
          </cell>
          <cell r="I3">
            <v>1.8E-3</v>
          </cell>
        </row>
        <row r="4">
          <cell r="C4">
            <v>-26.52</v>
          </cell>
          <cell r="D4">
            <v>7.0949999999999998</v>
          </cell>
          <cell r="E4">
            <v>-40.426000000000002</v>
          </cell>
          <cell r="F4">
            <v>-12.614000000000001</v>
          </cell>
          <cell r="G4">
            <v>-3.738</v>
          </cell>
          <cell r="H4">
            <v>8.81</v>
          </cell>
          <cell r="I4">
            <v>4.7999999999999996E-3</v>
          </cell>
          <cell r="J4">
            <v>3.8600000000000002E-2</v>
          </cell>
        </row>
        <row r="5">
          <cell r="C5">
            <v>-13.439</v>
          </cell>
          <cell r="D5">
            <v>12.378</v>
          </cell>
          <cell r="E5">
            <v>-37.701000000000001</v>
          </cell>
          <cell r="F5">
            <v>10.821999999999999</v>
          </cell>
          <cell r="G5">
            <v>-1.0860000000000001</v>
          </cell>
          <cell r="H5">
            <v>0</v>
          </cell>
          <cell r="I5">
            <v>1</v>
          </cell>
          <cell r="J5">
            <v>0.99990000000000001</v>
          </cell>
        </row>
        <row r="6">
          <cell r="C6">
            <v>-17.353000000000002</v>
          </cell>
          <cell r="D6">
            <v>12.58</v>
          </cell>
          <cell r="E6">
            <v>-42.01</v>
          </cell>
          <cell r="F6">
            <v>7.3040000000000003</v>
          </cell>
          <cell r="G6">
            <v>-1.379</v>
          </cell>
          <cell r="H6">
            <v>0</v>
          </cell>
          <cell r="I6">
            <v>1</v>
          </cell>
          <cell r="J6">
            <v>0.99990000000000001</v>
          </cell>
        </row>
        <row r="7">
          <cell r="C7">
            <v>-3.9129999999999998</v>
          </cell>
          <cell r="D7">
            <v>8.3190000000000008</v>
          </cell>
          <cell r="E7">
            <v>-20.219000000000001</v>
          </cell>
          <cell r="F7">
            <v>12.391999999999999</v>
          </cell>
          <cell r="G7">
            <v>-0.47</v>
          </cell>
          <cell r="H7">
            <v>10.050000000000001</v>
          </cell>
          <cell r="I7">
            <v>0.64810000000000001</v>
          </cell>
          <cell r="J7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1.7000000000000001E-10</v>
          </cell>
          <cell r="J2">
            <v>1.3600000000000001E-9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1.27E-9</v>
          </cell>
          <cell r="J4">
            <v>1.02E-8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1.75E-6</v>
          </cell>
          <cell r="J5">
            <v>1.4E-5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7.6799999999999999E-7</v>
          </cell>
          <cell r="J6">
            <v>6.1399999999999997E-6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0.99990000000000001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1"/>
    </sheetNames>
    <sheetDataSet>
      <sheetData sheetId="0">
        <row r="2">
          <cell r="C2">
            <v>-0.624</v>
          </cell>
          <cell r="D2">
            <v>0.14099999999999999</v>
          </cell>
          <cell r="E2">
            <v>-0.9</v>
          </cell>
          <cell r="F2">
            <v>-0.34899999999999998</v>
          </cell>
          <cell r="G2">
            <v>-4.4390000000000001</v>
          </cell>
          <cell r="H2">
            <v>621.98</v>
          </cell>
          <cell r="I2">
            <v>1.06823989798523E-5</v>
          </cell>
          <cell r="J2">
            <v>7.4776792858966297E-5</v>
          </cell>
        </row>
        <row r="3">
          <cell r="C3">
            <v>0.47399999999999998</v>
          </cell>
          <cell r="D3">
            <v>0.06</v>
          </cell>
          <cell r="E3">
            <v>0.35599999999999998</v>
          </cell>
          <cell r="F3">
            <v>0.59199999999999997</v>
          </cell>
          <cell r="G3">
            <v>7.8710000000000004</v>
          </cell>
          <cell r="H3">
            <v>620.52</v>
          </cell>
          <cell r="I3">
            <v>1.5703139023949099E-14</v>
          </cell>
        </row>
        <row r="4">
          <cell r="C4">
            <v>0.219</v>
          </cell>
          <cell r="D4">
            <v>3.4000000000000002E-2</v>
          </cell>
          <cell r="E4">
            <v>0.153</v>
          </cell>
          <cell r="F4">
            <v>0.28499999999999998</v>
          </cell>
          <cell r="G4">
            <v>6.5250000000000004</v>
          </cell>
          <cell r="H4">
            <v>619.16</v>
          </cell>
          <cell r="I4">
            <v>1.4115341183901799E-10</v>
          </cell>
          <cell r="J4">
            <v>9.8807388287312996E-10</v>
          </cell>
        </row>
        <row r="5">
          <cell r="C5">
            <v>1.0980000000000001</v>
          </cell>
          <cell r="D5">
            <v>0.153</v>
          </cell>
          <cell r="E5">
            <v>0.79800000000000004</v>
          </cell>
          <cell r="F5">
            <v>1.3979999999999999</v>
          </cell>
          <cell r="G5">
            <v>7.1769999999999996</v>
          </cell>
          <cell r="H5">
            <v>621.91999999999996</v>
          </cell>
          <cell r="I5">
            <v>2.0325277628885002E-12</v>
          </cell>
          <cell r="J5">
            <v>1.42276943402195E-11</v>
          </cell>
        </row>
        <row r="6">
          <cell r="C6">
            <v>0.84299999999999997</v>
          </cell>
          <cell r="D6">
            <v>0.14099999999999999</v>
          </cell>
          <cell r="E6">
            <v>0.56699999999999995</v>
          </cell>
          <cell r="F6">
            <v>1.119</v>
          </cell>
          <cell r="G6">
            <v>5.9779999999999998</v>
          </cell>
          <cell r="H6">
            <v>621.64</v>
          </cell>
          <cell r="I6">
            <v>3.8082242598892499E-9</v>
          </cell>
          <cell r="J6">
            <v>2.6657569819224701E-8</v>
          </cell>
        </row>
        <row r="7">
          <cell r="C7">
            <v>-0.255</v>
          </cell>
          <cell r="D7">
            <v>6.6000000000000003E-2</v>
          </cell>
          <cell r="E7">
            <v>-0.38600000000000001</v>
          </cell>
          <cell r="F7">
            <v>-0.125</v>
          </cell>
          <cell r="G7">
            <v>-3.8420000000000001</v>
          </cell>
          <cell r="H7">
            <v>620.29999999999995</v>
          </cell>
          <cell r="I7">
            <v>1.3463248239953501E-4</v>
          </cell>
          <cell r="J7">
            <v>9.4242737679675105E-4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>
        <row r="2">
          <cell r="A2" t="str">
            <v>L*H</v>
          </cell>
          <cell r="B2">
            <v>86.994</v>
          </cell>
          <cell r="C2">
            <v>1.196</v>
          </cell>
          <cell r="D2">
            <v>84.649000000000001</v>
          </cell>
          <cell r="E2">
            <v>89.337999999999994</v>
          </cell>
          <cell r="F2">
            <v>72.718999999999994</v>
          </cell>
          <cell r="G2">
            <v>9.1999999999999993</v>
          </cell>
          <cell r="H2">
            <v>5.1600000000000002E-14</v>
          </cell>
          <cell r="I2">
            <v>4.1300000000000001E-13</v>
          </cell>
        </row>
        <row r="3">
          <cell r="A3" t="str">
            <v>^[L*]H</v>
          </cell>
          <cell r="B3">
            <v>91.176000000000002</v>
          </cell>
          <cell r="C3">
            <v>1.4910000000000001</v>
          </cell>
          <cell r="D3">
            <v>88.253</v>
          </cell>
          <cell r="E3">
            <v>94.099000000000004</v>
          </cell>
          <cell r="F3">
            <v>61.14</v>
          </cell>
          <cell r="G3">
            <v>0</v>
          </cell>
          <cell r="H3">
            <v>0.99970000000000003</v>
          </cell>
          <cell r="I3">
            <v>0.99990000000000001</v>
          </cell>
        </row>
        <row r="4">
          <cell r="A4" t="str">
            <v>L*^[H]</v>
          </cell>
          <cell r="B4">
            <v>88.528999999999996</v>
          </cell>
          <cell r="C4">
            <v>1.2709999999999999</v>
          </cell>
          <cell r="D4">
            <v>86.037999999999997</v>
          </cell>
          <cell r="E4">
            <v>91.02</v>
          </cell>
          <cell r="I4">
            <v>6.0099999999999996E-13</v>
          </cell>
        </row>
        <row r="5">
          <cell r="A5" t="str">
            <v>^[L*H]</v>
          </cell>
          <cell r="B5">
            <v>90.988</v>
          </cell>
          <cell r="C5">
            <v>1.4179999999999999</v>
          </cell>
          <cell r="D5">
            <v>88.209000000000003</v>
          </cell>
          <cell r="E5">
            <v>93.766000000000005</v>
          </cell>
          <cell r="I5">
            <v>1.8899999999999999E-15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>
        <row r="2">
          <cell r="A2" t="str">
            <v>L*H</v>
          </cell>
          <cell r="B2">
            <v>5.8570000000000002</v>
          </cell>
          <cell r="C2">
            <v>0.439</v>
          </cell>
          <cell r="D2">
            <v>4.9960000000000004</v>
          </cell>
          <cell r="E2">
            <v>6.7169999999999996</v>
          </cell>
          <cell r="F2">
            <v>13.34</v>
          </cell>
          <cell r="G2">
            <v>9.1199999999999992</v>
          </cell>
          <cell r="H2">
            <v>2.7244646426132599E-7</v>
          </cell>
          <cell r="I2">
            <v>1.9099999999999999E-6</v>
          </cell>
        </row>
        <row r="3">
          <cell r="A3" t="str">
            <v>^[L*]H</v>
          </cell>
          <cell r="B3">
            <v>3.2189999999999999</v>
          </cell>
          <cell r="C3">
            <v>0.77500000000000002</v>
          </cell>
          <cell r="D3">
            <v>1.7</v>
          </cell>
          <cell r="E3">
            <v>4.7380000000000004</v>
          </cell>
          <cell r="I3">
            <v>5.6099999999999998E-4</v>
          </cell>
        </row>
        <row r="4">
          <cell r="A4" t="str">
            <v>L*^[H]</v>
          </cell>
          <cell r="B4">
            <v>10.042999999999999</v>
          </cell>
          <cell r="C4">
            <v>0.503</v>
          </cell>
          <cell r="D4">
            <v>9.0579999999999998</v>
          </cell>
          <cell r="E4">
            <v>11.029</v>
          </cell>
          <cell r="I4">
            <v>1.0499999999999999E-11</v>
          </cell>
        </row>
        <row r="5">
          <cell r="A5" t="str">
            <v>^[L*H]</v>
          </cell>
          <cell r="B5">
            <v>7.2229999999999999</v>
          </cell>
          <cell r="C5">
            <v>0.45900000000000002</v>
          </cell>
          <cell r="D5">
            <v>6.3239999999999998</v>
          </cell>
          <cell r="E5">
            <v>8.1219999999999999</v>
          </cell>
          <cell r="I5">
            <v>5.5999999999999999E-8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>
        <row r="2">
          <cell r="A2" t="str">
            <v>L*H</v>
          </cell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1.18E-2</v>
          </cell>
        </row>
        <row r="3">
          <cell r="A3" t="str">
            <v>^[L*]H</v>
          </cell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8.43E-4</v>
          </cell>
          <cell r="I3">
            <v>6.7000000000000002E-3</v>
          </cell>
        </row>
        <row r="4">
          <cell r="A4" t="str">
            <v>L*^[H]</v>
          </cell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1.04E-2</v>
          </cell>
        </row>
        <row r="5">
          <cell r="A5" t="str">
            <v>^[L*H]</v>
          </cell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1.2800000000000001E-2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>
        <row r="2">
          <cell r="A2" t="str">
            <v>L*H</v>
          </cell>
          <cell r="B2">
            <v>92.605000000000004</v>
          </cell>
          <cell r="C2">
            <v>1.296</v>
          </cell>
          <cell r="D2">
            <v>90.064999999999998</v>
          </cell>
          <cell r="E2">
            <v>95.144000000000005</v>
          </cell>
          <cell r="F2">
            <v>71.475999999999999</v>
          </cell>
          <cell r="G2">
            <v>9.14</v>
          </cell>
          <cell r="H2">
            <v>7.0700000000000004E-14</v>
          </cell>
          <cell r="I2">
            <v>5.6500000000000002E-13</v>
          </cell>
        </row>
        <row r="3">
          <cell r="A3" t="str">
            <v>^[L*]H</v>
          </cell>
          <cell r="B3">
            <v>93.893000000000001</v>
          </cell>
          <cell r="C3">
            <v>1.7789999999999999</v>
          </cell>
          <cell r="D3">
            <v>90.406000000000006</v>
          </cell>
          <cell r="E3">
            <v>97.379000000000005</v>
          </cell>
          <cell r="F3">
            <v>52.786999999999999</v>
          </cell>
          <cell r="G3">
            <v>0</v>
          </cell>
          <cell r="H3">
            <v>0.99439999999999995</v>
          </cell>
          <cell r="I3">
            <v>0.99990000000000001</v>
          </cell>
        </row>
        <row r="4">
          <cell r="A4" t="str">
            <v>L*^[H]</v>
          </cell>
          <cell r="B4">
            <v>98.281999999999996</v>
          </cell>
          <cell r="C4">
            <v>1.52</v>
          </cell>
          <cell r="D4">
            <v>95.302000000000007</v>
          </cell>
          <cell r="E4">
            <v>101.261</v>
          </cell>
          <cell r="I4">
            <v>6.7600000000000005E-13</v>
          </cell>
        </row>
        <row r="5">
          <cell r="A5" t="str">
            <v>^[L*H]</v>
          </cell>
          <cell r="B5">
            <v>98.17</v>
          </cell>
          <cell r="C5">
            <v>1.5649999999999999</v>
          </cell>
          <cell r="D5">
            <v>95.102000000000004</v>
          </cell>
          <cell r="E5">
            <v>101.238</v>
          </cell>
          <cell r="I5">
            <v>4.7399999999999999E-14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>
        <row r="2">
          <cell r="A2" t="str">
            <v>L*H</v>
          </cell>
          <cell r="B2">
            <v>3.4169999999999998</v>
          </cell>
          <cell r="C2">
            <v>8.6999999999999994E-2</v>
          </cell>
          <cell r="D2">
            <v>3.2469999999999999</v>
          </cell>
          <cell r="E2">
            <v>3.5870000000000002</v>
          </cell>
          <cell r="F2">
            <v>39.402000000000001</v>
          </cell>
          <cell r="G2">
            <v>9.1300000000000008</v>
          </cell>
          <cell r="H2">
            <v>1.65789737343122E-11</v>
          </cell>
          <cell r="I2">
            <v>1.16052816140185E-10</v>
          </cell>
        </row>
        <row r="3">
          <cell r="A3" t="str">
            <v>^[L*]H</v>
          </cell>
          <cell r="B3">
            <v>2.7930000000000001</v>
          </cell>
          <cell r="C3">
            <v>0.16600000000000001</v>
          </cell>
          <cell r="D3">
            <v>2.4670000000000001</v>
          </cell>
          <cell r="E3">
            <v>3.1190000000000002</v>
          </cell>
          <cell r="F3">
            <v>16.786999999999999</v>
          </cell>
          <cell r="G3">
            <v>109.13</v>
          </cell>
          <cell r="H3">
            <v>5.1814364772280402E-32</v>
          </cell>
          <cell r="I3">
            <v>3.6270055340596302E-31</v>
          </cell>
        </row>
        <row r="4">
          <cell r="A4" t="str">
            <v>L*^[H]</v>
          </cell>
          <cell r="B4">
            <v>3.8919999999999999</v>
          </cell>
          <cell r="C4">
            <v>0.10299999999999999</v>
          </cell>
          <cell r="D4">
            <v>3.69</v>
          </cell>
          <cell r="E4">
            <v>4.093</v>
          </cell>
          <cell r="F4">
            <v>37.838000000000001</v>
          </cell>
          <cell r="G4">
            <v>17.96</v>
          </cell>
          <cell r="H4">
            <v>1.41363524229662E-18</v>
          </cell>
          <cell r="I4">
            <v>9.8954466960763393E-18</v>
          </cell>
        </row>
        <row r="5">
          <cell r="A5" t="str">
            <v>^[L*H]</v>
          </cell>
          <cell r="B5">
            <v>3.6360000000000001</v>
          </cell>
          <cell r="C5">
            <v>9.1999999999999998E-2</v>
          </cell>
          <cell r="D5">
            <v>3.4569999999999999</v>
          </cell>
          <cell r="E5">
            <v>3.8159999999999998</v>
          </cell>
          <cell r="F5">
            <v>39.688000000000002</v>
          </cell>
          <cell r="G5">
            <v>11.36</v>
          </cell>
          <cell r="H5">
            <v>1.5204056899900199E-13</v>
          </cell>
          <cell r="I5">
            <v>1.06428398299301E-12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r2"/>
    </sheetNames>
    <sheetDataSet>
      <sheetData sheetId="0">
        <row r="2">
          <cell r="B2">
            <v>0.94231449768906905</v>
          </cell>
        </row>
        <row r="3">
          <cell r="B3">
            <v>0.55641710205239003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r2"/>
    </sheetNames>
    <sheetDataSet>
      <sheetData sheetId="0">
        <row r="2">
          <cell r="B2">
            <v>0.901950415693481</v>
          </cell>
        </row>
        <row r="3">
          <cell r="B3">
            <v>0.46821212674695201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r2"/>
    </sheetNames>
    <sheetDataSet>
      <sheetData sheetId="0">
        <row r="2">
          <cell r="B2">
            <v>0.54286114788933704</v>
          </cell>
        </row>
        <row r="3">
          <cell r="B3">
            <v>0.292451807193785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287" dataDxfId="285" headerRowBorderDxfId="286" tableBorderDxfId="284" totalsRowBorderDxfId="283">
  <autoFilter ref="H2:M6" xr:uid="{D3980010-2201-43EF-9941-5D34E4A5CF0F}"/>
  <tableColumns count="6">
    <tableColumn id="1" xr3:uid="{48EA7560-AFDA-4976-872C-A62413C27C30}" name="Predictors" dataDxfId="282">
      <calculatedColumnFormula>[2]LME_PA_l_f0_b0!A2</calculatedColumnFormula>
    </tableColumn>
    <tableColumn id="2" xr3:uid="{B74BAF5A-A8B1-41AC-AA5C-9C7F4D3C00F5}" name="Estimates" dataDxfId="281">
      <calculatedColumnFormula>[2]LME_PA_l_f0_b0!B2</calculatedColumnFormula>
    </tableColumn>
    <tableColumn id="3" xr3:uid="{692BDF21-5E37-4774-A232-65FEAC4EF62A}" name="std.error" dataDxfId="280">
      <calculatedColumnFormula>[2]LME_PA_l_f0_b0!C2</calculatedColumnFormula>
    </tableColumn>
    <tableColumn id="6" xr3:uid="{25F0D2CD-4553-4F0F-A005-7B069A4DF146}" name="2.5% CI" dataDxfId="279">
      <calculatedColumnFormula>[2]LME_PA_l_f0_b0!D2</calculatedColumnFormula>
    </tableColumn>
    <tableColumn id="5" xr3:uid="{5C65DEBD-594B-4030-A893-0F5416AC8463}" name="97.5% CI" dataDxfId="278">
      <calculatedColumnFormula>[2]LME_PA_l_f0_b0!E2</calculatedColumnFormula>
    </tableColumn>
    <tableColumn id="7" xr3:uid="{1C749EC2-7DA5-4835-AAB4-29FE5E444F42}" name="p" dataDxfId="277">
      <calculatedColumnFormula>[2]LME_PA_l_f0_b0!I2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276" dataDxfId="274" headerRowBorderDxfId="275" tableBorderDxfId="273" totalsRowBorderDxfId="272">
  <autoFilter ref="H9:M13" xr:uid="{DE40A492-BBA9-4876-8724-BC64B3994271}"/>
  <tableColumns count="6">
    <tableColumn id="1" xr3:uid="{E34199D2-D5CB-45DC-96B2-AAECCF32344B}" name="Predictors" dataDxfId="271">
      <calculatedColumnFormula>[5]LME_PA_h_f0_b0!A2</calculatedColumnFormula>
    </tableColumn>
    <tableColumn id="2" xr3:uid="{BF536D58-8825-421A-A286-3483AB4A0DBA}" name="Estimates" dataDxfId="270">
      <calculatedColumnFormula>[5]LME_PA_h_f0_b0!B2</calculatedColumnFormula>
    </tableColumn>
    <tableColumn id="3" xr3:uid="{2B81C313-1E48-4C7B-A992-DEE392DF89F2}" name="std.error" dataDxfId="269">
      <calculatedColumnFormula>[5]LME_PA_h_f0_b0!C2</calculatedColumnFormula>
    </tableColumn>
    <tableColumn id="6" xr3:uid="{51E253F3-5545-4607-87E2-3713F0C79ED0}" name="2.5% CI" dataDxfId="268">
      <calculatedColumnFormula>[5]LME_PA_h_f0_b0!D2</calculatedColumnFormula>
    </tableColumn>
    <tableColumn id="5" xr3:uid="{39D9684C-88E4-42B1-822E-8BF560658BA3}" name="97.5% CI" dataDxfId="267">
      <calculatedColumnFormula>[5]LME_PA_h_f0_b0!E2</calculatedColumnFormula>
    </tableColumn>
    <tableColumn id="7" xr3:uid="{5CF7E86F-7A72-45EB-8BFA-3C614A5C05E4}" name="p" dataDxfId="266">
      <calculatedColumnFormula>[5]LME_PA_h_f0_b0!I2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6" totalsRowShown="0" headerRowDxfId="265" dataDxfId="263" headerRowBorderDxfId="264" tableBorderDxfId="262" totalsRowBorderDxfId="261">
  <autoFilter ref="O2:T6" xr:uid="{6BDDC793-1E7A-4B5C-BD08-84F047AC5B6B}"/>
  <tableColumns count="6">
    <tableColumn id="1" xr3:uid="{82A813F0-7850-4939-B6AE-4F49D1DC217D}" name="Predictors" dataDxfId="260">
      <calculatedColumnFormula>[3]LME_PA_f0_exc_b0!A2</calculatedColumnFormula>
    </tableColumn>
    <tableColumn id="2" xr3:uid="{352EAC9D-A02A-4CE8-AF89-3ED3FCB5A979}" name="Estimates" dataDxfId="259">
      <calculatedColumnFormula>[3]LME_PA_f0_exc_b0!B2</calculatedColumnFormula>
    </tableColumn>
    <tableColumn id="3" xr3:uid="{75C28E4F-C80D-4ABC-8F6A-8DBD2F364D4A}" name="std.error" dataDxfId="258">
      <calculatedColumnFormula>[3]LME_PA_f0_exc_b0!C2</calculatedColumnFormula>
    </tableColumn>
    <tableColumn id="6" xr3:uid="{5E6CA2DC-274F-42F5-A8A5-390EFB24C110}" name="2.5% CI" dataDxfId="257">
      <calculatedColumnFormula>[3]LME_PA_f0_exc_b0!D2</calculatedColumnFormula>
    </tableColumn>
    <tableColumn id="5" xr3:uid="{EAC0DAFE-B91D-4C42-BDC9-4EF8ECE68B5F}" name="97.5% CI" dataDxfId="256">
      <calculatedColumnFormula>[3]LME_PA_f0_exc_b0!E2</calculatedColumnFormula>
    </tableColumn>
    <tableColumn id="7" xr3:uid="{CE2FF777-20E0-4791-8E86-42CF06A807DA}" name="p" dataDxfId="255">
      <calculatedColumnFormula>[3]LME_PA_f0_exc_b0!I2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254" dataDxfId="252" headerRowBorderDxfId="253" tableBorderDxfId="251" totalsRowBorderDxfId="250">
  <autoFilter ref="A2:F6" xr:uid="{31E79EDA-219D-4CFA-8AA6-6A991A81B772}"/>
  <tableColumns count="6">
    <tableColumn id="1" xr3:uid="{25702B6E-B402-46EF-BB07-89FAEF761F4F}" name="Predictors" dataDxfId="249">
      <calculatedColumnFormula>[1]LME_PA_l_t_b0!A2</calculatedColumnFormula>
    </tableColumn>
    <tableColumn id="2" xr3:uid="{55B41C0A-72EC-4198-AA0E-BDC398F9A9B6}" name="Estimates" dataDxfId="248"/>
    <tableColumn id="3" xr3:uid="{855FA9D6-FEA4-4049-9614-3F82ACEBC173}" name="std.error" dataDxfId="247"/>
    <tableColumn id="6" xr3:uid="{6F9FB966-53EF-492A-8818-43E47D6A804A}" name="2.5% CI" dataDxfId="246"/>
    <tableColumn id="5" xr3:uid="{79B4821D-DF78-4C65-827E-002BD888F3B1}" name="97.5% CI" dataDxfId="245"/>
    <tableColumn id="7" xr3:uid="{DF172C73-86B3-4FBF-A011-9108431BAED4}" name="p" dataDxfId="244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243" dataDxfId="241" headerRowBorderDxfId="242" tableBorderDxfId="240" totalsRowBorderDxfId="239">
  <autoFilter ref="A9:F13" xr:uid="{873E651E-364D-4C9A-AC67-F669F1DC98F7}"/>
  <tableColumns count="6">
    <tableColumn id="1" xr3:uid="{13F39383-83C5-45EF-A3DC-AB048CB47D6B}" name="Predictors" dataDxfId="238">
      <calculatedColumnFormula>[4]LME_PA_h_t_b0!A2</calculatedColumnFormula>
    </tableColumn>
    <tableColumn id="2" xr3:uid="{FC01EC59-6FE5-4984-BD8C-56885D9A31B8}" name="Estimates" dataDxfId="237"/>
    <tableColumn id="3" xr3:uid="{497C06E4-D3C0-44F8-972B-B4ED07164CFB}" name="std.error" dataDxfId="236"/>
    <tableColumn id="6" xr3:uid="{123C5CEC-9EE4-42F1-8816-CAF425B9D6D8}" name="2.5% CI" dataDxfId="235"/>
    <tableColumn id="5" xr3:uid="{92067161-C954-46A0-8425-5016FA39924E}" name="97.5% CI" dataDxfId="234"/>
    <tableColumn id="7" xr3:uid="{D21CE710-DBC3-426C-B448-4B137AF6E93C}" name="p" dataDxfId="233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9:T13" totalsRowShown="0" headerRowDxfId="232" dataDxfId="230" headerRowBorderDxfId="231" tableBorderDxfId="229" totalsRowBorderDxfId="228">
  <autoFilter ref="O9:T13" xr:uid="{16906F7D-6662-46E4-84F3-9AAF62C61242}"/>
  <tableColumns count="6">
    <tableColumn id="1" xr3:uid="{89F96BA7-E1A0-43BA-9990-4183F8DC6997}" name="Predictors" dataDxfId="227">
      <calculatedColumnFormula>[6]LME_PA_lh_slope_b0!A2</calculatedColumnFormula>
    </tableColumn>
    <tableColumn id="2" xr3:uid="{7CE57966-36A6-4A00-A33D-285D0817534A}" name="Estimates" dataDxfId="226">
      <calculatedColumnFormula>[6]LME_PA_lh_slope_b0!B2</calculatedColumnFormula>
    </tableColumn>
    <tableColumn id="3" xr3:uid="{712F2884-D80C-48C5-9B09-F04127F4ADDE}" name="std.error" dataDxfId="225">
      <calculatedColumnFormula>[6]LME_PA_lh_slope_b0!C2</calculatedColumnFormula>
    </tableColumn>
    <tableColumn id="6" xr3:uid="{FF4061DC-ECCB-4575-BFAB-736ED74106BB}" name="2.5% CI" dataDxfId="224">
      <calculatedColumnFormula>[6]LME_PA_lh_slope_b0!D2</calculatedColumnFormula>
    </tableColumn>
    <tableColumn id="5" xr3:uid="{86574847-CC7E-41F3-9B86-76D99ED48F82}" name="97.5% CI" dataDxfId="223">
      <calculatedColumnFormula>[6]LME_PA_lh_slope_b0!E2</calculatedColumnFormula>
    </tableColumn>
    <tableColumn id="7" xr3:uid="{04158CC7-A1BD-4789-8783-0A5E5594F3DE}" name="p" dataDxfId="222">
      <calculatedColumnFormula>[6]LME_PA_lh_slope_b0!I2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Intercepts!O3</calculatedColumnFormula>
    </tableColumn>
    <tableColumn id="6" xr3:uid="{82E88BB8-F7C5-4557-95AF-813BBB3EFE8C}" name="CI Delta" dataDxfId="7">
      <calculatedColumnFormula>Intercepts!P3-Intercepts!R3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Intercepts!O10</calculatedColumnFormula>
    </tableColumn>
    <tableColumn id="6" xr3:uid="{11B02A35-F790-43F4-BA90-99234C6295BF}" name="CI Delta" dataDxfId="0">
      <calculatedColumnFormula>Intercepts!P10-Intercepts!R10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Y56"/>
  <sheetViews>
    <sheetView topLeftCell="B9" zoomScale="85" zoomScaleNormal="85" workbookViewId="0">
      <selection activeCell="C17" sqref="C17"/>
    </sheetView>
  </sheetViews>
  <sheetFormatPr defaultColWidth="8.88671875" defaultRowHeight="14.4" x14ac:dyDescent="0.3"/>
  <cols>
    <col min="1" max="1" width="13.109375" style="34" bestFit="1" customWidth="1"/>
    <col min="2" max="2" width="15.6640625" style="36" bestFit="1" customWidth="1"/>
    <col min="3" max="3" width="12" style="37" bestFit="1" customWidth="1"/>
    <col min="4" max="4" width="11.88671875" style="37" bestFit="1" customWidth="1"/>
    <col min="5" max="5" width="13" style="37" bestFit="1" customWidth="1"/>
    <col min="6" max="6" width="13.109375" style="37" customWidth="1"/>
    <col min="7" max="7" width="4.5546875" style="34" customWidth="1"/>
    <col min="8" max="8" width="13.109375" style="34" bestFit="1" customWidth="1"/>
    <col min="9" max="9" width="10.88671875" style="37" customWidth="1"/>
    <col min="10" max="10" width="9.33203125" style="37" bestFit="1" customWidth="1"/>
    <col min="11" max="11" width="11.88671875" style="37" bestFit="1" customWidth="1"/>
    <col min="12" max="12" width="13" style="37" bestFit="1" customWidth="1"/>
    <col min="13" max="13" width="10.88671875" style="37" customWidth="1"/>
    <col min="14" max="14" width="2.44140625" style="44" customWidth="1"/>
    <col min="15" max="15" width="13.109375" style="44" bestFit="1" customWidth="1"/>
    <col min="16" max="16" width="11.5546875" style="44" bestFit="1" customWidth="1"/>
    <col min="17" max="17" width="10.88671875" style="44" bestFit="1" customWidth="1"/>
    <col min="18" max="18" width="11.88671875" style="44" bestFit="1" customWidth="1"/>
    <col min="19" max="19" width="13" style="34" bestFit="1" customWidth="1"/>
    <col min="20" max="20" width="13.5546875" style="34" customWidth="1"/>
    <col min="21" max="21" width="12.33203125" style="34" bestFit="1" customWidth="1"/>
    <col min="22" max="22" width="6.88671875" style="34" bestFit="1" customWidth="1"/>
    <col min="23" max="23" width="10" style="34" bestFit="1" customWidth="1"/>
    <col min="24" max="24" width="9.109375" style="34"/>
    <col min="25" max="31" width="8.88671875" style="45"/>
    <col min="32" max="32" width="2.88671875" style="45" customWidth="1"/>
    <col min="33" max="33" width="12" style="45" customWidth="1"/>
    <col min="34" max="34" width="13" style="45" customWidth="1"/>
    <col min="35" max="16384" width="8.88671875" style="45"/>
  </cols>
  <sheetData>
    <row r="1" spans="1:25" s="27" customFormat="1" ht="29.4" x14ac:dyDescent="0.3">
      <c r="A1" s="64" t="s">
        <v>23</v>
      </c>
      <c r="B1" s="65"/>
      <c r="C1" s="65"/>
      <c r="D1" s="65"/>
      <c r="E1" s="65"/>
      <c r="F1" s="65"/>
      <c r="G1" s="25"/>
      <c r="H1" s="64" t="s">
        <v>25</v>
      </c>
      <c r="I1" s="65"/>
      <c r="J1" s="65"/>
      <c r="K1" s="65"/>
      <c r="L1" s="65"/>
      <c r="M1" s="65"/>
      <c r="N1" s="26"/>
      <c r="O1" s="68" t="s">
        <v>27</v>
      </c>
      <c r="P1" s="68"/>
      <c r="Q1" s="68"/>
      <c r="R1" s="68"/>
      <c r="S1" s="68"/>
      <c r="T1" s="68"/>
      <c r="U1" s="68"/>
      <c r="V1" s="25"/>
      <c r="W1" s="25"/>
      <c r="X1" s="25"/>
    </row>
    <row r="2" spans="1:25" s="31" customFormat="1" x14ac:dyDescent="0.3">
      <c r="A2" s="28" t="s">
        <v>0</v>
      </c>
      <c r="B2" s="47" t="s">
        <v>1</v>
      </c>
      <c r="C2" s="48" t="s">
        <v>9</v>
      </c>
      <c r="D2" s="48" t="s">
        <v>17</v>
      </c>
      <c r="E2" s="48" t="s">
        <v>18</v>
      </c>
      <c r="F2" s="49" t="s">
        <v>2</v>
      </c>
      <c r="H2" s="28" t="s">
        <v>0</v>
      </c>
      <c r="I2" s="47" t="s">
        <v>1</v>
      </c>
      <c r="J2" s="48" t="s">
        <v>9</v>
      </c>
      <c r="K2" s="48" t="s">
        <v>17</v>
      </c>
      <c r="L2" s="48" t="s">
        <v>18</v>
      </c>
      <c r="M2" s="49" t="s">
        <v>2</v>
      </c>
      <c r="O2" s="28" t="s">
        <v>0</v>
      </c>
      <c r="P2" s="50" t="s">
        <v>1</v>
      </c>
      <c r="Q2" s="51" t="s">
        <v>9</v>
      </c>
      <c r="R2" s="48" t="s">
        <v>17</v>
      </c>
      <c r="S2" s="48" t="s">
        <v>18</v>
      </c>
      <c r="T2" s="49" t="s">
        <v>2</v>
      </c>
      <c r="Y2" s="30"/>
    </row>
    <row r="3" spans="1:25" s="31" customFormat="1" x14ac:dyDescent="0.3">
      <c r="A3" s="52" t="str">
        <f>[1]LME_PA_l_t_b0!A2</f>
        <v>L*H</v>
      </c>
      <c r="B3" s="71">
        <f>[1]LME_PA_l_t_b0!B2</f>
        <v>96.254000000000005</v>
      </c>
      <c r="C3" s="77">
        <f>[1]LME_PA_l_t_b0!C2</f>
        <v>5.508</v>
      </c>
      <c r="D3" s="53">
        <f>[1]LME_PA_l_t_b0!D2</f>
        <v>85.457999999999998</v>
      </c>
      <c r="E3" s="53">
        <f>[1]LME_PA_l_t_b0!E2</f>
        <v>107.04900000000001</v>
      </c>
      <c r="F3" s="54">
        <f>[1]LME_PA_l_t_b0!I2</f>
        <v>1.37E-8</v>
      </c>
      <c r="H3" s="52" t="str">
        <f>[2]LME_PA_l_f0_b0!A2</f>
        <v>L*H</v>
      </c>
      <c r="I3" s="69">
        <f>[2]LME_PA_l_f0_b0!B2</f>
        <v>86.994</v>
      </c>
      <c r="J3" s="78">
        <f>[2]LME_PA_l_f0_b0!C2</f>
        <v>1.196</v>
      </c>
      <c r="K3" s="78">
        <f>[2]LME_PA_l_f0_b0!D2</f>
        <v>84.649000000000001</v>
      </c>
      <c r="L3" s="78">
        <f>[2]LME_PA_l_f0_b0!E2</f>
        <v>89.337999999999994</v>
      </c>
      <c r="M3" s="54">
        <f>[2]LME_PA_l_f0_b0!I2</f>
        <v>4.1300000000000001E-13</v>
      </c>
      <c r="O3" s="52" t="str">
        <f>[3]LME_PA_f0_exc_b0!A2</f>
        <v>L*H</v>
      </c>
      <c r="P3" s="69">
        <f>[3]LME_PA_f0_exc_b0!B2</f>
        <v>5.8570000000000002</v>
      </c>
      <c r="Q3" s="78">
        <f>[3]LME_PA_f0_exc_b0!C2</f>
        <v>0.439</v>
      </c>
      <c r="R3" s="78">
        <f>[3]LME_PA_f0_exc_b0!D2</f>
        <v>4.9960000000000004</v>
      </c>
      <c r="S3" s="78">
        <f>[3]LME_PA_f0_exc_b0!E2</f>
        <v>6.7169999999999996</v>
      </c>
      <c r="T3" s="54">
        <f>[3]LME_PA_f0_exc_b0!I2</f>
        <v>1.9099999999999999E-6</v>
      </c>
      <c r="U3" s="34"/>
      <c r="Y3" s="30"/>
    </row>
    <row r="4" spans="1:25" s="31" customFormat="1" x14ac:dyDescent="0.3">
      <c r="A4" s="52" t="str">
        <f>[1]LME_PA_l_t_b0!A3</f>
        <v>^[L*]H</v>
      </c>
      <c r="B4" s="71">
        <f>[1]LME_PA_l_t_b0!B3</f>
        <v>87.087000000000003</v>
      </c>
      <c r="C4" s="77">
        <f>[1]LME_PA_l_t_b0!C3</f>
        <v>12.723000000000001</v>
      </c>
      <c r="D4" s="53">
        <f>[1]LME_PA_l_t_b0!D3</f>
        <v>62.151000000000003</v>
      </c>
      <c r="E4" s="53">
        <f>[1]LME_PA_l_t_b0!E3</f>
        <v>112.023</v>
      </c>
      <c r="F4" s="54">
        <f>[1]LME_PA_l_t_b0!I3</f>
        <v>0.99990000000000001</v>
      </c>
      <c r="H4" s="52" t="str">
        <f>[2]LME_PA_l_f0_b0!A3</f>
        <v>^[L*]H</v>
      </c>
      <c r="I4" s="69">
        <f>[2]LME_PA_l_f0_b0!B3</f>
        <v>91.176000000000002</v>
      </c>
      <c r="J4" s="78">
        <f>[2]LME_PA_l_f0_b0!C3</f>
        <v>1.4910000000000001</v>
      </c>
      <c r="K4" s="78">
        <f>[2]LME_PA_l_f0_b0!D3</f>
        <v>88.253</v>
      </c>
      <c r="L4" s="78">
        <f>[2]LME_PA_l_f0_b0!E3</f>
        <v>94.099000000000004</v>
      </c>
      <c r="M4" s="54">
        <f>[2]LME_PA_l_f0_b0!I3</f>
        <v>0.99990000000000001</v>
      </c>
      <c r="O4" s="52" t="str">
        <f>[3]LME_PA_f0_exc_b0!A3</f>
        <v>^[L*]H</v>
      </c>
      <c r="P4" s="69">
        <f>[3]LME_PA_f0_exc_b0!B3</f>
        <v>3.2189999999999999</v>
      </c>
      <c r="Q4" s="78">
        <f>[3]LME_PA_f0_exc_b0!C3</f>
        <v>0.77500000000000002</v>
      </c>
      <c r="R4" s="78">
        <f>[3]LME_PA_f0_exc_b0!D3</f>
        <v>1.7</v>
      </c>
      <c r="S4" s="78">
        <f>[3]LME_PA_f0_exc_b0!E3</f>
        <v>4.7380000000000004</v>
      </c>
      <c r="T4" s="54">
        <f>[3]LME_PA_f0_exc_b0!I3</f>
        <v>5.6099999999999998E-4</v>
      </c>
      <c r="U4" s="34"/>
      <c r="Y4" s="30"/>
    </row>
    <row r="5" spans="1:25" s="31" customFormat="1" x14ac:dyDescent="0.3">
      <c r="A5" s="52" t="str">
        <f>[1]LME_PA_l_t_b0!A4</f>
        <v>L*^[H]</v>
      </c>
      <c r="B5" s="71">
        <f>[1]LME_PA_l_t_b0!B4</f>
        <v>73.647000000000006</v>
      </c>
      <c r="C5" s="77">
        <f>[1]LME_PA_l_t_b0!C4</f>
        <v>8.5719999999999992</v>
      </c>
      <c r="D5" s="53">
        <f>[1]LME_PA_l_t_b0!D4</f>
        <v>56.845999999999997</v>
      </c>
      <c r="E5" s="53">
        <f>[1]LME_PA_l_t_b0!E4</f>
        <v>90.448999999999998</v>
      </c>
      <c r="F5" s="54">
        <f>[1]LME_PA_l_t_b0!I4</f>
        <v>1.45E-4</v>
      </c>
      <c r="H5" s="52" t="str">
        <f>[2]LME_PA_l_f0_b0!A4</f>
        <v>L*^[H]</v>
      </c>
      <c r="I5" s="69">
        <f>[2]LME_PA_l_f0_b0!B4</f>
        <v>88.528999999999996</v>
      </c>
      <c r="J5" s="78">
        <f>[2]LME_PA_l_f0_b0!C4</f>
        <v>1.2709999999999999</v>
      </c>
      <c r="K5" s="78">
        <f>[2]LME_PA_l_f0_b0!D4</f>
        <v>86.037999999999997</v>
      </c>
      <c r="L5" s="78">
        <f>[2]LME_PA_l_f0_b0!E4</f>
        <v>91.02</v>
      </c>
      <c r="M5" s="54">
        <f>[2]LME_PA_l_f0_b0!I4</f>
        <v>6.0099999999999996E-13</v>
      </c>
      <c r="O5" s="52" t="str">
        <f>[3]LME_PA_f0_exc_b0!A4</f>
        <v>L*^[H]</v>
      </c>
      <c r="P5" s="69">
        <f>[3]LME_PA_f0_exc_b0!B4</f>
        <v>10.042999999999999</v>
      </c>
      <c r="Q5" s="78">
        <f>[3]LME_PA_f0_exc_b0!C4</f>
        <v>0.503</v>
      </c>
      <c r="R5" s="78">
        <f>[3]LME_PA_f0_exc_b0!D4</f>
        <v>9.0579999999999998</v>
      </c>
      <c r="S5" s="78">
        <f>[3]LME_PA_f0_exc_b0!E4</f>
        <v>11.029</v>
      </c>
      <c r="T5" s="54">
        <f>[3]LME_PA_f0_exc_b0!I4</f>
        <v>1.0499999999999999E-11</v>
      </c>
      <c r="U5" s="34"/>
      <c r="Y5" s="30"/>
    </row>
    <row r="6" spans="1:25" s="31" customFormat="1" x14ac:dyDescent="0.3">
      <c r="A6" s="55" t="str">
        <f>[1]LME_PA_l_t_b0!A5</f>
        <v>^[L*H]</v>
      </c>
      <c r="B6" s="72">
        <f>[1]LME_PA_l_t_b0!B5</f>
        <v>69.733999999999995</v>
      </c>
      <c r="C6" s="77">
        <f>[1]LME_PA_l_t_b0!C5</f>
        <v>8.5690000000000008</v>
      </c>
      <c r="D6" s="53">
        <f>[1]LME_PA_l_t_b0!D5</f>
        <v>52.939</v>
      </c>
      <c r="E6" s="53">
        <f>[1]LME_PA_l_t_b0!E5</f>
        <v>86.528000000000006</v>
      </c>
      <c r="F6" s="56">
        <f>[1]LME_PA_l_t_b0!I5</f>
        <v>6.7500000000000001E-5</v>
      </c>
      <c r="H6" s="55" t="str">
        <f>[2]LME_PA_l_f0_b0!A5</f>
        <v>^[L*H]</v>
      </c>
      <c r="I6" s="70">
        <f>[2]LME_PA_l_f0_b0!B5</f>
        <v>90.988</v>
      </c>
      <c r="J6" s="78">
        <f>[2]LME_PA_l_f0_b0!C5</f>
        <v>1.4179999999999999</v>
      </c>
      <c r="K6" s="78">
        <f>[2]LME_PA_l_f0_b0!D5</f>
        <v>88.209000000000003</v>
      </c>
      <c r="L6" s="78">
        <f>[2]LME_PA_l_f0_b0!E5</f>
        <v>93.766000000000005</v>
      </c>
      <c r="M6" s="56">
        <f>[2]LME_PA_l_f0_b0!I5</f>
        <v>1.8899999999999999E-15</v>
      </c>
      <c r="O6" s="55" t="str">
        <f>[3]LME_PA_f0_exc_b0!A5</f>
        <v>^[L*H]</v>
      </c>
      <c r="P6" s="55">
        <f>[3]LME_PA_f0_exc_b0!B5</f>
        <v>7.2229999999999999</v>
      </c>
      <c r="Q6" s="78">
        <f>[3]LME_PA_f0_exc_b0!C5</f>
        <v>0.45900000000000002</v>
      </c>
      <c r="R6" s="78">
        <f>[3]LME_PA_f0_exc_b0!D5</f>
        <v>6.3239999999999998</v>
      </c>
      <c r="S6" s="78">
        <f>[3]LME_PA_f0_exc_b0!E5</f>
        <v>8.1219999999999999</v>
      </c>
      <c r="T6" s="56">
        <f>[3]LME_PA_f0_exc_b0!I5</f>
        <v>5.5999999999999999E-8</v>
      </c>
      <c r="U6" s="34"/>
      <c r="Y6" s="30"/>
    </row>
    <row r="7" spans="1:25" s="31" customFormat="1" x14ac:dyDescent="0.3">
      <c r="A7" s="34"/>
      <c r="B7" s="36"/>
      <c r="C7" s="37"/>
      <c r="D7" s="37"/>
      <c r="E7" s="37"/>
      <c r="F7" s="38"/>
      <c r="G7" s="39"/>
      <c r="H7" s="38"/>
      <c r="I7" s="40"/>
      <c r="J7" s="38"/>
      <c r="L7" s="34"/>
      <c r="M7" s="36"/>
      <c r="N7" s="37"/>
      <c r="O7" s="37"/>
      <c r="X7" s="30"/>
    </row>
    <row r="8" spans="1:25" s="42" customFormat="1" ht="29.4" x14ac:dyDescent="0.3">
      <c r="A8" s="66" t="s">
        <v>24</v>
      </c>
      <c r="B8" s="67"/>
      <c r="C8" s="67"/>
      <c r="D8" s="67"/>
      <c r="E8" s="67"/>
      <c r="F8" s="67"/>
      <c r="G8" s="41"/>
      <c r="H8" s="64" t="s">
        <v>26</v>
      </c>
      <c r="I8" s="65"/>
      <c r="J8" s="65"/>
      <c r="K8" s="65"/>
      <c r="L8" s="65"/>
      <c r="M8" s="65"/>
      <c r="N8" s="24"/>
      <c r="O8" s="66" t="s">
        <v>28</v>
      </c>
      <c r="P8" s="66"/>
      <c r="Q8" s="66"/>
      <c r="R8" s="66"/>
      <c r="S8" s="66"/>
      <c r="T8" s="66"/>
      <c r="U8" s="66"/>
      <c r="X8" s="43"/>
    </row>
    <row r="9" spans="1:25" s="31" customFormat="1" x14ac:dyDescent="0.3">
      <c r="A9" s="57" t="s">
        <v>0</v>
      </c>
      <c r="B9" s="58" t="s">
        <v>1</v>
      </c>
      <c r="C9" s="59" t="s">
        <v>9</v>
      </c>
      <c r="D9" s="59" t="s">
        <v>17</v>
      </c>
      <c r="E9" s="59" t="s">
        <v>18</v>
      </c>
      <c r="F9" s="60" t="s">
        <v>2</v>
      </c>
      <c r="H9" s="57" t="s">
        <v>0</v>
      </c>
      <c r="I9" s="58" t="s">
        <v>1</v>
      </c>
      <c r="J9" s="59" t="s">
        <v>9</v>
      </c>
      <c r="K9" s="59" t="s">
        <v>17</v>
      </c>
      <c r="L9" s="59" t="s">
        <v>18</v>
      </c>
      <c r="M9" s="60" t="s">
        <v>2</v>
      </c>
      <c r="O9" s="57" t="s">
        <v>0</v>
      </c>
      <c r="P9" s="58" t="s">
        <v>1</v>
      </c>
      <c r="Q9" s="59" t="s">
        <v>9</v>
      </c>
      <c r="R9" s="59" t="s">
        <v>17</v>
      </c>
      <c r="S9" s="59" t="s">
        <v>18</v>
      </c>
      <c r="T9" s="60" t="s">
        <v>2</v>
      </c>
      <c r="U9" s="30"/>
      <c r="V9" s="30"/>
      <c r="W9" s="30"/>
      <c r="X9" s="30"/>
      <c r="Y9" s="30"/>
    </row>
    <row r="10" spans="1:25" s="31" customFormat="1" x14ac:dyDescent="0.3">
      <c r="A10" s="61" t="str">
        <f>[4]LME_PA_h_t_b0!A2</f>
        <v>L*H</v>
      </c>
      <c r="B10" s="75">
        <f>[4]LME_PA_h_t_b0!B2</f>
        <v>316.149</v>
      </c>
      <c r="C10" s="62">
        <f>[4]LME_PA_h_t_b0!C2</f>
        <v>25.847000000000001</v>
      </c>
      <c r="D10" s="62">
        <f>[4]LME_PA_h_t_b0!D2</f>
        <v>265.49</v>
      </c>
      <c r="E10" s="62">
        <f>[4]LME_PA_h_t_b0!E2</f>
        <v>366.80900000000003</v>
      </c>
      <c r="F10" s="33">
        <f>[4]LME_PA_h_t_b0!I2</f>
        <v>1.18E-2</v>
      </c>
      <c r="H10" s="61" t="str">
        <f>[5]LME_PA_h_f0_b0!A2</f>
        <v>L*H</v>
      </c>
      <c r="I10" s="73">
        <f>[5]LME_PA_h_f0_b0!B2</f>
        <v>92.605000000000004</v>
      </c>
      <c r="J10" s="79">
        <f>[5]LME_PA_h_f0_b0!C2</f>
        <v>1.296</v>
      </c>
      <c r="K10" s="79">
        <f>[5]LME_PA_h_f0_b0!D2</f>
        <v>90.064999999999998</v>
      </c>
      <c r="L10" s="79">
        <f>[5]LME_PA_h_f0_b0!E2</f>
        <v>95.144000000000005</v>
      </c>
      <c r="M10" s="33">
        <f>[5]LME_PA_h_f0_b0!I2</f>
        <v>5.6500000000000002E-13</v>
      </c>
      <c r="O10" s="61" t="str">
        <f>[6]LME_PA_lh_slope_b0!A2</f>
        <v>L*H</v>
      </c>
      <c r="P10" s="73">
        <f>[6]LME_PA_lh_slope_b0!B2</f>
        <v>3.4169999999999998</v>
      </c>
      <c r="Q10" s="79">
        <f>[6]LME_PA_lh_slope_b0!C2</f>
        <v>8.6999999999999994E-2</v>
      </c>
      <c r="R10" s="79">
        <f>[6]LME_PA_lh_slope_b0!D2</f>
        <v>3.2469999999999999</v>
      </c>
      <c r="S10" s="79">
        <f>[6]LME_PA_lh_slope_b0!E2</f>
        <v>3.5870000000000002</v>
      </c>
      <c r="T10" s="33">
        <f>[6]LME_PA_lh_slope_b0!I2</f>
        <v>1.16052816140185E-10</v>
      </c>
      <c r="U10" s="30"/>
      <c r="V10" s="30"/>
      <c r="W10" s="30"/>
      <c r="X10" s="30"/>
      <c r="Y10" s="30"/>
    </row>
    <row r="11" spans="1:25" s="31" customFormat="1" x14ac:dyDescent="0.3">
      <c r="A11" s="61" t="str">
        <f>[4]LME_PA_h_t_b0!A3</f>
        <v>^[L*]H</v>
      </c>
      <c r="B11" s="75">
        <f>[4]LME_PA_h_t_b0!B3</f>
        <v>237.262</v>
      </c>
      <c r="C11" s="62">
        <f>[4]LME_PA_h_t_b0!C3</f>
        <v>28.606999999999999</v>
      </c>
      <c r="D11" s="62">
        <f>[4]LME_PA_h_t_b0!D3</f>
        <v>181.19300000000001</v>
      </c>
      <c r="E11" s="62">
        <f>[4]LME_PA_h_t_b0!E3</f>
        <v>293.33100000000002</v>
      </c>
      <c r="F11" s="33">
        <f>[4]LME_PA_h_t_b0!I3</f>
        <v>6.7000000000000002E-3</v>
      </c>
      <c r="H11" s="61" t="str">
        <f>[5]LME_PA_h_f0_b0!A3</f>
        <v>^[L*]H</v>
      </c>
      <c r="I11" s="73">
        <f>[5]LME_PA_h_f0_b0!B3</f>
        <v>93.893000000000001</v>
      </c>
      <c r="J11" s="79">
        <f>[5]LME_PA_h_f0_b0!C3</f>
        <v>1.7789999999999999</v>
      </c>
      <c r="K11" s="79">
        <f>[5]LME_PA_h_f0_b0!D3</f>
        <v>90.406000000000006</v>
      </c>
      <c r="L11" s="79">
        <f>[5]LME_PA_h_f0_b0!E3</f>
        <v>97.379000000000005</v>
      </c>
      <c r="M11" s="33">
        <f>[5]LME_PA_h_f0_b0!I3</f>
        <v>0.99990000000000001</v>
      </c>
      <c r="O11" s="61" t="str">
        <f>[6]LME_PA_lh_slope_b0!A3</f>
        <v>^[L*]H</v>
      </c>
      <c r="P11" s="73">
        <f>[6]LME_PA_lh_slope_b0!B3</f>
        <v>2.7930000000000001</v>
      </c>
      <c r="Q11" s="79">
        <f>[6]LME_PA_lh_slope_b0!C3</f>
        <v>0.16600000000000001</v>
      </c>
      <c r="R11" s="79">
        <f>[6]LME_PA_lh_slope_b0!D3</f>
        <v>2.4670000000000001</v>
      </c>
      <c r="S11" s="79">
        <f>[6]LME_PA_lh_slope_b0!E3</f>
        <v>3.1190000000000002</v>
      </c>
      <c r="T11" s="33">
        <f>[6]LME_PA_lh_slope_b0!I3</f>
        <v>3.6270055340596302E-31</v>
      </c>
    </row>
    <row r="12" spans="1:25" s="31" customFormat="1" x14ac:dyDescent="0.3">
      <c r="A12" s="61" t="str">
        <f>[4]LME_PA_h_t_b0!A4</f>
        <v>L*^[H]</v>
      </c>
      <c r="B12" s="75">
        <f>[4]LME_PA_h_t_b0!B4</f>
        <v>300.93700000000001</v>
      </c>
      <c r="C12" s="62">
        <f>[4]LME_PA_h_t_b0!C4</f>
        <v>26.283000000000001</v>
      </c>
      <c r="D12" s="62">
        <f>[4]LME_PA_h_t_b0!D4</f>
        <v>249.42400000000001</v>
      </c>
      <c r="E12" s="62">
        <f>[4]LME_PA_h_t_b0!E4</f>
        <v>352.45100000000002</v>
      </c>
      <c r="F12" s="33">
        <f>[4]LME_PA_h_t_b0!I4</f>
        <v>1.04E-2</v>
      </c>
      <c r="H12" s="61" t="str">
        <f>[5]LME_PA_h_f0_b0!A4</f>
        <v>L*^[H]</v>
      </c>
      <c r="I12" s="73">
        <f>[5]LME_PA_h_f0_b0!B4</f>
        <v>98.281999999999996</v>
      </c>
      <c r="J12" s="79">
        <f>[5]LME_PA_h_f0_b0!C4</f>
        <v>1.52</v>
      </c>
      <c r="K12" s="79">
        <f>[5]LME_PA_h_f0_b0!D4</f>
        <v>95.302000000000007</v>
      </c>
      <c r="L12" s="79">
        <f>[5]LME_PA_h_f0_b0!E4</f>
        <v>101.261</v>
      </c>
      <c r="M12" s="33">
        <f>[5]LME_PA_h_f0_b0!I4</f>
        <v>6.7600000000000005E-13</v>
      </c>
      <c r="O12" s="61" t="str">
        <f>[6]LME_PA_lh_slope_b0!A4</f>
        <v>L*^[H]</v>
      </c>
      <c r="P12" s="73">
        <f>[6]LME_PA_lh_slope_b0!B4</f>
        <v>3.8919999999999999</v>
      </c>
      <c r="Q12" s="79">
        <f>[6]LME_PA_lh_slope_b0!C4</f>
        <v>0.10299999999999999</v>
      </c>
      <c r="R12" s="79">
        <f>[6]LME_PA_lh_slope_b0!D4</f>
        <v>3.69</v>
      </c>
      <c r="S12" s="79">
        <f>[6]LME_PA_lh_slope_b0!E4</f>
        <v>4.093</v>
      </c>
      <c r="T12" s="33">
        <f>[6]LME_PA_lh_slope_b0!I4</f>
        <v>9.8954466960763393E-18</v>
      </c>
    </row>
    <row r="13" spans="1:25" s="31" customFormat="1" x14ac:dyDescent="0.3">
      <c r="A13" s="63" t="str">
        <f>[4]LME_PA_h_t_b0!A5</f>
        <v>^[L*H]</v>
      </c>
      <c r="B13" s="76">
        <f>[4]LME_PA_h_t_b0!B5</f>
        <v>298.25299999999999</v>
      </c>
      <c r="C13" s="62">
        <f>[4]LME_PA_h_t_b0!C5</f>
        <v>25.974</v>
      </c>
      <c r="D13" s="62">
        <f>[4]LME_PA_h_t_b0!D5</f>
        <v>247.345</v>
      </c>
      <c r="E13" s="62">
        <f>[4]LME_PA_h_t_b0!E5</f>
        <v>349.161</v>
      </c>
      <c r="F13" s="35">
        <f>[4]LME_PA_h_t_b0!I5</f>
        <v>1.2800000000000001E-2</v>
      </c>
      <c r="H13" s="63" t="str">
        <f>[5]LME_PA_h_f0_b0!A5</f>
        <v>^[L*H]</v>
      </c>
      <c r="I13" s="74">
        <f>[5]LME_PA_h_f0_b0!B5</f>
        <v>98.17</v>
      </c>
      <c r="J13" s="79">
        <f>[5]LME_PA_h_f0_b0!C5</f>
        <v>1.5649999999999999</v>
      </c>
      <c r="K13" s="79">
        <f>[5]LME_PA_h_f0_b0!D5</f>
        <v>95.102000000000004</v>
      </c>
      <c r="L13" s="79">
        <f>[5]LME_PA_h_f0_b0!E5</f>
        <v>101.238</v>
      </c>
      <c r="M13" s="35">
        <f>[5]LME_PA_h_f0_b0!I5</f>
        <v>4.7399999999999999E-14</v>
      </c>
      <c r="O13" s="63" t="str">
        <f>[6]LME_PA_lh_slope_b0!A5</f>
        <v>^[L*H]</v>
      </c>
      <c r="P13" s="74">
        <f>[6]LME_PA_lh_slope_b0!B5</f>
        <v>3.6360000000000001</v>
      </c>
      <c r="Q13" s="79">
        <f>[6]LME_PA_lh_slope_b0!C5</f>
        <v>9.1999999999999998E-2</v>
      </c>
      <c r="R13" s="79">
        <f>[6]LME_PA_lh_slope_b0!D5</f>
        <v>3.4569999999999999</v>
      </c>
      <c r="S13" s="79">
        <f>[6]LME_PA_lh_slope_b0!E5</f>
        <v>3.8159999999999998</v>
      </c>
      <c r="T13" s="35">
        <f>[6]LME_PA_lh_slope_b0!I5</f>
        <v>1.06428398299301E-12</v>
      </c>
    </row>
    <row r="14" spans="1:25" s="31" customFormat="1" x14ac:dyDescent="0.3">
      <c r="G14" s="30"/>
    </row>
    <row r="15" spans="1:25" s="31" customFormat="1" x14ac:dyDescent="0.3">
      <c r="F15" s="30"/>
    </row>
    <row r="16" spans="1:25" s="31" customFormat="1" x14ac:dyDescent="0.3"/>
    <row r="17" spans="4:24" s="31" customFormat="1" x14ac:dyDescent="0.3"/>
    <row r="18" spans="4:24" s="31" customFormat="1" x14ac:dyDescent="0.3"/>
    <row r="19" spans="4:24" s="31" customFormat="1" x14ac:dyDescent="0.3"/>
    <row r="20" spans="4:24" s="31" customFormat="1" x14ac:dyDescent="0.3">
      <c r="F20" s="37"/>
    </row>
    <row r="21" spans="4:24" s="31" customFormat="1" x14ac:dyDescent="0.3"/>
    <row r="22" spans="4:24" s="31" customFormat="1" x14ac:dyDescent="0.3"/>
    <row r="23" spans="4:24" s="31" customFormat="1" x14ac:dyDescent="0.3"/>
    <row r="24" spans="4:24" x14ac:dyDescent="0.3">
      <c r="F24" s="34"/>
      <c r="G24" s="37"/>
      <c r="H24" s="37"/>
      <c r="L24" s="44"/>
      <c r="M24" s="44"/>
      <c r="Q24" s="34"/>
      <c r="R24" s="34"/>
      <c r="W24" s="45"/>
      <c r="X24" s="45"/>
    </row>
    <row r="25" spans="4:24" x14ac:dyDescent="0.3">
      <c r="F25" s="34"/>
      <c r="G25" s="37"/>
      <c r="H25" s="37"/>
      <c r="L25" s="44"/>
      <c r="M25" s="44"/>
      <c r="Q25" s="34"/>
      <c r="R25" s="34"/>
      <c r="W25" s="45"/>
      <c r="X25" s="45"/>
    </row>
    <row r="26" spans="4:24" x14ac:dyDescent="0.3">
      <c r="D26" s="31"/>
      <c r="E26" s="31"/>
    </row>
    <row r="27" spans="4:24" x14ac:dyDescent="0.3">
      <c r="F27" s="34"/>
      <c r="G27" s="37"/>
      <c r="H27" s="37"/>
      <c r="L27" s="44"/>
      <c r="M27" s="44"/>
      <c r="Q27" s="34"/>
      <c r="R27" s="34"/>
      <c r="W27" s="45"/>
      <c r="X27" s="45"/>
    </row>
    <row r="28" spans="4:24" x14ac:dyDescent="0.3">
      <c r="F28" s="34"/>
      <c r="G28" s="37"/>
      <c r="H28" s="37"/>
      <c r="L28" s="44"/>
      <c r="M28" s="44"/>
      <c r="Q28" s="34"/>
      <c r="R28" s="34"/>
      <c r="W28" s="45"/>
      <c r="X28" s="45"/>
    </row>
    <row r="29" spans="4:24" x14ac:dyDescent="0.3">
      <c r="F29" s="34"/>
      <c r="G29" s="37"/>
      <c r="H29" s="37"/>
      <c r="L29" s="44"/>
      <c r="M29" s="44"/>
      <c r="Q29" s="34"/>
      <c r="R29" s="34"/>
      <c r="W29" s="45"/>
      <c r="X29" s="45"/>
    </row>
    <row r="30" spans="4:24" x14ac:dyDescent="0.3">
      <c r="F30" s="34"/>
      <c r="G30" s="37"/>
      <c r="H30" s="37"/>
      <c r="L30" s="44"/>
      <c r="M30" s="44"/>
      <c r="Q30" s="34"/>
      <c r="R30" s="34"/>
      <c r="W30" s="45"/>
      <c r="X30" s="45"/>
    </row>
    <row r="31" spans="4:24" x14ac:dyDescent="0.3">
      <c r="F31" s="34"/>
      <c r="G31" s="37"/>
      <c r="H31" s="37"/>
      <c r="L31" s="44"/>
      <c r="M31" s="44"/>
      <c r="Q31" s="34"/>
      <c r="R31" s="34"/>
      <c r="W31" s="45"/>
      <c r="X31" s="45"/>
    </row>
    <row r="33" spans="4:25" x14ac:dyDescent="0.3">
      <c r="F33" s="34"/>
      <c r="G33" s="37"/>
      <c r="H33" s="37"/>
      <c r="L33" s="44"/>
      <c r="M33" s="44"/>
      <c r="Q33" s="34"/>
      <c r="R33" s="34"/>
      <c r="W33" s="45"/>
      <c r="X33" s="45"/>
    </row>
    <row r="34" spans="4:25" x14ac:dyDescent="0.3">
      <c r="F34" s="34"/>
      <c r="G34" s="37"/>
      <c r="H34" s="37"/>
      <c r="L34" s="44"/>
      <c r="M34" s="44"/>
      <c r="Q34" s="34"/>
      <c r="R34" s="34"/>
      <c r="W34" s="45"/>
      <c r="X34" s="45"/>
    </row>
    <row r="35" spans="4:25" x14ac:dyDescent="0.3">
      <c r="F35" s="34"/>
      <c r="G35" s="37"/>
      <c r="H35" s="37"/>
      <c r="L35" s="44"/>
      <c r="M35" s="44"/>
      <c r="Q35" s="34"/>
      <c r="R35" s="34"/>
      <c r="W35" s="45"/>
      <c r="X35" s="45"/>
    </row>
    <row r="36" spans="4:25" x14ac:dyDescent="0.3">
      <c r="F36" s="34"/>
      <c r="G36" s="37"/>
      <c r="H36" s="37"/>
      <c r="L36" s="44"/>
      <c r="M36" s="44"/>
      <c r="Q36" s="34"/>
      <c r="R36" s="34"/>
      <c r="W36" s="45"/>
      <c r="X36" s="45"/>
    </row>
    <row r="37" spans="4:25" x14ac:dyDescent="0.3">
      <c r="F37" s="34"/>
      <c r="G37" s="37"/>
      <c r="H37" s="37"/>
      <c r="L37" s="44"/>
      <c r="M37" s="44"/>
      <c r="Q37" s="34"/>
      <c r="R37" s="34"/>
      <c r="W37" s="45"/>
      <c r="X37" s="45"/>
    </row>
    <row r="38" spans="4:25" x14ac:dyDescent="0.3">
      <c r="G38" s="30"/>
      <c r="O38" s="46"/>
      <c r="Y38" s="31"/>
    </row>
    <row r="39" spans="4:25" x14ac:dyDescent="0.3">
      <c r="G39" s="30"/>
      <c r="O39" s="46"/>
      <c r="Y39" s="31"/>
    </row>
    <row r="40" spans="4:25" x14ac:dyDescent="0.3">
      <c r="G40" s="30"/>
      <c r="O40" s="46"/>
      <c r="Y40" s="31"/>
    </row>
    <row r="41" spans="4:25" x14ac:dyDescent="0.3">
      <c r="G41" s="30"/>
      <c r="H41" s="30"/>
      <c r="I41" s="38"/>
      <c r="J41" s="38"/>
      <c r="K41" s="38"/>
      <c r="L41" s="38"/>
      <c r="M41" s="38"/>
      <c r="N41" s="46"/>
      <c r="O41" s="46"/>
      <c r="P41" s="46"/>
      <c r="Q41" s="46"/>
      <c r="R41" s="46"/>
      <c r="S41" s="30"/>
      <c r="T41" s="30"/>
      <c r="U41" s="30"/>
      <c r="V41" s="30"/>
      <c r="W41" s="30"/>
      <c r="X41" s="30"/>
      <c r="Y41" s="31"/>
    </row>
    <row r="42" spans="4:25" x14ac:dyDescent="0.3">
      <c r="G42" s="30"/>
      <c r="H42" s="30"/>
      <c r="I42" s="38"/>
      <c r="J42" s="38"/>
      <c r="K42" s="38"/>
      <c r="L42" s="38"/>
      <c r="M42" s="38"/>
      <c r="N42" s="46"/>
      <c r="O42" s="46"/>
      <c r="P42" s="46"/>
      <c r="Q42" s="46"/>
      <c r="R42" s="46"/>
      <c r="S42" s="30"/>
      <c r="T42" s="30"/>
      <c r="U42" s="30"/>
      <c r="V42" s="30"/>
      <c r="W42" s="30"/>
      <c r="X42" s="30"/>
      <c r="Y42" s="31"/>
    </row>
    <row r="43" spans="4:25" x14ac:dyDescent="0.3">
      <c r="G43" s="30"/>
      <c r="O43" s="46"/>
      <c r="P43" s="46"/>
      <c r="Q43" s="46"/>
      <c r="R43" s="46"/>
      <c r="S43" s="30"/>
      <c r="T43" s="30"/>
      <c r="U43" s="30"/>
      <c r="V43" s="30"/>
      <c r="W43" s="30"/>
      <c r="X43" s="30"/>
      <c r="Y43" s="31"/>
    </row>
    <row r="44" spans="4:25" x14ac:dyDescent="0.3">
      <c r="G44" s="30"/>
      <c r="O44" s="46"/>
      <c r="P44" s="46"/>
      <c r="Q44" s="46"/>
      <c r="R44" s="46"/>
      <c r="S44" s="30"/>
      <c r="T44" s="30"/>
      <c r="U44" s="30"/>
      <c r="V44" s="30"/>
      <c r="W44" s="30"/>
      <c r="X44" s="30"/>
      <c r="Y44" s="31"/>
    </row>
    <row r="47" spans="4:25" x14ac:dyDescent="0.3">
      <c r="D47" s="44"/>
      <c r="E47" s="44"/>
      <c r="F47" s="44"/>
    </row>
    <row r="48" spans="4:25" x14ac:dyDescent="0.3">
      <c r="D48" s="14"/>
    </row>
    <row r="49" spans="4:6" x14ac:dyDescent="0.3">
      <c r="D49" s="14"/>
    </row>
    <row r="50" spans="4:6" x14ac:dyDescent="0.3">
      <c r="D50" s="14"/>
    </row>
    <row r="51" spans="4:6" x14ac:dyDescent="0.3">
      <c r="D51" s="14"/>
    </row>
    <row r="52" spans="4:6" x14ac:dyDescent="0.3">
      <c r="D52" s="14"/>
    </row>
    <row r="53" spans="4:6" x14ac:dyDescent="0.3">
      <c r="D53" s="14"/>
    </row>
    <row r="54" spans="4:6" x14ac:dyDescent="0.3">
      <c r="D54" s="14"/>
    </row>
    <row r="55" spans="4:6" x14ac:dyDescent="0.3">
      <c r="D55" s="44"/>
      <c r="E55" s="44"/>
      <c r="F55" s="44"/>
    </row>
    <row r="56" spans="4:6" x14ac:dyDescent="0.3">
      <c r="D56" s="44"/>
      <c r="E56" s="44"/>
      <c r="F56" s="44"/>
    </row>
  </sheetData>
  <conditionalFormatting sqref="F3:F6 F10:F13 M3:M6 M10:M13 T3:T6 T10:T13">
    <cfRule type="cellIs" dxfId="28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0B9A-A5FC-42BF-8F14-472E980750E5}">
  <sheetPr>
    <pageSetUpPr fitToPage="1"/>
  </sheetPr>
  <dimension ref="A1:AI11"/>
  <sheetViews>
    <sheetView topLeftCell="Z5" zoomScale="400" zoomScaleNormal="400" zoomScaleSheetLayoutView="145" workbookViewId="0">
      <selection sqref="A1:AI11"/>
    </sheetView>
  </sheetViews>
  <sheetFormatPr defaultColWidth="13.88671875" defaultRowHeight="13.2" x14ac:dyDescent="0.25"/>
  <cols>
    <col min="1" max="1" width="10.6640625" style="134" bestFit="1" customWidth="1"/>
    <col min="2" max="7" width="6.33203125" style="89" customWidth="1"/>
    <col min="8" max="8" width="7.5546875" style="89" customWidth="1"/>
    <col min="9" max="9" width="7.5546875" style="135" customWidth="1"/>
    <col min="10" max="15" width="6.33203125" style="89" customWidth="1"/>
    <col min="16" max="16" width="7.5546875" style="89" customWidth="1"/>
    <col min="17" max="17" width="7.5546875" style="136" customWidth="1"/>
    <col min="18" max="23" width="6.33203125" style="89" customWidth="1"/>
    <col min="24" max="24" width="7.5546875" style="89" customWidth="1"/>
    <col min="25" max="25" width="7.5546875" style="136" customWidth="1"/>
    <col min="26" max="31" width="6.33203125" style="89" customWidth="1"/>
    <col min="32" max="32" width="7.5546875" style="89" customWidth="1"/>
    <col min="33" max="33" width="7.5546875" style="136" customWidth="1"/>
    <col min="34" max="35" width="6.33203125" style="89" customWidth="1"/>
    <col min="36" max="16384" width="13.88671875" style="89"/>
  </cols>
  <sheetData>
    <row r="1" spans="1:35" s="80" customFormat="1" ht="15" customHeight="1" thickBot="1" x14ac:dyDescent="0.3">
      <c r="A1" s="155" t="s">
        <v>48</v>
      </c>
      <c r="B1" s="160" t="s">
        <v>45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2"/>
      <c r="AH1" s="151" t="s">
        <v>6</v>
      </c>
      <c r="AI1" s="152"/>
    </row>
    <row r="2" spans="1:35" s="81" customFormat="1" ht="27" customHeight="1" thickBot="1" x14ac:dyDescent="0.35">
      <c r="A2" s="156"/>
      <c r="B2" s="157" t="str">
        <f>Intercepts!A3</f>
        <v>L*H</v>
      </c>
      <c r="C2" s="158"/>
      <c r="D2" s="158"/>
      <c r="E2" s="158"/>
      <c r="F2" s="158"/>
      <c r="G2" s="158"/>
      <c r="H2" s="158"/>
      <c r="I2" s="159"/>
      <c r="J2" s="157" t="str">
        <f>Intercepts!A4</f>
        <v>^[L*]H</v>
      </c>
      <c r="K2" s="158"/>
      <c r="L2" s="158"/>
      <c r="M2" s="158"/>
      <c r="N2" s="158"/>
      <c r="O2" s="158"/>
      <c r="P2" s="158"/>
      <c r="Q2" s="159"/>
      <c r="R2" s="157" t="str">
        <f>Intercepts!A5</f>
        <v>L*^[H]</v>
      </c>
      <c r="S2" s="158"/>
      <c r="T2" s="158"/>
      <c r="U2" s="158"/>
      <c r="V2" s="158"/>
      <c r="W2" s="158"/>
      <c r="X2" s="158"/>
      <c r="Y2" s="159"/>
      <c r="Z2" s="157" t="str">
        <f>Intercepts!A6</f>
        <v>^[L*H]</v>
      </c>
      <c r="AA2" s="158"/>
      <c r="AB2" s="158"/>
      <c r="AC2" s="158"/>
      <c r="AD2" s="158"/>
      <c r="AE2" s="158"/>
      <c r="AF2" s="158"/>
      <c r="AG2" s="159"/>
      <c r="AH2" s="153" t="s">
        <v>49</v>
      </c>
      <c r="AI2" s="154"/>
    </row>
    <row r="3" spans="1:35" ht="27" customHeight="1" thickBot="1" x14ac:dyDescent="0.3">
      <c r="A3" s="148" t="s">
        <v>50</v>
      </c>
      <c r="B3" s="83" t="s">
        <v>31</v>
      </c>
      <c r="C3" s="84" t="s">
        <v>3</v>
      </c>
      <c r="D3" s="85" t="s">
        <v>19</v>
      </c>
      <c r="E3" s="85" t="s">
        <v>18</v>
      </c>
      <c r="F3" s="84" t="s">
        <v>10</v>
      </c>
      <c r="G3" s="85" t="s">
        <v>21</v>
      </c>
      <c r="H3" s="86" t="s">
        <v>46</v>
      </c>
      <c r="I3" s="87" t="s">
        <v>47</v>
      </c>
      <c r="J3" s="83" t="str">
        <f>B3</f>
        <v>β0</v>
      </c>
      <c r="K3" s="84" t="str">
        <f t="shared" ref="K3:Q3" si="0">C3</f>
        <v xml:space="preserve">SE </v>
      </c>
      <c r="L3" s="85" t="str">
        <f t="shared" si="0"/>
        <v>2.5%    CI</v>
      </c>
      <c r="M3" s="85" t="str">
        <f t="shared" si="0"/>
        <v>97.5% CI</v>
      </c>
      <c r="N3" s="84" t="str">
        <f t="shared" si="0"/>
        <v>t</v>
      </c>
      <c r="O3" s="86" t="str">
        <f t="shared" si="0"/>
        <v>df</v>
      </c>
      <c r="P3" s="86" t="str">
        <f t="shared" si="0"/>
        <v>p. val.</v>
      </c>
      <c r="Q3" s="87" t="str">
        <f t="shared" si="0"/>
        <v>p. val. adj.</v>
      </c>
      <c r="R3" s="83" t="str">
        <f t="shared" ref="R3:Y3" si="1">B3</f>
        <v>β0</v>
      </c>
      <c r="S3" s="84" t="str">
        <f t="shared" si="1"/>
        <v xml:space="preserve">SE </v>
      </c>
      <c r="T3" s="85" t="str">
        <f t="shared" si="1"/>
        <v>2.5%    CI</v>
      </c>
      <c r="U3" s="85" t="str">
        <f t="shared" si="1"/>
        <v>97.5% CI</v>
      </c>
      <c r="V3" s="84" t="str">
        <f t="shared" si="1"/>
        <v>t</v>
      </c>
      <c r="W3" s="84" t="str">
        <f t="shared" si="1"/>
        <v>df</v>
      </c>
      <c r="X3" s="86" t="str">
        <f t="shared" si="1"/>
        <v>p. val.</v>
      </c>
      <c r="Y3" s="87" t="str">
        <f t="shared" si="1"/>
        <v>p. val. adj.</v>
      </c>
      <c r="Z3" s="83" t="str">
        <f t="shared" ref="Z3:AG3" si="2">B3</f>
        <v>β0</v>
      </c>
      <c r="AA3" s="84" t="str">
        <f t="shared" si="2"/>
        <v xml:space="preserve">SE </v>
      </c>
      <c r="AB3" s="85" t="str">
        <f t="shared" si="2"/>
        <v>2.5%    CI</v>
      </c>
      <c r="AC3" s="85" t="str">
        <f t="shared" si="2"/>
        <v>97.5% CI</v>
      </c>
      <c r="AD3" s="84" t="str">
        <f t="shared" si="2"/>
        <v>t</v>
      </c>
      <c r="AE3" s="84" t="str">
        <f t="shared" si="2"/>
        <v>df</v>
      </c>
      <c r="AF3" s="86" t="str">
        <f t="shared" si="2"/>
        <v>p. val.</v>
      </c>
      <c r="AG3" s="87" t="str">
        <f t="shared" si="2"/>
        <v>p. val. adj.</v>
      </c>
      <c r="AH3" s="83" t="s">
        <v>51</v>
      </c>
      <c r="AI3" s="88" t="s">
        <v>52</v>
      </c>
    </row>
    <row r="4" spans="1:35" s="101" customFormat="1" ht="27" customHeight="1" x14ac:dyDescent="0.25">
      <c r="A4" s="90" t="s">
        <v>53</v>
      </c>
      <c r="B4" s="91">
        <f>[2]LME_PA_l_f0_b0!B2</f>
        <v>86.994</v>
      </c>
      <c r="C4" s="92">
        <f>[2]LME_PA_l_f0_b0!C2</f>
        <v>1.196</v>
      </c>
      <c r="D4" s="93">
        <f>[2]LME_PA_l_f0_b0!D2</f>
        <v>84.649000000000001</v>
      </c>
      <c r="E4" s="93">
        <f>[2]LME_PA_l_f0_b0!E2</f>
        <v>89.337999999999994</v>
      </c>
      <c r="F4" s="92">
        <f>[2]LME_PA_l_f0_b0!F2</f>
        <v>72.718999999999994</v>
      </c>
      <c r="G4" s="92">
        <f>[2]LME_PA_l_f0_b0!G2</f>
        <v>9.1999999999999993</v>
      </c>
      <c r="H4" s="94">
        <f>[2]LME_PA_l_f0_b0!H2</f>
        <v>5.1600000000000002E-14</v>
      </c>
      <c r="I4" s="95">
        <f>[2]LME_PA_l_f0_b0!I2</f>
        <v>4.1300000000000001E-13</v>
      </c>
      <c r="J4" s="96">
        <f>[2]LME_PA_l_f0_b0!B3</f>
        <v>91.176000000000002</v>
      </c>
      <c r="K4" s="92">
        <f>[2]LME_PA_l_f0_b0!C3</f>
        <v>1.4910000000000001</v>
      </c>
      <c r="L4" s="93">
        <f>[2]LME_PA_l_f0_b0!D3</f>
        <v>88.253</v>
      </c>
      <c r="M4" s="93">
        <f>[2]LME_PA_l_f0_b0!E3</f>
        <v>94.099000000000004</v>
      </c>
      <c r="N4" s="92">
        <f>[2]LME_PA_l_f0_b0!F3</f>
        <v>61.14</v>
      </c>
      <c r="O4" s="92">
        <f>[2]LME_PA_l_f0_b0!G3</f>
        <v>0</v>
      </c>
      <c r="P4" s="97">
        <f>[2]LME_PA_l_f0_b0!H3</f>
        <v>0.99970000000000003</v>
      </c>
      <c r="Q4" s="98">
        <f>[2]LME_PA_l_f0_b0!I3</f>
        <v>0.99990000000000001</v>
      </c>
      <c r="R4" s="96">
        <f>[2]LME_PA_l_f0_b0!B3</f>
        <v>91.176000000000002</v>
      </c>
      <c r="S4" s="92">
        <f>[2]LME_PA_l_f0_b0!C3</f>
        <v>1.4910000000000001</v>
      </c>
      <c r="T4" s="93">
        <f>[2]LME_PA_l_f0_b0!D3</f>
        <v>88.253</v>
      </c>
      <c r="U4" s="93">
        <f>[2]LME_PA_l_f0_b0!E3</f>
        <v>94.099000000000004</v>
      </c>
      <c r="V4" s="92">
        <f>[2]LME_PA_l_f0_b0!F3</f>
        <v>61.14</v>
      </c>
      <c r="W4" s="92">
        <f>[2]LME_PA_l_f0_b0!G3</f>
        <v>0</v>
      </c>
      <c r="X4" s="97">
        <f>[2]LME_PA_l_f0_b0!H3</f>
        <v>0.99970000000000003</v>
      </c>
      <c r="Y4" s="98">
        <f>[2]LME_PA_l_f0_b0!I3</f>
        <v>0.99990000000000001</v>
      </c>
      <c r="Z4" s="93">
        <f>[2]LME_PA_l_f0_b0!B3</f>
        <v>91.176000000000002</v>
      </c>
      <c r="AA4" s="93">
        <f>[2]LME_PA_l_f0_b0!C3</f>
        <v>1.4910000000000001</v>
      </c>
      <c r="AB4" s="93">
        <f>[2]LME_PA_l_f0_b0!D3</f>
        <v>88.253</v>
      </c>
      <c r="AC4" s="93">
        <f>[2]LME_PA_l_f0_b0!E3</f>
        <v>94.099000000000004</v>
      </c>
      <c r="AD4" s="92">
        <f>[2]LME_PA_l_f0_b0!F3</f>
        <v>61.14</v>
      </c>
      <c r="AE4" s="92">
        <f>[2]LME_PA_l_f0_b0!G3</f>
        <v>0</v>
      </c>
      <c r="AF4" s="97">
        <f>[2]LME_PA_l_f0_b0!H3</f>
        <v>0.99970000000000003</v>
      </c>
      <c r="AG4" s="98">
        <f>[2]LME_PA_l_f0_b0!I3</f>
        <v>0.99990000000000001</v>
      </c>
      <c r="AH4" s="99">
        <f>[7]LME_PA_l_f0_r2!$B$3</f>
        <v>0.55641710205239003</v>
      </c>
      <c r="AI4" s="100">
        <f>[7]LME_PA_l_f0_r2!$B$2</f>
        <v>0.94231449768906905</v>
      </c>
    </row>
    <row r="5" spans="1:35" s="101" customFormat="1" ht="27" customHeight="1" x14ac:dyDescent="0.25">
      <c r="A5" s="102" t="s">
        <v>54</v>
      </c>
      <c r="B5" s="103">
        <f>[5]LME_PA_h_f0_b0!B2</f>
        <v>92.605000000000004</v>
      </c>
      <c r="C5" s="104">
        <f>[5]LME_PA_h_f0_b0!C2</f>
        <v>1.296</v>
      </c>
      <c r="D5" s="105">
        <f>[5]LME_PA_h_f0_b0!D2</f>
        <v>90.064999999999998</v>
      </c>
      <c r="E5" s="105">
        <f>[5]LME_PA_h_f0_b0!E2</f>
        <v>95.144000000000005</v>
      </c>
      <c r="F5" s="104">
        <f>[5]LME_PA_h_f0_b0!F2</f>
        <v>71.475999999999999</v>
      </c>
      <c r="G5" s="104">
        <f>[5]LME_PA_h_f0_b0!G2</f>
        <v>9.14</v>
      </c>
      <c r="H5" s="106">
        <f>[5]LME_PA_h_f0_b0!H2</f>
        <v>7.0700000000000004E-14</v>
      </c>
      <c r="I5" s="107">
        <f>[5]LME_PA_h_f0_b0!I2</f>
        <v>5.6500000000000002E-13</v>
      </c>
      <c r="J5" s="108">
        <f>[5]LME_PA_h_f0_b0!B3</f>
        <v>93.893000000000001</v>
      </c>
      <c r="K5" s="104">
        <f>[5]LME_PA_h_f0_b0!C3</f>
        <v>1.7789999999999999</v>
      </c>
      <c r="L5" s="105">
        <f>[5]LME_PA_h_f0_b0!D3</f>
        <v>90.406000000000006</v>
      </c>
      <c r="M5" s="105">
        <f>[5]LME_PA_h_f0_b0!E3</f>
        <v>97.379000000000005</v>
      </c>
      <c r="N5" s="104">
        <f>[5]LME_PA_h_f0_b0!F3</f>
        <v>52.786999999999999</v>
      </c>
      <c r="O5" s="104">
        <f>[5]LME_PA_h_f0_b0!G3</f>
        <v>0</v>
      </c>
      <c r="P5" s="106">
        <f>[5]LME_PA_h_f0_b0!H3</f>
        <v>0.99439999999999995</v>
      </c>
      <c r="Q5" s="107">
        <f>[5]LME_PA_h_f0_b0!I3</f>
        <v>0.99990000000000001</v>
      </c>
      <c r="R5" s="108">
        <f>[5]LME_PA_h_f0_b0!B3</f>
        <v>93.893000000000001</v>
      </c>
      <c r="S5" s="104">
        <f>[5]LME_PA_h_f0_b0!C3</f>
        <v>1.7789999999999999</v>
      </c>
      <c r="T5" s="105">
        <f>[5]LME_PA_h_f0_b0!D3</f>
        <v>90.406000000000006</v>
      </c>
      <c r="U5" s="105">
        <f>[5]LME_PA_h_f0_b0!E3</f>
        <v>97.379000000000005</v>
      </c>
      <c r="V5" s="104">
        <f>[5]LME_PA_h_f0_b0!F3</f>
        <v>52.786999999999999</v>
      </c>
      <c r="W5" s="104">
        <f>[5]LME_PA_h_f0_b0!G3</f>
        <v>0</v>
      </c>
      <c r="X5" s="106">
        <f>[5]LME_PA_h_f0_b0!H3</f>
        <v>0.99439999999999995</v>
      </c>
      <c r="Y5" s="107">
        <f>[5]LME_PA_h_f0_b0!I3</f>
        <v>0.99990000000000001</v>
      </c>
      <c r="Z5" s="105">
        <f>[5]LME_PA_h_f0_b0!B3</f>
        <v>93.893000000000001</v>
      </c>
      <c r="AA5" s="105">
        <f>[5]LME_PA_h_f0_b0!C3</f>
        <v>1.7789999999999999</v>
      </c>
      <c r="AB5" s="105">
        <f>[5]LME_PA_h_f0_b0!D3</f>
        <v>90.406000000000006</v>
      </c>
      <c r="AC5" s="105">
        <f>[5]LME_PA_h_f0_b0!E3</f>
        <v>97.379000000000005</v>
      </c>
      <c r="AD5" s="104">
        <f>[5]LME_PA_h_f0_b0!F3</f>
        <v>52.786999999999999</v>
      </c>
      <c r="AE5" s="104">
        <f>[5]LME_PA_h_f0_b0!G3</f>
        <v>0</v>
      </c>
      <c r="AF5" s="106">
        <f>[5]LME_PA_h_f0_b0!H3</f>
        <v>0.99439999999999995</v>
      </c>
      <c r="AG5" s="107">
        <f>[5]LME_PA_h_f0_b0!I3</f>
        <v>0.99990000000000001</v>
      </c>
      <c r="AH5" s="109">
        <f>[8]LME_PA_h_f0_r2!$B$3</f>
        <v>0.46821212674695201</v>
      </c>
      <c r="AI5" s="110">
        <f>[8]LME_PA_h_f0_r2!$B$2</f>
        <v>0.901950415693481</v>
      </c>
    </row>
    <row r="6" spans="1:35" s="101" customFormat="1" ht="27" customHeight="1" thickBot="1" x14ac:dyDescent="0.3">
      <c r="A6" s="147" t="s">
        <v>7</v>
      </c>
      <c r="B6" s="103">
        <f>[3]LME_PA_f0_exc_b0!B2</f>
        <v>5.8570000000000002</v>
      </c>
      <c r="C6" s="96">
        <f>[3]LME_PA_f0_exc_b0!C2</f>
        <v>0.439</v>
      </c>
      <c r="D6" s="105">
        <f>[3]LME_PA_f0_exc_b0!D2</f>
        <v>4.9960000000000004</v>
      </c>
      <c r="E6" s="105">
        <f>[3]LME_PA_f0_exc_b0!E2</f>
        <v>6.7169999999999996</v>
      </c>
      <c r="F6" s="104">
        <f>[3]LME_PA_f0_exc_b0!F2</f>
        <v>13.34</v>
      </c>
      <c r="G6" s="104">
        <f>[3]LME_PA_f0_exc_b0!G2</f>
        <v>9.1199999999999992</v>
      </c>
      <c r="H6" s="106">
        <f>[3]LME_PA_f0_exc_b0!H2</f>
        <v>2.7244646426132599E-7</v>
      </c>
      <c r="I6" s="107">
        <f>[3]LME_PA_f0_exc_b0!I2</f>
        <v>1.9099999999999999E-6</v>
      </c>
      <c r="J6" s="108">
        <f>[3]LME_PA_f0_exc_b0!B2</f>
        <v>5.8570000000000002</v>
      </c>
      <c r="K6" s="104">
        <f>[3]LME_PA_f0_exc_b0!C2</f>
        <v>0.439</v>
      </c>
      <c r="L6" s="105">
        <f>[3]LME_PA_f0_exc_b0!D2</f>
        <v>4.9960000000000004</v>
      </c>
      <c r="M6" s="105">
        <f>[3]LME_PA_f0_exc_b0!E2</f>
        <v>6.7169999999999996</v>
      </c>
      <c r="N6" s="104">
        <f>[3]LME_PA_f0_exc_b0!F2</f>
        <v>13.34</v>
      </c>
      <c r="O6" s="104">
        <f>[3]LME_PA_f0_exc_b0!G2</f>
        <v>9.1199999999999992</v>
      </c>
      <c r="P6" s="106">
        <f>[3]LME_PA_f0_exc_b0!H2</f>
        <v>2.7244646426132599E-7</v>
      </c>
      <c r="Q6" s="107">
        <f>[3]LME_PA_f0_exc_b0!I2</f>
        <v>1.9099999999999999E-6</v>
      </c>
      <c r="R6" s="108">
        <f>[3]LME_PA_f0_exc_b0!B2</f>
        <v>5.8570000000000002</v>
      </c>
      <c r="S6" s="104">
        <f>[3]LME_PA_f0_exc_b0!C2</f>
        <v>0.439</v>
      </c>
      <c r="T6" s="105">
        <f>[3]LME_PA_f0_exc_b0!D2</f>
        <v>4.9960000000000004</v>
      </c>
      <c r="U6" s="105">
        <f>[3]LME_PA_f0_exc_b0!E2</f>
        <v>6.7169999999999996</v>
      </c>
      <c r="V6" s="104">
        <f>[3]LME_PA_f0_exc_b0!F2</f>
        <v>13.34</v>
      </c>
      <c r="W6" s="104">
        <f>[3]LME_PA_f0_exc_b0!G2</f>
        <v>9.1199999999999992</v>
      </c>
      <c r="X6" s="106">
        <f>[3]LME_PA_f0_exc_b0!H2</f>
        <v>2.7244646426132599E-7</v>
      </c>
      <c r="Y6" s="107">
        <f>[3]LME_PA_f0_exc_b0!I2</f>
        <v>1.9099999999999999E-6</v>
      </c>
      <c r="Z6" s="105">
        <f>[3]LME_PA_f0_exc_b0!B2</f>
        <v>5.8570000000000002</v>
      </c>
      <c r="AA6" s="105">
        <f>[3]LME_PA_f0_exc_b0!C2</f>
        <v>0.439</v>
      </c>
      <c r="AB6" s="105">
        <f>[3]LME_PA_f0_exc_b0!D2</f>
        <v>4.9960000000000004</v>
      </c>
      <c r="AC6" s="105">
        <f>[3]LME_PA_f0_exc_b0!E2</f>
        <v>6.7169999999999996</v>
      </c>
      <c r="AD6" s="104">
        <f>[3]LME_PA_f0_exc_b0!F2</f>
        <v>13.34</v>
      </c>
      <c r="AE6" s="104">
        <f>[3]LME_PA_f0_exc_b0!G2</f>
        <v>9.1199999999999992</v>
      </c>
      <c r="AF6" s="106">
        <f>[3]LME_PA_f0_exc_b0!H2</f>
        <v>2.7244646426132599E-7</v>
      </c>
      <c r="AG6" s="107">
        <f>[3]LME_PA_f0_exc_b0!I2</f>
        <v>1.9099999999999999E-6</v>
      </c>
      <c r="AH6" s="109">
        <f>[9]LME_PA_f0_exc_r2!$B$3</f>
        <v>0.292451807193785</v>
      </c>
      <c r="AI6" s="110">
        <f>[9]LME_PA_f0_exc_r2!$B$2</f>
        <v>0.54286114788933704</v>
      </c>
    </row>
    <row r="7" spans="1:35" ht="27" customHeight="1" thickBot="1" x14ac:dyDescent="0.3">
      <c r="A7" s="148" t="s">
        <v>8</v>
      </c>
      <c r="B7" s="83" t="str">
        <f t="shared" ref="B7:I7" si="3">B3</f>
        <v>β0</v>
      </c>
      <c r="C7" s="84" t="str">
        <f t="shared" si="3"/>
        <v xml:space="preserve">SE </v>
      </c>
      <c r="D7" s="85" t="str">
        <f t="shared" si="3"/>
        <v>2.5%    CI</v>
      </c>
      <c r="E7" s="85" t="str">
        <f t="shared" si="3"/>
        <v>97.5% CI</v>
      </c>
      <c r="F7" s="84" t="str">
        <f t="shared" si="3"/>
        <v>t</v>
      </c>
      <c r="G7" s="84" t="str">
        <f t="shared" si="3"/>
        <v>df</v>
      </c>
      <c r="H7" s="111" t="str">
        <f t="shared" si="3"/>
        <v>p. val.</v>
      </c>
      <c r="I7" s="112" t="str">
        <f t="shared" si="3"/>
        <v>p. val. adj.</v>
      </c>
      <c r="J7" s="83" t="str">
        <f t="shared" ref="J7:AE7" si="4">J3</f>
        <v>β0</v>
      </c>
      <c r="K7" s="84" t="str">
        <f t="shared" si="4"/>
        <v xml:space="preserve">SE </v>
      </c>
      <c r="L7" s="85" t="str">
        <f>L3</f>
        <v>2.5%    CI</v>
      </c>
      <c r="M7" s="85" t="str">
        <f>M3</f>
        <v>97.5% CI</v>
      </c>
      <c r="N7" s="84" t="str">
        <f t="shared" si="4"/>
        <v>t</v>
      </c>
      <c r="O7" s="84" t="str">
        <f t="shared" si="4"/>
        <v>df</v>
      </c>
      <c r="P7" s="111" t="str">
        <f t="shared" ref="P7:Q7" si="5">P3</f>
        <v>p. val.</v>
      </c>
      <c r="Q7" s="112" t="str">
        <f t="shared" si="5"/>
        <v>p. val. adj.</v>
      </c>
      <c r="R7" s="83" t="str">
        <f t="shared" si="4"/>
        <v>β0</v>
      </c>
      <c r="S7" s="84" t="str">
        <f t="shared" si="4"/>
        <v xml:space="preserve">SE </v>
      </c>
      <c r="T7" s="85" t="str">
        <f>T3</f>
        <v>2.5%    CI</v>
      </c>
      <c r="U7" s="85" t="str">
        <f>U3</f>
        <v>97.5% CI</v>
      </c>
      <c r="V7" s="84" t="str">
        <f t="shared" si="4"/>
        <v>t</v>
      </c>
      <c r="W7" s="84" t="str">
        <f t="shared" si="4"/>
        <v>df</v>
      </c>
      <c r="X7" s="111" t="str">
        <f t="shared" ref="X7" si="6">X3</f>
        <v>p. val.</v>
      </c>
      <c r="Y7" s="112" t="str">
        <f t="shared" ref="Y7" si="7">Y3</f>
        <v>p. val. adj.</v>
      </c>
      <c r="Z7" s="85" t="str">
        <f t="shared" si="4"/>
        <v>β0</v>
      </c>
      <c r="AA7" s="85" t="str">
        <f t="shared" si="4"/>
        <v xml:space="preserve">SE </v>
      </c>
      <c r="AB7" s="85" t="str">
        <f>AB3</f>
        <v>2.5%    CI</v>
      </c>
      <c r="AC7" s="85" t="str">
        <f t="shared" ref="AC7" si="8">AC3</f>
        <v>97.5% CI</v>
      </c>
      <c r="AD7" s="84" t="str">
        <f t="shared" si="4"/>
        <v>t</v>
      </c>
      <c r="AE7" s="84" t="str">
        <f t="shared" si="4"/>
        <v>df</v>
      </c>
      <c r="AF7" s="111" t="str">
        <f t="shared" ref="AF7:AG7" si="9">AF3</f>
        <v>p. val.</v>
      </c>
      <c r="AG7" s="112" t="str">
        <f t="shared" si="9"/>
        <v>p. val. adj.</v>
      </c>
      <c r="AH7" s="83" t="s">
        <v>51</v>
      </c>
      <c r="AI7" s="88" t="s">
        <v>52</v>
      </c>
    </row>
    <row r="8" spans="1:35" s="121" customFormat="1" ht="27" customHeight="1" x14ac:dyDescent="0.25">
      <c r="A8" s="113" t="s">
        <v>5</v>
      </c>
      <c r="B8" s="114">
        <f>[1]LME_PA_l_t_b0!B2</f>
        <v>96.254000000000005</v>
      </c>
      <c r="C8" s="115">
        <f>[1]LME_PA_l_t_b0!C2</f>
        <v>5.508</v>
      </c>
      <c r="D8" s="115">
        <f>[1]LME_PA_l_t_b0!D2</f>
        <v>85.457999999999998</v>
      </c>
      <c r="E8" s="115">
        <f>[1]LME_PA_l_t_b0!E2</f>
        <v>107.04900000000001</v>
      </c>
      <c r="F8" s="116">
        <f>[1]LME_PA_l_t_b0!F2</f>
        <v>17.475000000000001</v>
      </c>
      <c r="G8" s="116">
        <f>[1]LME_PA_l_t_b0!G2</f>
        <v>11.23</v>
      </c>
      <c r="H8" s="97">
        <f>[1]LME_PA_l_t_b0!H2</f>
        <v>1.7100000000000001E-9</v>
      </c>
      <c r="I8" s="98">
        <f>[1]LME_PA_l_t_b0!I2</f>
        <v>1.37E-8</v>
      </c>
      <c r="J8" s="117">
        <f>[1]LME_PA_l_t_b0!B3</f>
        <v>87.087000000000003</v>
      </c>
      <c r="K8" s="116">
        <f>[1]LME_PA_l_t_b0!C3</f>
        <v>12.723000000000001</v>
      </c>
      <c r="L8" s="118">
        <f>[1]LME_PA_l_t_b0!D3</f>
        <v>62.151000000000003</v>
      </c>
      <c r="M8" s="118">
        <f>[1]LME_PA_l_t_b0!E3</f>
        <v>112.023</v>
      </c>
      <c r="N8" s="116">
        <f>[1]LME_PA_l_t_b0!F3</f>
        <v>6.8449999999999998</v>
      </c>
      <c r="O8" s="116">
        <f>[1]LME_PA_l_t_b0!G3</f>
        <v>0</v>
      </c>
      <c r="P8" s="97">
        <f>[1]LME_PA_l_t_b0!H3</f>
        <v>1</v>
      </c>
      <c r="Q8" s="98">
        <f>[1]LME_PA_l_t_b0!I3</f>
        <v>0.99990000000000001</v>
      </c>
      <c r="R8" s="117">
        <f>[1]LME_PA_l_t_b0!B4</f>
        <v>73.647000000000006</v>
      </c>
      <c r="S8" s="116">
        <f>[1]LME_PA_l_t_b0!C4</f>
        <v>8.5719999999999992</v>
      </c>
      <c r="T8" s="118">
        <f>[1]LME_PA_l_t_b0!D4</f>
        <v>56.845999999999997</v>
      </c>
      <c r="U8" s="118">
        <f>[1]LME_PA_l_t_b0!E4</f>
        <v>90.448999999999998</v>
      </c>
      <c r="V8" s="116">
        <f>[1]LME_PA_l_t_b0!F4</f>
        <v>8.5909999999999993</v>
      </c>
      <c r="W8" s="116">
        <f>[1]LME_PA_l_t_b0!G4</f>
        <v>8.49</v>
      </c>
      <c r="X8" s="97">
        <f>[1]LME_PA_l_t_b0!H4</f>
        <v>1.8099999999999999E-5</v>
      </c>
      <c r="Y8" s="98">
        <f>[1]LME_PA_l_t_b0!I4</f>
        <v>1.45E-4</v>
      </c>
      <c r="Z8" s="118">
        <f>[1]LME_PA_l_t_b0!B5</f>
        <v>69.733999999999995</v>
      </c>
      <c r="AA8" s="118">
        <f>[1]LME_PA_l_t_b0!C5</f>
        <v>8.5690000000000008</v>
      </c>
      <c r="AB8" s="118">
        <f>[1]LME_PA_l_t_b0!D5</f>
        <v>52.939</v>
      </c>
      <c r="AC8" s="118">
        <f>[1]LME_PA_l_t_b0!E5</f>
        <v>86.528000000000006</v>
      </c>
      <c r="AD8" s="116">
        <f>[1]LME_PA_l_t_b0!F5</f>
        <v>8.1379999999999999</v>
      </c>
      <c r="AE8" s="116">
        <f>[1]LME_PA_l_t_b0!G5</f>
        <v>10.3</v>
      </c>
      <c r="AF8" s="97">
        <f>[1]LME_PA_l_t_b0!H5</f>
        <v>8.4400000000000005E-6</v>
      </c>
      <c r="AG8" s="98">
        <f>[1]LME_PA_l_t_b0!I5</f>
        <v>6.7500000000000001E-5</v>
      </c>
      <c r="AH8" s="119">
        <f>[10]LME_PA_l_t_r2!$B$3</f>
        <v>0.62408082900844397</v>
      </c>
      <c r="AI8" s="120">
        <f>[10]LME_PA_l_t_r2!$B$2</f>
        <v>0.80115699175044897</v>
      </c>
    </row>
    <row r="9" spans="1:35" s="121" customFormat="1" ht="27" customHeight="1" thickBot="1" x14ac:dyDescent="0.3">
      <c r="A9" s="149" t="s">
        <v>4</v>
      </c>
      <c r="B9" s="122">
        <f>[4]LME_PA_h_t_b0!B2</f>
        <v>316.149</v>
      </c>
      <c r="C9" s="108">
        <f>[4]LME_PA_h_t_b0!C2</f>
        <v>25.847000000000001</v>
      </c>
      <c r="D9" s="123">
        <f>[4]LME_PA_h_t_b0!D2</f>
        <v>265.49</v>
      </c>
      <c r="E9" s="123">
        <f>[4]LME_PA_h_t_b0!E2</f>
        <v>366.80900000000003</v>
      </c>
      <c r="F9" s="104">
        <f>[4]LME_PA_h_t_b0!F2</f>
        <v>12.231999999999999</v>
      </c>
      <c r="G9" s="104">
        <f>[4]LME_PA_h_t_b0!G2</f>
        <v>2.86</v>
      </c>
      <c r="H9" s="106">
        <f>[4]LME_PA_h_t_b0!H2</f>
        <v>1.5E-3</v>
      </c>
      <c r="I9" s="107">
        <f>[4]LME_PA_h_t_b0!I2</f>
        <v>1.18E-2</v>
      </c>
      <c r="J9" s="124">
        <f>[4]LME_PA_h_t_b0!B3</f>
        <v>237.262</v>
      </c>
      <c r="K9" s="104">
        <f>[4]LME_PA_h_t_b0!C3</f>
        <v>28.606999999999999</v>
      </c>
      <c r="L9" s="105">
        <f>[4]LME_PA_h_t_b0!D3</f>
        <v>181.19300000000001</v>
      </c>
      <c r="M9" s="105">
        <f>[4]LME_PA_h_t_b0!E3</f>
        <v>293.33100000000002</v>
      </c>
      <c r="N9" s="104">
        <f>[4]LME_PA_h_t_b0!F3</f>
        <v>8.2940000000000005</v>
      </c>
      <c r="O9" s="104">
        <f>[4]LME_PA_h_t_b0!G3</f>
        <v>4.3</v>
      </c>
      <c r="P9" s="106">
        <f>[4]LME_PA_h_t_b0!H3</f>
        <v>8.43E-4</v>
      </c>
      <c r="Q9" s="107">
        <f>[4]LME_PA_h_t_b0!I3</f>
        <v>6.7000000000000002E-3</v>
      </c>
      <c r="R9" s="124">
        <f>[4]LME_PA_h_t_b0!B4</f>
        <v>300.93700000000001</v>
      </c>
      <c r="S9" s="104">
        <f>[4]LME_PA_h_t_b0!C4</f>
        <v>26.283000000000001</v>
      </c>
      <c r="T9" s="105">
        <f>[4]LME_PA_h_t_b0!D4</f>
        <v>249.42400000000001</v>
      </c>
      <c r="U9" s="105">
        <f>[4]LME_PA_h_t_b0!E4</f>
        <v>352.45100000000002</v>
      </c>
      <c r="V9" s="104">
        <f>[4]LME_PA_h_t_b0!F4</f>
        <v>11.45</v>
      </c>
      <c r="W9" s="104">
        <f>[4]LME_PA_h_t_b0!G4</f>
        <v>3.06</v>
      </c>
      <c r="X9" s="106">
        <f>[4]LME_PA_h_t_b0!H4</f>
        <v>1.2999999999999999E-3</v>
      </c>
      <c r="Y9" s="107">
        <f>[4]LME_PA_h_t_b0!I4</f>
        <v>1.04E-2</v>
      </c>
      <c r="Z9" s="105">
        <f>[4]LME_PA_h_t_b0!B5</f>
        <v>298.25299999999999</v>
      </c>
      <c r="AA9" s="105">
        <f>[4]LME_PA_h_t_b0!C5</f>
        <v>25.974</v>
      </c>
      <c r="AB9" s="105">
        <f>[4]LME_PA_h_t_b0!D5</f>
        <v>247.345</v>
      </c>
      <c r="AC9" s="105">
        <f>[4]LME_PA_h_t_b0!E5</f>
        <v>349.161</v>
      </c>
      <c r="AD9" s="104">
        <f>[4]LME_PA_h_t_b0!F5</f>
        <v>11.483000000000001</v>
      </c>
      <c r="AE9" s="104">
        <f>[4]LME_PA_h_t_b0!G5</f>
        <v>2.92</v>
      </c>
      <c r="AF9" s="106">
        <f>[4]LME_PA_h_t_b0!H5</f>
        <v>1.6000000000000001E-3</v>
      </c>
      <c r="AG9" s="107">
        <f>[4]LME_PA_h_t_b0!I5</f>
        <v>1.2800000000000001E-2</v>
      </c>
      <c r="AH9" s="109">
        <f>[11]LME_PA_h_t_r2!$B$3</f>
        <v>0.30530039382030999</v>
      </c>
      <c r="AI9" s="110">
        <f>[11]LME_PA_h_t_r2!$B$2</f>
        <v>0.83697812485770495</v>
      </c>
    </row>
    <row r="10" spans="1:35" ht="27" customHeight="1" thickBot="1" x14ac:dyDescent="0.3">
      <c r="A10" s="148" t="s">
        <v>30</v>
      </c>
      <c r="B10" s="83" t="str">
        <f t="shared" ref="B10:I10" si="10">B3</f>
        <v>β0</v>
      </c>
      <c r="C10" s="84" t="str">
        <f t="shared" si="10"/>
        <v xml:space="preserve">SE </v>
      </c>
      <c r="D10" s="85" t="str">
        <f t="shared" si="10"/>
        <v>2.5%    CI</v>
      </c>
      <c r="E10" s="85" t="str">
        <f t="shared" si="10"/>
        <v>97.5% CI</v>
      </c>
      <c r="F10" s="84" t="str">
        <f t="shared" si="10"/>
        <v>t</v>
      </c>
      <c r="G10" s="84" t="str">
        <f t="shared" si="10"/>
        <v>df</v>
      </c>
      <c r="H10" s="111" t="str">
        <f t="shared" si="10"/>
        <v>p. val.</v>
      </c>
      <c r="I10" s="112" t="str">
        <f t="shared" si="10"/>
        <v>p. val. adj.</v>
      </c>
      <c r="J10" s="83" t="str">
        <f t="shared" ref="J10:AE10" si="11">J3</f>
        <v>β0</v>
      </c>
      <c r="K10" s="84" t="str">
        <f t="shared" si="11"/>
        <v xml:space="preserve">SE </v>
      </c>
      <c r="L10" s="85" t="str">
        <f>L3</f>
        <v>2.5%    CI</v>
      </c>
      <c r="M10" s="85" t="str">
        <f>M3</f>
        <v>97.5% CI</v>
      </c>
      <c r="N10" s="84" t="str">
        <f t="shared" si="11"/>
        <v>t</v>
      </c>
      <c r="O10" s="84" t="str">
        <f t="shared" si="11"/>
        <v>df</v>
      </c>
      <c r="P10" s="111" t="str">
        <f t="shared" ref="P10:Q10" si="12">P3</f>
        <v>p. val.</v>
      </c>
      <c r="Q10" s="112" t="str">
        <f t="shared" si="12"/>
        <v>p. val. adj.</v>
      </c>
      <c r="R10" s="83" t="str">
        <f t="shared" si="11"/>
        <v>β0</v>
      </c>
      <c r="S10" s="84" t="str">
        <f t="shared" si="11"/>
        <v xml:space="preserve">SE </v>
      </c>
      <c r="T10" s="85" t="str">
        <f>T3</f>
        <v>2.5%    CI</v>
      </c>
      <c r="U10" s="85" t="str">
        <f>U3</f>
        <v>97.5% CI</v>
      </c>
      <c r="V10" s="84" t="str">
        <f t="shared" si="11"/>
        <v>t</v>
      </c>
      <c r="W10" s="84" t="str">
        <f t="shared" si="11"/>
        <v>df</v>
      </c>
      <c r="X10" s="111" t="str">
        <f t="shared" ref="X10" si="13">X3</f>
        <v>p. val.</v>
      </c>
      <c r="Y10" s="112" t="str">
        <f t="shared" ref="Y10" si="14">Y3</f>
        <v>p. val. adj.</v>
      </c>
      <c r="Z10" s="85" t="str">
        <f t="shared" si="11"/>
        <v>β0</v>
      </c>
      <c r="AA10" s="85" t="str">
        <f t="shared" si="11"/>
        <v xml:space="preserve">SE </v>
      </c>
      <c r="AB10" s="85" t="str">
        <f>AB3</f>
        <v>2.5%    CI</v>
      </c>
      <c r="AC10" s="85" t="str">
        <f t="shared" ref="AC10" si="15">AC3</f>
        <v>97.5% CI</v>
      </c>
      <c r="AD10" s="84" t="str">
        <f t="shared" si="11"/>
        <v>t</v>
      </c>
      <c r="AE10" s="84" t="str">
        <f t="shared" si="11"/>
        <v>df</v>
      </c>
      <c r="AF10" s="111" t="str">
        <f t="shared" ref="AF10:AG10" si="16">AF3</f>
        <v>p. val.</v>
      </c>
      <c r="AG10" s="112" t="str">
        <f t="shared" si="16"/>
        <v>p. val. adj.</v>
      </c>
      <c r="AH10" s="83" t="s">
        <v>51</v>
      </c>
      <c r="AI10" s="88" t="s">
        <v>52</v>
      </c>
    </row>
    <row r="11" spans="1:35" s="101" customFormat="1" ht="27" customHeight="1" thickBot="1" x14ac:dyDescent="0.3">
      <c r="A11" s="150" t="s">
        <v>29</v>
      </c>
      <c r="B11" s="125">
        <f>[6]LME_PA_lh_slope_b0!B2</f>
        <v>3.4169999999999998</v>
      </c>
      <c r="C11" s="126">
        <f>[6]LME_PA_lh_slope_b0!C2</f>
        <v>8.6999999999999994E-2</v>
      </c>
      <c r="D11" s="127">
        <f>[6]LME_PA_lh_slope_b0!D2</f>
        <v>3.2469999999999999</v>
      </c>
      <c r="E11" s="127">
        <f>[6]LME_PA_lh_slope_b0!E2</f>
        <v>3.5870000000000002</v>
      </c>
      <c r="F11" s="126">
        <f>[6]LME_PA_lh_slope_b0!F2</f>
        <v>39.402000000000001</v>
      </c>
      <c r="G11" s="126">
        <f>[6]LME_PA_lh_slope_b0!G2</f>
        <v>9.1300000000000008</v>
      </c>
      <c r="H11" s="128">
        <f>[6]LME_PA_lh_slope_b0!H2</f>
        <v>1.65789737343122E-11</v>
      </c>
      <c r="I11" s="129">
        <f>[6]LME_PA_lh_slope_b0!I2</f>
        <v>1.16052816140185E-10</v>
      </c>
      <c r="J11" s="126">
        <f>[6]LME_PA_lh_slope_b0!B3</f>
        <v>2.7930000000000001</v>
      </c>
      <c r="K11" s="126">
        <f>[6]LME_PA_lh_slope_b0!C3</f>
        <v>0.16600000000000001</v>
      </c>
      <c r="L11" s="130">
        <f>[6]LME_PA_lh_slope_b0!D3</f>
        <v>2.4670000000000001</v>
      </c>
      <c r="M11" s="130">
        <f>[6]LME_PA_lh_slope_b0!E3</f>
        <v>3.1190000000000002</v>
      </c>
      <c r="N11" s="126">
        <f>[6]LME_PA_lh_slope_b0!F3</f>
        <v>16.786999999999999</v>
      </c>
      <c r="O11" s="126">
        <f>[6]LME_PA_lh_slope_b0!G3</f>
        <v>109.13</v>
      </c>
      <c r="P11" s="131">
        <f>[6]LME_PA_lh_slope_b0!H3</f>
        <v>5.1814364772280402E-32</v>
      </c>
      <c r="Q11" s="132">
        <f>[6]LME_PA_lh_slope_b0!I3</f>
        <v>3.6270055340596302E-31</v>
      </c>
      <c r="R11" s="126">
        <f>[6]LME_PA_lh_slope_b0!B4</f>
        <v>3.8919999999999999</v>
      </c>
      <c r="S11" s="126">
        <f>[6]LME_PA_lh_slope_b0!C4</f>
        <v>0.10299999999999999</v>
      </c>
      <c r="T11" s="130">
        <f>[6]LME_PA_lh_slope_b0!D4</f>
        <v>3.69</v>
      </c>
      <c r="U11" s="130">
        <f>[6]LME_PA_lh_slope_b0!E4</f>
        <v>4.093</v>
      </c>
      <c r="V11" s="126">
        <f>[6]LME_PA_lh_slope_b0!F4</f>
        <v>37.838000000000001</v>
      </c>
      <c r="W11" s="126">
        <f>[6]LME_PA_lh_slope_b0!G4</f>
        <v>17.96</v>
      </c>
      <c r="X11" s="131">
        <f>[6]LME_PA_lh_slope_b0!H4</f>
        <v>1.41363524229662E-18</v>
      </c>
      <c r="Y11" s="132">
        <f>[6]LME_PA_lh_slope_b0!I4</f>
        <v>9.8954466960763393E-18</v>
      </c>
      <c r="Z11" s="130">
        <f>[6]LME_PA_lh_slope_b0!B5</f>
        <v>3.6360000000000001</v>
      </c>
      <c r="AA11" s="130">
        <f>[6]LME_PA_lh_slope_b0!C5</f>
        <v>9.1999999999999998E-2</v>
      </c>
      <c r="AB11" s="130">
        <f>[6]LME_PA_lh_slope_b0!D5</f>
        <v>3.4569999999999999</v>
      </c>
      <c r="AC11" s="130">
        <f>[6]LME_PA_lh_slope_b0!E5</f>
        <v>3.8159999999999998</v>
      </c>
      <c r="AD11" s="126">
        <f>[6]LME_PA_lh_slope_b0!F5</f>
        <v>39.688000000000002</v>
      </c>
      <c r="AE11" s="126">
        <f>[6]LME_PA_lh_slope_b0!G5</f>
        <v>11.36</v>
      </c>
      <c r="AF11" s="131">
        <f>[6]LME_PA_lh_slope_b0!H5</f>
        <v>1.5204056899900199E-13</v>
      </c>
      <c r="AG11" s="132">
        <f>[6]LME_PA_lh_slope_b0!I5</f>
        <v>1.06428398299301E-12</v>
      </c>
      <c r="AH11" s="125">
        <f>[12]LME_PA_lh_slope_r2!$B$3</f>
        <v>0.14095434508529101</v>
      </c>
      <c r="AI11" s="133">
        <f>[12]LME_PA_lh_slope_r2!$B$2</f>
        <v>0.40558731360153999</v>
      </c>
    </row>
  </sheetData>
  <mergeCells count="8">
    <mergeCell ref="AH1:AI1"/>
    <mergeCell ref="AH2:AI2"/>
    <mergeCell ref="A1:A2"/>
    <mergeCell ref="B2:I2"/>
    <mergeCell ref="J2:Q2"/>
    <mergeCell ref="R2:Y2"/>
    <mergeCell ref="Z2:AG2"/>
    <mergeCell ref="B1:AG1"/>
  </mergeCells>
  <conditionalFormatting sqref="I3:I6 Q4:Q6 Q8:Q9 I8:I9">
    <cfRule type="cellIs" dxfId="221" priority="122" operator="lessThan">
      <formula>0.001</formula>
    </cfRule>
    <cfRule type="cellIs" dxfId="220" priority="123" operator="lessThan">
      <formula>0.05</formula>
    </cfRule>
    <cfRule type="containsText" dxfId="219" priority="124" operator="containsText" text="&lt;0.001">
      <formula>NOT(ISERROR(SEARCH("&lt;0.001",I3)))</formula>
    </cfRule>
  </conditionalFormatting>
  <conditionalFormatting sqref="I7 Q7">
    <cfRule type="cellIs" dxfId="218" priority="119" operator="lessThan">
      <formula>0.001</formula>
    </cfRule>
    <cfRule type="cellIs" dxfId="217" priority="120" operator="lessThan">
      <formula>0.05</formula>
    </cfRule>
    <cfRule type="containsText" dxfId="216" priority="121" operator="containsText" text="&lt;0.001">
      <formula>NOT(ISERROR(SEARCH("&lt;0.001",I7)))</formula>
    </cfRule>
  </conditionalFormatting>
  <conditionalFormatting sqref="I10 Q10">
    <cfRule type="cellIs" dxfId="215" priority="116" operator="lessThan">
      <formula>0.001</formula>
    </cfRule>
    <cfRule type="cellIs" dxfId="214" priority="117" operator="lessThan">
      <formula>0.05</formula>
    </cfRule>
    <cfRule type="containsText" dxfId="213" priority="118" operator="containsText" text="&lt;0.001">
      <formula>NOT(ISERROR(SEARCH("&lt;0.001",I10)))</formula>
    </cfRule>
  </conditionalFormatting>
  <conditionalFormatting sqref="Q11 I11">
    <cfRule type="cellIs" dxfId="212" priority="113" operator="lessThan">
      <formula>0.001</formula>
    </cfRule>
    <cfRule type="cellIs" dxfId="211" priority="114" operator="lessThan">
      <formula>0.05</formula>
    </cfRule>
    <cfRule type="containsText" dxfId="210" priority="115" operator="containsText" text="&lt;0.001">
      <formula>NOT(ISERROR(SEARCH("&lt;0.001",I11)))</formula>
    </cfRule>
  </conditionalFormatting>
  <conditionalFormatting sqref="Q4:Q11">
    <cfRule type="cellIs" dxfId="209" priority="96" operator="lessThanOrEqual">
      <formula>0.001</formula>
    </cfRule>
  </conditionalFormatting>
  <conditionalFormatting sqref="H3:H6 H8:H9">
    <cfRule type="cellIs" dxfId="208" priority="93" operator="lessThan">
      <formula>0.001</formula>
    </cfRule>
    <cfRule type="cellIs" dxfId="207" priority="94" operator="lessThan">
      <formula>0.05</formula>
    </cfRule>
    <cfRule type="containsText" dxfId="206" priority="95" operator="containsText" text="&lt;0.001">
      <formula>NOT(ISERROR(SEARCH("&lt;0.001",H3)))</formula>
    </cfRule>
  </conditionalFormatting>
  <conditionalFormatting sqref="H7">
    <cfRule type="cellIs" dxfId="205" priority="90" operator="lessThan">
      <formula>0.001</formula>
    </cfRule>
    <cfRule type="cellIs" dxfId="204" priority="91" operator="lessThan">
      <formula>0.05</formula>
    </cfRule>
    <cfRule type="containsText" dxfId="203" priority="92" operator="containsText" text="&lt;0.001">
      <formula>NOT(ISERROR(SEARCH("&lt;0.001",H7)))</formula>
    </cfRule>
  </conditionalFormatting>
  <conditionalFormatting sqref="H10">
    <cfRule type="cellIs" dxfId="202" priority="87" operator="lessThan">
      <formula>0.001</formula>
    </cfRule>
    <cfRule type="cellIs" dxfId="201" priority="88" operator="lessThan">
      <formula>0.05</formula>
    </cfRule>
    <cfRule type="containsText" dxfId="200" priority="89" operator="containsText" text="&lt;0.001">
      <formula>NOT(ISERROR(SEARCH("&lt;0.001",H10)))</formula>
    </cfRule>
  </conditionalFormatting>
  <conditionalFormatting sqref="H11">
    <cfRule type="cellIs" dxfId="199" priority="84" operator="lessThan">
      <formula>0.001</formula>
    </cfRule>
    <cfRule type="cellIs" dxfId="198" priority="85" operator="lessThan">
      <formula>0.05</formula>
    </cfRule>
    <cfRule type="containsText" dxfId="197" priority="86" operator="containsText" text="&lt;0.001">
      <formula>NOT(ISERROR(SEARCH("&lt;0.001",H11)))</formula>
    </cfRule>
  </conditionalFormatting>
  <conditionalFormatting sqref="Q3">
    <cfRule type="cellIs" dxfId="196" priority="81" operator="lessThan">
      <formula>0.001</formula>
    </cfRule>
    <cfRule type="cellIs" dxfId="195" priority="82" operator="lessThan">
      <formula>0.05</formula>
    </cfRule>
    <cfRule type="containsText" dxfId="194" priority="83" operator="containsText" text="&lt;0.001">
      <formula>NOT(ISERROR(SEARCH("&lt;0.001",Q3)))</formula>
    </cfRule>
  </conditionalFormatting>
  <conditionalFormatting sqref="O3:P3">
    <cfRule type="cellIs" dxfId="193" priority="78" operator="lessThan">
      <formula>0.001</formula>
    </cfRule>
    <cfRule type="cellIs" dxfId="192" priority="79" operator="lessThan">
      <formula>0.05</formula>
    </cfRule>
    <cfRule type="containsText" dxfId="191" priority="80" operator="containsText" text="&lt;0.001">
      <formula>NOT(ISERROR(SEARCH("&lt;0.001",O3)))</formula>
    </cfRule>
  </conditionalFormatting>
  <conditionalFormatting sqref="P4:P6 P8:P9">
    <cfRule type="cellIs" dxfId="190" priority="75" operator="lessThan">
      <formula>0.001</formula>
    </cfRule>
    <cfRule type="cellIs" dxfId="189" priority="76" operator="lessThan">
      <formula>0.05</formula>
    </cfRule>
    <cfRule type="containsText" dxfId="188" priority="77" operator="containsText" text="&lt;0.001">
      <formula>NOT(ISERROR(SEARCH("&lt;0.001",P4)))</formula>
    </cfRule>
  </conditionalFormatting>
  <conditionalFormatting sqref="P7">
    <cfRule type="cellIs" dxfId="187" priority="72" operator="lessThan">
      <formula>0.001</formula>
    </cfRule>
    <cfRule type="cellIs" dxfId="186" priority="73" operator="lessThan">
      <formula>0.05</formula>
    </cfRule>
    <cfRule type="containsText" dxfId="185" priority="74" operator="containsText" text="&lt;0.001">
      <formula>NOT(ISERROR(SEARCH("&lt;0.001",P7)))</formula>
    </cfRule>
  </conditionalFormatting>
  <conditionalFormatting sqref="P10">
    <cfRule type="cellIs" dxfId="184" priority="69" operator="lessThan">
      <formula>0.001</formula>
    </cfRule>
    <cfRule type="cellIs" dxfId="183" priority="70" operator="lessThan">
      <formula>0.05</formula>
    </cfRule>
    <cfRule type="containsText" dxfId="182" priority="71" operator="containsText" text="&lt;0.001">
      <formula>NOT(ISERROR(SEARCH("&lt;0.001",P10)))</formula>
    </cfRule>
  </conditionalFormatting>
  <conditionalFormatting sqref="P11">
    <cfRule type="cellIs" dxfId="181" priority="66" operator="lessThan">
      <formula>0.001</formula>
    </cfRule>
    <cfRule type="cellIs" dxfId="180" priority="67" operator="lessThan">
      <formula>0.05</formula>
    </cfRule>
    <cfRule type="containsText" dxfId="179" priority="68" operator="containsText" text="&lt;0.001">
      <formula>NOT(ISERROR(SEARCH("&lt;0.001",P11)))</formula>
    </cfRule>
  </conditionalFormatting>
  <conditionalFormatting sqref="P4:P11">
    <cfRule type="cellIs" dxfId="178" priority="65" operator="lessThanOrEqual">
      <formula>0.001</formula>
    </cfRule>
  </conditionalFormatting>
  <conditionalFormatting sqref="Y4:Y6 Y8:Y9">
    <cfRule type="cellIs" dxfId="177" priority="62" operator="lessThan">
      <formula>0.001</formula>
    </cfRule>
    <cfRule type="cellIs" dxfId="176" priority="63" operator="lessThan">
      <formula>0.05</formula>
    </cfRule>
    <cfRule type="containsText" dxfId="175" priority="64" operator="containsText" text="&lt;0.001">
      <formula>NOT(ISERROR(SEARCH("&lt;0.001",Y4)))</formula>
    </cfRule>
  </conditionalFormatting>
  <conditionalFormatting sqref="Y7">
    <cfRule type="cellIs" dxfId="174" priority="59" operator="lessThan">
      <formula>0.001</formula>
    </cfRule>
    <cfRule type="cellIs" dxfId="173" priority="60" operator="lessThan">
      <formula>0.05</formula>
    </cfRule>
    <cfRule type="containsText" dxfId="172" priority="61" operator="containsText" text="&lt;0.001">
      <formula>NOT(ISERROR(SEARCH("&lt;0.001",Y7)))</formula>
    </cfRule>
  </conditionalFormatting>
  <conditionalFormatting sqref="Y10">
    <cfRule type="cellIs" dxfId="171" priority="56" operator="lessThan">
      <formula>0.001</formula>
    </cfRule>
    <cfRule type="cellIs" dxfId="170" priority="57" operator="lessThan">
      <formula>0.05</formula>
    </cfRule>
    <cfRule type="containsText" dxfId="169" priority="58" operator="containsText" text="&lt;0.001">
      <formula>NOT(ISERROR(SEARCH("&lt;0.001",Y10)))</formula>
    </cfRule>
  </conditionalFormatting>
  <conditionalFormatting sqref="Y11">
    <cfRule type="cellIs" dxfId="168" priority="53" operator="lessThan">
      <formula>0.001</formula>
    </cfRule>
    <cfRule type="cellIs" dxfId="167" priority="54" operator="lessThan">
      <formula>0.05</formula>
    </cfRule>
    <cfRule type="containsText" dxfId="166" priority="55" operator="containsText" text="&lt;0.001">
      <formula>NOT(ISERROR(SEARCH("&lt;0.001",Y11)))</formula>
    </cfRule>
  </conditionalFormatting>
  <conditionalFormatting sqref="Y4:Y11">
    <cfRule type="cellIs" dxfId="165" priority="52" operator="lessThanOrEqual">
      <formula>0.001</formula>
    </cfRule>
  </conditionalFormatting>
  <conditionalFormatting sqref="Y3">
    <cfRule type="cellIs" dxfId="164" priority="49" operator="lessThan">
      <formula>0.001</formula>
    </cfRule>
    <cfRule type="cellIs" dxfId="163" priority="50" operator="lessThan">
      <formula>0.05</formula>
    </cfRule>
    <cfRule type="containsText" dxfId="162" priority="51" operator="containsText" text="&lt;0.001">
      <formula>NOT(ISERROR(SEARCH("&lt;0.001",Y3)))</formula>
    </cfRule>
  </conditionalFormatting>
  <conditionalFormatting sqref="X3">
    <cfRule type="cellIs" dxfId="161" priority="46" operator="lessThan">
      <formula>0.001</formula>
    </cfRule>
    <cfRule type="cellIs" dxfId="160" priority="47" operator="lessThan">
      <formula>0.05</formula>
    </cfRule>
    <cfRule type="containsText" dxfId="159" priority="48" operator="containsText" text="&lt;0.001">
      <formula>NOT(ISERROR(SEARCH("&lt;0.001",X3)))</formula>
    </cfRule>
  </conditionalFormatting>
  <conditionalFormatting sqref="X4:X6 X8:X9">
    <cfRule type="cellIs" dxfId="158" priority="43" operator="lessThan">
      <formula>0.001</formula>
    </cfRule>
    <cfRule type="cellIs" dxfId="157" priority="44" operator="lessThan">
      <formula>0.05</formula>
    </cfRule>
    <cfRule type="containsText" dxfId="156" priority="45" operator="containsText" text="&lt;0.001">
      <formula>NOT(ISERROR(SEARCH("&lt;0.001",X4)))</formula>
    </cfRule>
  </conditionalFormatting>
  <conditionalFormatting sqref="X7">
    <cfRule type="cellIs" dxfId="155" priority="40" operator="lessThan">
      <formula>0.001</formula>
    </cfRule>
    <cfRule type="cellIs" dxfId="154" priority="41" operator="lessThan">
      <formula>0.05</formula>
    </cfRule>
    <cfRule type="containsText" dxfId="153" priority="42" operator="containsText" text="&lt;0.001">
      <formula>NOT(ISERROR(SEARCH("&lt;0.001",X7)))</formula>
    </cfRule>
  </conditionalFormatting>
  <conditionalFormatting sqref="X10">
    <cfRule type="cellIs" dxfId="152" priority="37" operator="lessThan">
      <formula>0.001</formula>
    </cfRule>
    <cfRule type="cellIs" dxfId="151" priority="38" operator="lessThan">
      <formula>0.05</formula>
    </cfRule>
    <cfRule type="containsText" dxfId="150" priority="39" operator="containsText" text="&lt;0.001">
      <formula>NOT(ISERROR(SEARCH("&lt;0.001",X10)))</formula>
    </cfRule>
  </conditionalFormatting>
  <conditionalFormatting sqref="X11">
    <cfRule type="cellIs" dxfId="149" priority="34" operator="lessThan">
      <formula>0.001</formula>
    </cfRule>
    <cfRule type="cellIs" dxfId="148" priority="35" operator="lessThan">
      <formula>0.05</formula>
    </cfRule>
    <cfRule type="containsText" dxfId="147" priority="36" operator="containsText" text="&lt;0.001">
      <formula>NOT(ISERROR(SEARCH("&lt;0.001",X11)))</formula>
    </cfRule>
  </conditionalFormatting>
  <conditionalFormatting sqref="X4:X11">
    <cfRule type="cellIs" dxfId="146" priority="33" operator="lessThanOrEqual">
      <formula>0.001</formula>
    </cfRule>
  </conditionalFormatting>
  <conditionalFormatting sqref="AG4:AG6 AG8:AG9">
    <cfRule type="cellIs" dxfId="145" priority="30" operator="lessThan">
      <formula>0.001</formula>
    </cfRule>
    <cfRule type="cellIs" dxfId="144" priority="31" operator="lessThan">
      <formula>0.05</formula>
    </cfRule>
    <cfRule type="containsText" dxfId="143" priority="32" operator="containsText" text="&lt;0.001">
      <formula>NOT(ISERROR(SEARCH("&lt;0.001",AG4)))</formula>
    </cfRule>
  </conditionalFormatting>
  <conditionalFormatting sqref="AG7">
    <cfRule type="cellIs" dxfId="142" priority="27" operator="lessThan">
      <formula>0.001</formula>
    </cfRule>
    <cfRule type="cellIs" dxfId="141" priority="28" operator="lessThan">
      <formula>0.05</formula>
    </cfRule>
    <cfRule type="containsText" dxfId="140" priority="29" operator="containsText" text="&lt;0.001">
      <formula>NOT(ISERROR(SEARCH("&lt;0.001",AG7)))</formula>
    </cfRule>
  </conditionalFormatting>
  <conditionalFormatting sqref="AG10">
    <cfRule type="cellIs" dxfId="139" priority="24" operator="lessThan">
      <formula>0.001</formula>
    </cfRule>
    <cfRule type="cellIs" dxfId="138" priority="25" operator="lessThan">
      <formula>0.05</formula>
    </cfRule>
    <cfRule type="containsText" dxfId="137" priority="26" operator="containsText" text="&lt;0.001">
      <formula>NOT(ISERROR(SEARCH("&lt;0.001",AG10)))</formula>
    </cfRule>
  </conditionalFormatting>
  <conditionalFormatting sqref="AG11">
    <cfRule type="cellIs" dxfId="136" priority="21" operator="lessThan">
      <formula>0.001</formula>
    </cfRule>
    <cfRule type="cellIs" dxfId="135" priority="22" operator="lessThan">
      <formula>0.05</formula>
    </cfRule>
    <cfRule type="containsText" dxfId="134" priority="23" operator="containsText" text="&lt;0.001">
      <formula>NOT(ISERROR(SEARCH("&lt;0.001",AG11)))</formula>
    </cfRule>
  </conditionalFormatting>
  <conditionalFormatting sqref="AG4:AG11">
    <cfRule type="cellIs" dxfId="133" priority="20" operator="lessThanOrEqual">
      <formula>0.001</formula>
    </cfRule>
  </conditionalFormatting>
  <conditionalFormatting sqref="AG3">
    <cfRule type="cellIs" dxfId="132" priority="17" operator="lessThan">
      <formula>0.001</formula>
    </cfRule>
    <cfRule type="cellIs" dxfId="131" priority="18" operator="lessThan">
      <formula>0.05</formula>
    </cfRule>
    <cfRule type="containsText" dxfId="130" priority="19" operator="containsText" text="&lt;0.001">
      <formula>NOT(ISERROR(SEARCH("&lt;0.001",AG3)))</formula>
    </cfRule>
  </conditionalFormatting>
  <conditionalFormatting sqref="AF3">
    <cfRule type="cellIs" dxfId="129" priority="14" operator="lessThan">
      <formula>0.001</formula>
    </cfRule>
    <cfRule type="cellIs" dxfId="128" priority="15" operator="lessThan">
      <formula>0.05</formula>
    </cfRule>
    <cfRule type="containsText" dxfId="127" priority="16" operator="containsText" text="&lt;0.001">
      <formula>NOT(ISERROR(SEARCH("&lt;0.001",AF3)))</formula>
    </cfRule>
  </conditionalFormatting>
  <conditionalFormatting sqref="AF4:AF6 AF8:AF9">
    <cfRule type="cellIs" dxfId="126" priority="11" operator="lessThan">
      <formula>0.001</formula>
    </cfRule>
    <cfRule type="cellIs" dxfId="125" priority="12" operator="lessThan">
      <formula>0.05</formula>
    </cfRule>
    <cfRule type="containsText" dxfId="124" priority="13" operator="containsText" text="&lt;0.001">
      <formula>NOT(ISERROR(SEARCH("&lt;0.001",AF4)))</formula>
    </cfRule>
  </conditionalFormatting>
  <conditionalFormatting sqref="AF7">
    <cfRule type="cellIs" dxfId="123" priority="8" operator="lessThan">
      <formula>0.001</formula>
    </cfRule>
    <cfRule type="cellIs" dxfId="122" priority="9" operator="lessThan">
      <formula>0.05</formula>
    </cfRule>
    <cfRule type="containsText" dxfId="121" priority="10" operator="containsText" text="&lt;0.001">
      <formula>NOT(ISERROR(SEARCH("&lt;0.001",AF7)))</formula>
    </cfRule>
  </conditionalFormatting>
  <conditionalFormatting sqref="AF10">
    <cfRule type="cellIs" dxfId="120" priority="5" operator="lessThan">
      <formula>0.001</formula>
    </cfRule>
    <cfRule type="cellIs" dxfId="119" priority="6" operator="lessThan">
      <formula>0.05</formula>
    </cfRule>
    <cfRule type="containsText" dxfId="118" priority="7" operator="containsText" text="&lt;0.001">
      <formula>NOT(ISERROR(SEARCH("&lt;0.001",AF10)))</formula>
    </cfRule>
  </conditionalFormatting>
  <conditionalFormatting sqref="AF11">
    <cfRule type="cellIs" dxfId="117" priority="2" operator="lessThan">
      <formula>0.001</formula>
    </cfRule>
    <cfRule type="cellIs" dxfId="116" priority="3" operator="lessThan">
      <formula>0.05</formula>
    </cfRule>
    <cfRule type="containsText" dxfId="115" priority="4" operator="containsText" text="&lt;0.001">
      <formula>NOT(ISERROR(SEARCH("&lt;0.001",AF11)))</formula>
    </cfRule>
  </conditionalFormatting>
  <conditionalFormatting sqref="AF4:AF11">
    <cfRule type="cellIs" dxfId="114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11"/>
  <sheetViews>
    <sheetView topLeftCell="AT5" zoomScale="400" zoomScaleNormal="400" zoomScaleSheetLayoutView="85" workbookViewId="0">
      <selection sqref="A1:BC11"/>
    </sheetView>
  </sheetViews>
  <sheetFormatPr defaultColWidth="13.88671875" defaultRowHeight="13.2" x14ac:dyDescent="0.25"/>
  <cols>
    <col min="1" max="1" width="10.6640625" style="134" bestFit="1" customWidth="1"/>
    <col min="2" max="11" width="6.33203125" style="89" customWidth="1"/>
    <col min="12" max="13" width="7.5546875" style="136" customWidth="1"/>
    <col min="14" max="19" width="6.33203125" style="89" customWidth="1"/>
    <col min="20" max="21" width="7.5546875" style="136" customWidth="1"/>
    <col min="22" max="27" width="6.33203125" style="89" customWidth="1"/>
    <col min="28" max="28" width="7.5546875" style="136" customWidth="1"/>
    <col min="29" max="29" width="8.33203125" style="136" customWidth="1"/>
    <col min="30" max="35" width="6.33203125" style="89" customWidth="1"/>
    <col min="36" max="37" width="7.5546875" style="136" customWidth="1"/>
    <col min="38" max="43" width="6.33203125" style="89" customWidth="1"/>
    <col min="44" max="45" width="7.5546875" style="136" customWidth="1"/>
    <col min="46" max="51" width="6.33203125" style="89" customWidth="1"/>
    <col min="52" max="53" width="7.5546875" style="136" customWidth="1"/>
    <col min="54" max="55" width="6.33203125" style="89" customWidth="1"/>
    <col min="56" max="16384" width="13.88671875" style="89"/>
  </cols>
  <sheetData>
    <row r="1" spans="1:55" s="80" customFormat="1" ht="15" customHeight="1" thickBot="1" x14ac:dyDescent="0.3">
      <c r="A1" s="155" t="s">
        <v>48</v>
      </c>
      <c r="B1" s="151" t="s">
        <v>32</v>
      </c>
      <c r="C1" s="163"/>
      <c r="D1" s="163"/>
      <c r="E1" s="152"/>
      <c r="F1" s="164" t="s">
        <v>15</v>
      </c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51" t="s">
        <v>6</v>
      </c>
      <c r="BC1" s="152"/>
    </row>
    <row r="2" spans="1:55" s="81" customFormat="1" ht="27" customHeight="1" thickBot="1" x14ac:dyDescent="0.35">
      <c r="A2" s="156"/>
      <c r="B2" s="137" t="str">
        <f>Intercepts!A3</f>
        <v>L*H</v>
      </c>
      <c r="C2" s="138" t="str">
        <f>Intercepts!A4</f>
        <v>^[L*]H</v>
      </c>
      <c r="D2" s="138" t="str">
        <f>Intercepts!A5</f>
        <v>L*^[H]</v>
      </c>
      <c r="E2" s="139" t="str">
        <f>Intercepts!A6</f>
        <v>^[L*H]</v>
      </c>
      <c r="F2" s="153" t="str">
        <f>_xlfn.CONCAT([13]LME_PA_f0_exc_b1!A2, " vs ", [13]LME_PA_f0_exc_b1!B2)</f>
        <v>L*H vs ^[L*]H</v>
      </c>
      <c r="G2" s="165"/>
      <c r="H2" s="165"/>
      <c r="I2" s="166"/>
      <c r="J2" s="166"/>
      <c r="K2" s="166"/>
      <c r="L2" s="166"/>
      <c r="M2" s="154"/>
      <c r="N2" s="153" t="str">
        <f>_xlfn.CONCAT([13]LME_PA_f0_exc_b1!A3, " vs ", [13]LME_PA_f0_exc_b1!B3)</f>
        <v>L*H vs L*^[H]</v>
      </c>
      <c r="O2" s="165"/>
      <c r="P2" s="165"/>
      <c r="Q2" s="166"/>
      <c r="R2" s="166"/>
      <c r="S2" s="166"/>
      <c r="T2" s="166"/>
      <c r="U2" s="154"/>
      <c r="V2" s="153" t="str">
        <f>_xlfn.CONCAT([13]LME_PA_f0_exc_b1!A4, " vs ", [13]LME_PA_f0_exc_b1!B4)</f>
        <v>L*H vs ^[L*H]</v>
      </c>
      <c r="W2" s="165"/>
      <c r="X2" s="165"/>
      <c r="Y2" s="166"/>
      <c r="Z2" s="166"/>
      <c r="AA2" s="166"/>
      <c r="AB2" s="166"/>
      <c r="AC2" s="154"/>
      <c r="AD2" s="153" t="str">
        <f>_xlfn.CONCAT([13]LME_PA_f0_exc_b1!A5, " vs ", [13]LME_PA_f0_exc_b1!B5)</f>
        <v>^[L*]H vs L*^[H]</v>
      </c>
      <c r="AE2" s="165"/>
      <c r="AF2" s="165"/>
      <c r="AG2" s="166"/>
      <c r="AH2" s="166"/>
      <c r="AI2" s="166"/>
      <c r="AJ2" s="166"/>
      <c r="AK2" s="154"/>
      <c r="AL2" s="153" t="str">
        <f>_xlfn.CONCAT([13]LME_PA_f0_exc_b1!A6, " vs ", [13]LME_PA_f0_exc_b1!B6)</f>
        <v>^[L*]H vs ^[L*H]</v>
      </c>
      <c r="AM2" s="165"/>
      <c r="AN2" s="165"/>
      <c r="AO2" s="166"/>
      <c r="AP2" s="166"/>
      <c r="AQ2" s="166"/>
      <c r="AR2" s="166"/>
      <c r="AS2" s="154"/>
      <c r="AT2" s="153" t="str">
        <f>_xlfn.CONCAT([13]LME_PA_f0_exc_b1!A7, " vs ", [13]LME_PA_f0_exc_b1!B7)</f>
        <v>L*^[H] vs ^[L*H]</v>
      </c>
      <c r="AU2" s="165"/>
      <c r="AV2" s="165"/>
      <c r="AW2" s="166"/>
      <c r="AX2" s="166"/>
      <c r="AY2" s="166"/>
      <c r="AZ2" s="166"/>
      <c r="BA2" s="154"/>
      <c r="BB2" s="153" t="s">
        <v>49</v>
      </c>
      <c r="BC2" s="154"/>
    </row>
    <row r="3" spans="1:55" ht="27" customHeight="1" thickBot="1" x14ac:dyDescent="0.3">
      <c r="A3" s="82" t="s">
        <v>50</v>
      </c>
      <c r="B3" s="83" t="s">
        <v>31</v>
      </c>
      <c r="C3" s="84" t="s">
        <v>31</v>
      </c>
      <c r="D3" s="84" t="s">
        <v>31</v>
      </c>
      <c r="E3" s="88" t="s">
        <v>31</v>
      </c>
      <c r="F3" s="83" t="s">
        <v>55</v>
      </c>
      <c r="G3" s="84" t="s">
        <v>3</v>
      </c>
      <c r="H3" s="85" t="s">
        <v>19</v>
      </c>
      <c r="I3" s="85" t="s">
        <v>18</v>
      </c>
      <c r="J3" s="84" t="s">
        <v>10</v>
      </c>
      <c r="K3" s="84" t="s">
        <v>21</v>
      </c>
      <c r="L3" s="111" t="s">
        <v>46</v>
      </c>
      <c r="M3" s="112" t="s">
        <v>47</v>
      </c>
      <c r="N3" s="83" t="str">
        <f t="shared" ref="N3:T3" si="0">F3</f>
        <v>β1</v>
      </c>
      <c r="O3" s="84" t="str">
        <f t="shared" si="0"/>
        <v xml:space="preserve">SE </v>
      </c>
      <c r="P3" s="85" t="str">
        <f t="shared" si="0"/>
        <v>2.5%    CI</v>
      </c>
      <c r="Q3" s="85" t="str">
        <f t="shared" si="0"/>
        <v>97.5% CI</v>
      </c>
      <c r="R3" s="84" t="str">
        <f t="shared" si="0"/>
        <v>t</v>
      </c>
      <c r="S3" s="84" t="str">
        <f t="shared" si="0"/>
        <v>df</v>
      </c>
      <c r="T3" s="111" t="str">
        <f t="shared" si="0"/>
        <v>p. val.</v>
      </c>
      <c r="U3" s="112" t="str">
        <f t="shared" ref="U3" si="1">M3</f>
        <v>p. val. adj.</v>
      </c>
      <c r="V3" s="83" t="str">
        <f t="shared" ref="V3:AA3" si="2">F3</f>
        <v>β1</v>
      </c>
      <c r="W3" s="84" t="str">
        <f t="shared" si="2"/>
        <v xml:space="preserve">SE </v>
      </c>
      <c r="X3" s="85" t="str">
        <f t="shared" si="2"/>
        <v>2.5%    CI</v>
      </c>
      <c r="Y3" s="85" t="str">
        <f t="shared" si="2"/>
        <v>97.5% CI</v>
      </c>
      <c r="Z3" s="84" t="str">
        <f t="shared" si="2"/>
        <v>t</v>
      </c>
      <c r="AA3" s="84" t="str">
        <f t="shared" si="2"/>
        <v>df</v>
      </c>
      <c r="AB3" s="111" t="str">
        <f t="shared" ref="AB3:AC3" si="3">L3</f>
        <v>p. val.</v>
      </c>
      <c r="AC3" s="112" t="str">
        <f t="shared" si="3"/>
        <v>p. val. adj.</v>
      </c>
      <c r="AD3" s="83" t="str">
        <f t="shared" ref="AD3:AI3" si="4">F3</f>
        <v>β1</v>
      </c>
      <c r="AE3" s="84" t="str">
        <f t="shared" si="4"/>
        <v xml:space="preserve">SE </v>
      </c>
      <c r="AF3" s="85" t="str">
        <f t="shared" si="4"/>
        <v>2.5%    CI</v>
      </c>
      <c r="AG3" s="85" t="str">
        <f t="shared" si="4"/>
        <v>97.5% CI</v>
      </c>
      <c r="AH3" s="84" t="str">
        <f t="shared" si="4"/>
        <v>t</v>
      </c>
      <c r="AI3" s="84" t="str">
        <f t="shared" si="4"/>
        <v>df</v>
      </c>
      <c r="AJ3" s="111" t="str">
        <f t="shared" ref="AJ3:AK3" si="5">L3</f>
        <v>p. val.</v>
      </c>
      <c r="AK3" s="112" t="str">
        <f t="shared" si="5"/>
        <v>p. val. adj.</v>
      </c>
      <c r="AL3" s="83" t="str">
        <f t="shared" ref="AL3:AQ3" si="6">F3</f>
        <v>β1</v>
      </c>
      <c r="AM3" s="84" t="str">
        <f t="shared" si="6"/>
        <v xml:space="preserve">SE </v>
      </c>
      <c r="AN3" s="85" t="str">
        <f t="shared" si="6"/>
        <v>2.5%    CI</v>
      </c>
      <c r="AO3" s="85" t="str">
        <f t="shared" si="6"/>
        <v>97.5% CI</v>
      </c>
      <c r="AP3" s="84" t="str">
        <f t="shared" si="6"/>
        <v>t</v>
      </c>
      <c r="AQ3" s="84" t="str">
        <f t="shared" si="6"/>
        <v>df</v>
      </c>
      <c r="AR3" s="111" t="str">
        <f t="shared" ref="AR3:AS3" si="7">L3</f>
        <v>p. val.</v>
      </c>
      <c r="AS3" s="112" t="str">
        <f t="shared" si="7"/>
        <v>p. val. adj.</v>
      </c>
      <c r="AT3" s="83" t="str">
        <f t="shared" ref="AT3:AY3" si="8">F3</f>
        <v>β1</v>
      </c>
      <c r="AU3" s="84" t="str">
        <f t="shared" si="8"/>
        <v xml:space="preserve">SE </v>
      </c>
      <c r="AV3" s="85" t="str">
        <f t="shared" si="8"/>
        <v>2.5%    CI</v>
      </c>
      <c r="AW3" s="85" t="str">
        <f t="shared" si="8"/>
        <v>97.5% CI</v>
      </c>
      <c r="AX3" s="84" t="str">
        <f t="shared" si="8"/>
        <v>t</v>
      </c>
      <c r="AY3" s="84" t="str">
        <f t="shared" si="8"/>
        <v>df</v>
      </c>
      <c r="AZ3" s="111" t="str">
        <f t="shared" ref="AZ3:BA3" si="9">L3</f>
        <v>p. val.</v>
      </c>
      <c r="BA3" s="112" t="str">
        <f t="shared" si="9"/>
        <v>p. val. adj.</v>
      </c>
      <c r="BB3" s="83" t="s">
        <v>51</v>
      </c>
      <c r="BC3" s="88" t="s">
        <v>52</v>
      </c>
    </row>
    <row r="4" spans="1:55" s="101" customFormat="1" ht="27" customHeight="1" x14ac:dyDescent="0.25">
      <c r="A4" s="90" t="s">
        <v>53</v>
      </c>
      <c r="B4" s="91">
        <f>Intercepts!I3</f>
        <v>86.994</v>
      </c>
      <c r="C4" s="96">
        <f>Intercepts!I4</f>
        <v>91.176000000000002</v>
      </c>
      <c r="D4" s="96">
        <f>Intercepts!I5</f>
        <v>88.528999999999996</v>
      </c>
      <c r="E4" s="140">
        <f>Intercepts!I6</f>
        <v>90.988</v>
      </c>
      <c r="F4" s="99">
        <f>[14]LME_PA_l_f0_b1!C2</f>
        <v>4.3390000000000004</v>
      </c>
      <c r="G4" s="92">
        <f>[14]LME_PA_l_f0_b1!D2</f>
        <v>1.3</v>
      </c>
      <c r="H4" s="93">
        <f>[14]LME_PA_l_f0_b1!E2</f>
        <v>1.79</v>
      </c>
      <c r="I4" s="93">
        <f>[14]LME_PA_l_f0_b1!F2</f>
        <v>6.8879999999999999</v>
      </c>
      <c r="J4" s="92">
        <f>[14]LME_PA_l_f0_b1!G2</f>
        <v>3.3370000000000002</v>
      </c>
      <c r="K4" s="92">
        <f>[14]LME_PA_l_f0_b1!H2</f>
        <v>1.94</v>
      </c>
      <c r="L4" s="94">
        <f>[14]LME_PA_l_f0_b1!I2</f>
        <v>8.2500000000000004E-2</v>
      </c>
      <c r="M4" s="95">
        <f>[14]LME_PA_l_f0_b1!J2</f>
        <v>0.6603</v>
      </c>
      <c r="N4" s="99">
        <f>[14]LME_PA_l_f0_b1!C3</f>
        <v>1.536</v>
      </c>
      <c r="O4" s="92">
        <f>[14]LME_PA_l_f0_b1!D3</f>
        <v>0.41899999999999998</v>
      </c>
      <c r="P4" s="93">
        <f>[14]LME_PA_l_f0_b1!E3</f>
        <v>0.71499999999999997</v>
      </c>
      <c r="Q4" s="93">
        <f>[14]LME_PA_l_f0_b1!F3</f>
        <v>2.3559999999999999</v>
      </c>
      <c r="R4" s="92">
        <f>[14]LME_PA_l_f0_b1!G3</f>
        <v>3.6680000000000001</v>
      </c>
      <c r="S4" s="92">
        <f>[14]LME_PA_l_f0_b1!H3</f>
        <v>1.73</v>
      </c>
      <c r="T4" s="94">
        <f>[14]LME_PA_l_f0_b1!I3</f>
        <v>8.2600000000000007E-2</v>
      </c>
      <c r="U4" s="95">
        <f>[14]LME_PA_l_f0_b1!I3</f>
        <v>8.2600000000000007E-2</v>
      </c>
      <c r="V4" s="99">
        <f>[14]LME_PA_l_f0_b1!C4</f>
        <v>3.9940000000000002</v>
      </c>
      <c r="W4" s="92">
        <f>[14]LME_PA_l_f0_b1!D4</f>
        <v>0.61499999999999999</v>
      </c>
      <c r="X4" s="93">
        <f>[14]LME_PA_l_f0_b1!E4</f>
        <v>2.7890000000000001</v>
      </c>
      <c r="Y4" s="93">
        <f>[14]LME_PA_l_f0_b1!F4</f>
        <v>5.1989999999999998</v>
      </c>
      <c r="Z4" s="92">
        <f>[14]LME_PA_l_f0_b1!G4</f>
        <v>6.4980000000000002</v>
      </c>
      <c r="AA4" s="92">
        <f>[14]LME_PA_l_f0_b1!H4</f>
        <v>8.8800000000000008</v>
      </c>
      <c r="AB4" s="94">
        <f>[14]LME_PA_l_f0_b1!I4</f>
        <v>1.1900000000000001E-4</v>
      </c>
      <c r="AC4" s="95">
        <f>[14]LME_PA_l_f0_b1!J4</f>
        <v>9.5E-4</v>
      </c>
      <c r="AD4" s="99">
        <f>[14]LME_PA_l_f0_b1!C5</f>
        <v>-2.6469999999999998</v>
      </c>
      <c r="AE4" s="92">
        <f>[14]LME_PA_l_f0_b1!D5</f>
        <v>0.96</v>
      </c>
      <c r="AF4" s="93">
        <f>[14]LME_PA_l_f0_b1!E5</f>
        <v>-4.5279999999999996</v>
      </c>
      <c r="AG4" s="93">
        <f>[14]LME_PA_l_f0_b1!F5</f>
        <v>-0.76500000000000001</v>
      </c>
      <c r="AH4" s="92">
        <f>[14]LME_PA_l_f0_b1!G5</f>
        <v>-2.7570000000000001</v>
      </c>
      <c r="AI4" s="92">
        <f>[14]LME_PA_l_f0_b1!H5</f>
        <v>0</v>
      </c>
      <c r="AJ4" s="94">
        <f>[14]LME_PA_l_f0_b1!I5</f>
        <v>0.99990000000000001</v>
      </c>
      <c r="AK4" s="95">
        <f>[14]LME_PA_l_f0_b1!J5</f>
        <v>0.99990000000000001</v>
      </c>
      <c r="AL4" s="99">
        <f>[14]LME_PA_l_f0_b1!C6</f>
        <v>-0.188</v>
      </c>
      <c r="AM4" s="92">
        <f>[14]LME_PA_l_f0_b1!D6</f>
        <v>1.0129999999999999</v>
      </c>
      <c r="AN4" s="93">
        <f>[14]LME_PA_l_f0_b1!E6</f>
        <v>-2.1739999999999999</v>
      </c>
      <c r="AO4" s="93">
        <f>[14]LME_PA_l_f0_b1!F6</f>
        <v>1.798</v>
      </c>
      <c r="AP4" s="92">
        <f>[14]LME_PA_l_f0_b1!G6</f>
        <v>-0.186</v>
      </c>
      <c r="AQ4" s="92">
        <f>[14]LME_PA_l_f0_b1!H6</f>
        <v>0</v>
      </c>
      <c r="AR4" s="94">
        <f>[14]LME_PA_l_f0_b1!I6</f>
        <v>0.99919999999999998</v>
      </c>
      <c r="AS4" s="95">
        <f>[14]LME_PA_l_f0_b1!J6</f>
        <v>0.99990000000000001</v>
      </c>
      <c r="AT4" s="99">
        <f>[14]LME_PA_l_f0_b1!C7</f>
        <v>2.4590000000000001</v>
      </c>
      <c r="AU4" s="92">
        <f>[14]LME_PA_l_f0_b1!D7</f>
        <v>0.68200000000000005</v>
      </c>
      <c r="AV4" s="93">
        <f>[14]LME_PA_l_f0_b1!E7</f>
        <v>1.1220000000000001</v>
      </c>
      <c r="AW4" s="93">
        <f>[14]LME_PA_l_f0_b1!F7</f>
        <v>3.7949999999999999</v>
      </c>
      <c r="AX4" s="92">
        <f>[14]LME_PA_l_f0_b1!G7</f>
        <v>3.6040000000000001</v>
      </c>
      <c r="AY4" s="92">
        <f>[14]LME_PA_l_f0_b1!H7</f>
        <v>8.08</v>
      </c>
      <c r="AZ4" s="94">
        <f>[14]LME_PA_l_f0_b1!I7</f>
        <v>6.7999999999999996E-3</v>
      </c>
      <c r="BA4" s="95">
        <f>[14]LME_PA_l_f0_b1!J7</f>
        <v>5.4600000000000003E-2</v>
      </c>
      <c r="BB4" s="99">
        <f>[7]LME_PA_l_f0_r2!B3</f>
        <v>0.55641710205239003</v>
      </c>
      <c r="BC4" s="100">
        <f>[7]LME_PA_l_f0_r2!B2</f>
        <v>0.94231449768906905</v>
      </c>
    </row>
    <row r="5" spans="1:55" s="101" customFormat="1" ht="27" customHeight="1" x14ac:dyDescent="0.25">
      <c r="A5" s="102" t="s">
        <v>54</v>
      </c>
      <c r="B5" s="103">
        <f>Intercepts!I10</f>
        <v>92.605000000000004</v>
      </c>
      <c r="C5" s="108">
        <f>Intercepts!I11</f>
        <v>93.893000000000001</v>
      </c>
      <c r="D5" s="108">
        <f>Intercepts!I12</f>
        <v>98.281999999999996</v>
      </c>
      <c r="E5" s="141">
        <f>Intercepts!I13</f>
        <v>98.17</v>
      </c>
      <c r="F5" s="109">
        <f>[15]LME_PA_h_f0_b1!C2</f>
        <v>1.145</v>
      </c>
      <c r="G5" s="104">
        <f>[15]LME_PA_h_f0_b1!D2</f>
        <v>1.8109999999999999</v>
      </c>
      <c r="H5" s="105">
        <f>[15]LME_PA_h_f0_b1!E2</f>
        <v>-2.4049999999999998</v>
      </c>
      <c r="I5" s="105">
        <f>[15]LME_PA_h_f0_b1!F2</f>
        <v>4.6950000000000003</v>
      </c>
      <c r="J5" s="104">
        <f>[15]LME_PA_h_f0_b1!G2</f>
        <v>0.63200000000000001</v>
      </c>
      <c r="K5" s="104">
        <f>[15]LME_PA_h_f0_b1!H2</f>
        <v>0</v>
      </c>
      <c r="L5" s="106">
        <f>[15]LME_PA_h_f0_b1!I2</f>
        <v>1</v>
      </c>
      <c r="M5" s="107">
        <f>[15]LME_PA_h_f0_b1!J2</f>
        <v>0.99990000000000001</v>
      </c>
      <c r="N5" s="109">
        <f>[15]LME_PA_h_f0_b1!C3</f>
        <v>5.6769999999999996</v>
      </c>
      <c r="O5" s="104">
        <f>[15]LME_PA_h_f0_b1!D3</f>
        <v>0.625</v>
      </c>
      <c r="P5" s="105">
        <f>[15]LME_PA_h_f0_b1!E3</f>
        <v>4.452</v>
      </c>
      <c r="Q5" s="105">
        <f>[15]LME_PA_h_f0_b1!F3</f>
        <v>6.9020000000000001</v>
      </c>
      <c r="R5" s="104">
        <f>[15]LME_PA_h_f0_b1!G3</f>
        <v>9.0860000000000003</v>
      </c>
      <c r="S5" s="104">
        <f>[15]LME_PA_h_f0_b1!H3</f>
        <v>2.83</v>
      </c>
      <c r="T5" s="106">
        <f>[15]LME_PA_h_f0_b1!I3</f>
        <v>3.5000000000000001E-3</v>
      </c>
      <c r="U5" s="107">
        <f>[15]LME_PA_h_f0_b1!I3</f>
        <v>3.5000000000000001E-3</v>
      </c>
      <c r="V5" s="109">
        <f>[15]LME_PA_h_f0_b1!C4</f>
        <v>5.5650000000000004</v>
      </c>
      <c r="W5" s="104">
        <f>[15]LME_PA_h_f0_b1!D4</f>
        <v>0.72499999999999998</v>
      </c>
      <c r="X5" s="105">
        <f>[15]LME_PA_h_f0_b1!E4</f>
        <v>4.1449999999999996</v>
      </c>
      <c r="Y5" s="105">
        <f>[15]LME_PA_h_f0_b1!F4</f>
        <v>6.9850000000000003</v>
      </c>
      <c r="Z5" s="104">
        <f>[15]LME_PA_h_f0_b1!G4</f>
        <v>7.6820000000000004</v>
      </c>
      <c r="AA5" s="104">
        <f>[15]LME_PA_h_f0_b1!H4</f>
        <v>9.24</v>
      </c>
      <c r="AB5" s="106">
        <f>[15]LME_PA_h_f0_b1!I4</f>
        <v>2.6299999999999999E-5</v>
      </c>
      <c r="AC5" s="107">
        <f>[15]LME_PA_h_f0_b1!J4</f>
        <v>2.1100000000000001E-4</v>
      </c>
      <c r="AD5" s="109">
        <f>[15]LME_PA_h_f0_b1!C5</f>
        <v>4.3890000000000002</v>
      </c>
      <c r="AE5" s="104">
        <f>[15]LME_PA_h_f0_b1!D5</f>
        <v>1.331</v>
      </c>
      <c r="AF5" s="105">
        <f>[15]LME_PA_h_f0_b1!E5</f>
        <v>1.7809999999999999</v>
      </c>
      <c r="AG5" s="105">
        <f>[15]LME_PA_h_f0_b1!F5</f>
        <v>6.9969999999999999</v>
      </c>
      <c r="AH5" s="104">
        <f>[15]LME_PA_h_f0_b1!G5</f>
        <v>3.2989999999999999</v>
      </c>
      <c r="AI5" s="104">
        <f>[15]LME_PA_h_f0_b1!H5</f>
        <v>0</v>
      </c>
      <c r="AJ5" s="106">
        <f>[15]LME_PA_h_f0_b1!I5</f>
        <v>0.99870000000000003</v>
      </c>
      <c r="AK5" s="107">
        <f>[15]LME_PA_h_f0_b1!J5</f>
        <v>0.99990000000000001</v>
      </c>
      <c r="AL5" s="109">
        <f>[15]LME_PA_h_f0_b1!C6</f>
        <v>4.2770000000000001</v>
      </c>
      <c r="AM5" s="104">
        <f>[15]LME_PA_h_f0_b1!D6</f>
        <v>1.31</v>
      </c>
      <c r="AN5" s="105">
        <f>[15]LME_PA_h_f0_b1!E6</f>
        <v>1.71</v>
      </c>
      <c r="AO5" s="105">
        <f>[15]LME_PA_h_f0_b1!F6</f>
        <v>6.8449999999999998</v>
      </c>
      <c r="AP5" s="104">
        <f>[15]LME_PA_h_f0_b1!G6</f>
        <v>3.266</v>
      </c>
      <c r="AQ5" s="104">
        <f>[15]LME_PA_h_f0_b1!H6</f>
        <v>0</v>
      </c>
      <c r="AR5" s="106">
        <f>[15]LME_PA_h_f0_b1!I6</f>
        <v>0.99880000000000002</v>
      </c>
      <c r="AS5" s="107">
        <f>[15]LME_PA_h_f0_b1!J6</f>
        <v>0.99990000000000001</v>
      </c>
      <c r="AT5" s="109">
        <f>[15]LME_PA_h_f0_b1!C7</f>
        <v>-0.112</v>
      </c>
      <c r="AU5" s="104">
        <f>[15]LME_PA_h_f0_b1!D7</f>
        <v>0.82099999999999995</v>
      </c>
      <c r="AV5" s="105">
        <f>[15]LME_PA_h_f0_b1!E7</f>
        <v>-1.722</v>
      </c>
      <c r="AW5" s="105">
        <f>[15]LME_PA_h_f0_b1!F7</f>
        <v>1.498</v>
      </c>
      <c r="AX5" s="104">
        <f>[15]LME_PA_h_f0_b1!G7</f>
        <v>-0.13600000000000001</v>
      </c>
      <c r="AY5" s="104">
        <f>[15]LME_PA_h_f0_b1!H7</f>
        <v>6.82</v>
      </c>
      <c r="AZ5" s="106">
        <f>[15]LME_PA_h_f0_b1!I7</f>
        <v>0.89570000000000005</v>
      </c>
      <c r="BA5" s="107">
        <f>[15]LME_PA_h_f0_b1!J7</f>
        <v>0.99990000000000001</v>
      </c>
      <c r="BB5" s="109">
        <f>[8]LME_PA_h_f0_r2!B3</f>
        <v>0.46821212674695201</v>
      </c>
      <c r="BC5" s="110">
        <f>[8]LME_PA_h_f0_r2!B2</f>
        <v>0.901950415693481</v>
      </c>
    </row>
    <row r="6" spans="1:55" s="101" customFormat="1" ht="27" customHeight="1" thickBot="1" x14ac:dyDescent="0.3">
      <c r="A6" s="147" t="s">
        <v>7</v>
      </c>
      <c r="B6" s="103">
        <f>Intercepts!P3</f>
        <v>5.8570000000000002</v>
      </c>
      <c r="C6" s="108">
        <f>Intercepts!P4</f>
        <v>3.2189999999999999</v>
      </c>
      <c r="D6" s="108">
        <f>Intercepts!P5</f>
        <v>10.042999999999999</v>
      </c>
      <c r="E6" s="141">
        <f>Intercepts!P6</f>
        <v>7.2229999999999999</v>
      </c>
      <c r="F6" s="109">
        <f>[13]LME_PA_f0_exc_b1!C2</f>
        <v>-2.6379999999999999</v>
      </c>
      <c r="G6" s="104">
        <f>[13]LME_PA_f0_exc_b1!D2</f>
        <v>0.63200000000000001</v>
      </c>
      <c r="H6" s="105">
        <f>[13]LME_PA_f0_exc_b1!E2</f>
        <v>-3.8780000000000001</v>
      </c>
      <c r="I6" s="105">
        <f>[13]LME_PA_f0_exc_b1!F2</f>
        <v>-1.3979999999999999</v>
      </c>
      <c r="J6" s="104">
        <f>[13]LME_PA_f0_exc_b1!G2</f>
        <v>-4.1710000000000003</v>
      </c>
      <c r="K6" s="104">
        <f>[13]LME_PA_f0_exc_b1!H2</f>
        <v>620.19000000000005</v>
      </c>
      <c r="L6" s="106">
        <f>[13]LME_PA_f0_exc_b1!I2</f>
        <v>3.4722824866578603E-5</v>
      </c>
      <c r="M6" s="107">
        <f>[13]LME_PA_f0_exc_b1!J2</f>
        <v>2.43E-4</v>
      </c>
      <c r="N6" s="109">
        <f>[13]LME_PA_f0_exc_b1!C3</f>
        <v>4.1870000000000003</v>
      </c>
      <c r="O6" s="104">
        <f>[13]LME_PA_f0_exc_b1!D3</f>
        <v>0.26800000000000002</v>
      </c>
      <c r="P6" s="105">
        <f>[13]LME_PA_f0_exc_b1!E3</f>
        <v>3.661</v>
      </c>
      <c r="Q6" s="105">
        <f>[13]LME_PA_f0_exc_b1!F3</f>
        <v>4.7119999999999997</v>
      </c>
      <c r="R6" s="104">
        <f>[13]LME_PA_f0_exc_b1!G3</f>
        <v>15.618</v>
      </c>
      <c r="S6" s="104">
        <f>[13]LME_PA_f0_exc_b1!H3</f>
        <v>619.13</v>
      </c>
      <c r="T6" s="106">
        <f>[13]LME_PA_f0_exc_b1!I3</f>
        <v>1.3184006539791901E-46</v>
      </c>
      <c r="U6" s="107">
        <f>[13]LME_PA_f0_exc_b1!I3</f>
        <v>1.3184006539791901E-46</v>
      </c>
      <c r="V6" s="109">
        <f>[13]LME_PA_f0_exc_b1!C4</f>
        <v>1.3660000000000001</v>
      </c>
      <c r="W6" s="104">
        <f>[13]LME_PA_f0_exc_b1!D4</f>
        <v>0.151</v>
      </c>
      <c r="X6" s="105">
        <f>[13]LME_PA_f0_exc_b1!E4</f>
        <v>1.07</v>
      </c>
      <c r="Y6" s="105">
        <f>[13]LME_PA_f0_exc_b1!F4</f>
        <v>1.6619999999999999</v>
      </c>
      <c r="Z6" s="104">
        <f>[13]LME_PA_f0_exc_b1!G4</f>
        <v>9.0579999999999998</v>
      </c>
      <c r="AA6" s="104">
        <f>[13]LME_PA_f0_exc_b1!H4</f>
        <v>617.78</v>
      </c>
      <c r="AB6" s="106">
        <f>[13]LME_PA_f0_exc_b1!I4</f>
        <v>1.7370183314479799E-18</v>
      </c>
      <c r="AC6" s="107">
        <f>[13]LME_PA_f0_exc_b1!J4</f>
        <v>1.22E-17</v>
      </c>
      <c r="AD6" s="109">
        <f>[13]LME_PA_f0_exc_b1!C5</f>
        <v>6.8250000000000002</v>
      </c>
      <c r="AE6" s="104">
        <f>[13]LME_PA_f0_exc_b1!D5</f>
        <v>0.68799999999999994</v>
      </c>
      <c r="AF6" s="105">
        <f>[13]LME_PA_f0_exc_b1!E5</f>
        <v>5.4770000000000003</v>
      </c>
      <c r="AG6" s="105">
        <f>[13]LME_PA_f0_exc_b1!F5</f>
        <v>8.1720000000000006</v>
      </c>
      <c r="AH6" s="104">
        <f>[13]LME_PA_f0_exc_b1!G5</f>
        <v>9.9260000000000002</v>
      </c>
      <c r="AI6" s="104">
        <f>[13]LME_PA_f0_exc_b1!H5</f>
        <v>620.17999999999995</v>
      </c>
      <c r="AJ6" s="106">
        <f>[13]LME_PA_f0_exc_b1!I5</f>
        <v>1.1955538555114101E-21</v>
      </c>
      <c r="AK6" s="107">
        <f>[13]LME_PA_f0_exc_b1!J5</f>
        <v>8.3700000000000001E-21</v>
      </c>
      <c r="AL6" s="109">
        <f>[13]LME_PA_f0_exc_b1!C6</f>
        <v>4.0039999999999996</v>
      </c>
      <c r="AM6" s="104">
        <f>[13]LME_PA_f0_exc_b1!D6</f>
        <v>0.63400000000000001</v>
      </c>
      <c r="AN6" s="105">
        <f>[13]LME_PA_f0_exc_b1!E6</f>
        <v>2.7610000000000001</v>
      </c>
      <c r="AO6" s="105">
        <f>[13]LME_PA_f0_exc_b1!F6</f>
        <v>5.2469999999999999</v>
      </c>
      <c r="AP6" s="104">
        <f>[13]LME_PA_f0_exc_b1!G6</f>
        <v>6.3140000000000001</v>
      </c>
      <c r="AQ6" s="104">
        <f>[13]LME_PA_f0_exc_b1!H6</f>
        <v>619.87</v>
      </c>
      <c r="AR6" s="106">
        <f>[13]LME_PA_f0_exc_b1!I6</f>
        <v>5.1799298063883802E-10</v>
      </c>
      <c r="AS6" s="107">
        <f>[13]LME_PA_f0_exc_b1!J6</f>
        <v>3.6300000000000001E-9</v>
      </c>
      <c r="AT6" s="109">
        <f>[13]LME_PA_f0_exc_b1!C7</f>
        <v>-2.8210000000000002</v>
      </c>
      <c r="AU6" s="104">
        <f>[13]LME_PA_f0_exc_b1!D7</f>
        <v>0.29599999999999999</v>
      </c>
      <c r="AV6" s="105">
        <f>[13]LME_PA_f0_exc_b1!E7</f>
        <v>-3.4009999999999998</v>
      </c>
      <c r="AW6" s="105">
        <f>[13]LME_PA_f0_exc_b1!F7</f>
        <v>-2.2400000000000002</v>
      </c>
      <c r="AX6" s="104">
        <f>[13]LME_PA_f0_exc_b1!G7</f>
        <v>-9.52</v>
      </c>
      <c r="AY6" s="104">
        <f>[13]LME_PA_f0_exc_b1!H7</f>
        <v>618.89</v>
      </c>
      <c r="AZ6" s="106">
        <f>[13]LME_PA_f0_exc_b1!I7</f>
        <v>3.83216101385443E-20</v>
      </c>
      <c r="BA6" s="107">
        <f>[13]LME_PA_f0_exc_b1!J7</f>
        <v>2.6799999999999999E-19</v>
      </c>
      <c r="BB6" s="109">
        <f>[9]LME_PA_f0_exc_r2!B3</f>
        <v>0.292451807193785</v>
      </c>
      <c r="BC6" s="110">
        <f>[9]LME_PA_f0_exc_r2!B2</f>
        <v>0.54286114788933704</v>
      </c>
    </row>
    <row r="7" spans="1:55" ht="27" customHeight="1" thickBot="1" x14ac:dyDescent="0.3">
      <c r="A7" s="148" t="s">
        <v>8</v>
      </c>
      <c r="B7" s="83" t="s">
        <v>56</v>
      </c>
      <c r="C7" s="84" t="s">
        <v>31</v>
      </c>
      <c r="D7" s="84" t="s">
        <v>31</v>
      </c>
      <c r="E7" s="88" t="s">
        <v>31</v>
      </c>
      <c r="F7" s="83" t="str">
        <f>F3</f>
        <v>β1</v>
      </c>
      <c r="G7" s="84" t="str">
        <f t="shared" ref="G7:AX7" si="10">G3</f>
        <v xml:space="preserve">SE </v>
      </c>
      <c r="H7" s="85" t="str">
        <f>H3</f>
        <v>2.5%    CI</v>
      </c>
      <c r="I7" s="85" t="str">
        <f>I3</f>
        <v>97.5% CI</v>
      </c>
      <c r="J7" s="84" t="str">
        <f t="shared" si="10"/>
        <v>t</v>
      </c>
      <c r="K7" s="84" t="str">
        <f t="shared" ref="K7:L7" si="11">K3</f>
        <v>df</v>
      </c>
      <c r="L7" s="111" t="str">
        <f t="shared" si="11"/>
        <v>p. val.</v>
      </c>
      <c r="M7" s="112" t="str">
        <f t="shared" ref="M7" si="12">M3</f>
        <v>p. val. adj.</v>
      </c>
      <c r="N7" s="83" t="str">
        <f t="shared" si="10"/>
        <v>β1</v>
      </c>
      <c r="O7" s="84" t="str">
        <f t="shared" si="10"/>
        <v xml:space="preserve">SE </v>
      </c>
      <c r="P7" s="85" t="str">
        <f>P3</f>
        <v>2.5%    CI</v>
      </c>
      <c r="Q7" s="85" t="str">
        <f>Q3</f>
        <v>97.5% CI</v>
      </c>
      <c r="R7" s="84" t="str">
        <f t="shared" si="10"/>
        <v>t</v>
      </c>
      <c r="S7" s="84" t="str">
        <f t="shared" ref="S7:T7" si="13">S3</f>
        <v>df</v>
      </c>
      <c r="T7" s="111" t="str">
        <f t="shared" si="13"/>
        <v>p. val.</v>
      </c>
      <c r="U7" s="112" t="str">
        <f t="shared" si="10"/>
        <v>p. val. adj.</v>
      </c>
      <c r="V7" s="83" t="str">
        <f t="shared" si="10"/>
        <v>β1</v>
      </c>
      <c r="W7" s="84" t="str">
        <f t="shared" si="10"/>
        <v xml:space="preserve">SE </v>
      </c>
      <c r="X7" s="85" t="str">
        <f>X3</f>
        <v>2.5%    CI</v>
      </c>
      <c r="Y7" s="85" t="str">
        <f>Y3</f>
        <v>97.5% CI</v>
      </c>
      <c r="Z7" s="84" t="str">
        <f t="shared" si="10"/>
        <v>t</v>
      </c>
      <c r="AA7" s="84" t="str">
        <f t="shared" ref="AA7:AC7" si="14">AA3</f>
        <v>df</v>
      </c>
      <c r="AB7" s="111" t="str">
        <f t="shared" si="14"/>
        <v>p. val.</v>
      </c>
      <c r="AC7" s="112" t="str">
        <f t="shared" si="14"/>
        <v>p. val. adj.</v>
      </c>
      <c r="AD7" s="83" t="str">
        <f t="shared" si="10"/>
        <v>β1</v>
      </c>
      <c r="AE7" s="84" t="str">
        <f t="shared" si="10"/>
        <v xml:space="preserve">SE </v>
      </c>
      <c r="AF7" s="85" t="str">
        <f>AF3</f>
        <v>2.5%    CI</v>
      </c>
      <c r="AG7" s="85" t="str">
        <f t="shared" ref="AG7" si="15">AG3</f>
        <v>97.5% CI</v>
      </c>
      <c r="AH7" s="84" t="str">
        <f t="shared" si="10"/>
        <v>t</v>
      </c>
      <c r="AI7" s="84" t="str">
        <f t="shared" ref="AI7:AK7" si="16">AI3</f>
        <v>df</v>
      </c>
      <c r="AJ7" s="111" t="str">
        <f t="shared" si="16"/>
        <v>p. val.</v>
      </c>
      <c r="AK7" s="112" t="str">
        <f t="shared" si="16"/>
        <v>p. val. adj.</v>
      </c>
      <c r="AL7" s="83" t="str">
        <f t="shared" si="10"/>
        <v>β1</v>
      </c>
      <c r="AM7" s="84" t="str">
        <f t="shared" si="10"/>
        <v xml:space="preserve">SE </v>
      </c>
      <c r="AN7" s="85" t="str">
        <f>AN3</f>
        <v>2.5%    CI</v>
      </c>
      <c r="AO7" s="85" t="str">
        <f t="shared" ref="AO7" si="17">AO3</f>
        <v>97.5% CI</v>
      </c>
      <c r="AP7" s="84" t="str">
        <f t="shared" si="10"/>
        <v>t</v>
      </c>
      <c r="AQ7" s="84" t="str">
        <f t="shared" ref="AQ7:AS7" si="18">AQ3</f>
        <v>df</v>
      </c>
      <c r="AR7" s="111" t="str">
        <f t="shared" si="18"/>
        <v>p. val.</v>
      </c>
      <c r="AS7" s="112" t="str">
        <f t="shared" si="18"/>
        <v>p. val. adj.</v>
      </c>
      <c r="AT7" s="83" t="str">
        <f t="shared" si="10"/>
        <v>β1</v>
      </c>
      <c r="AU7" s="84" t="str">
        <f t="shared" si="10"/>
        <v xml:space="preserve">SE </v>
      </c>
      <c r="AV7" s="85" t="str">
        <f t="shared" ref="AV7:AW7" si="19">AV3</f>
        <v>2.5%    CI</v>
      </c>
      <c r="AW7" s="85" t="str">
        <f t="shared" si="19"/>
        <v>97.5% CI</v>
      </c>
      <c r="AX7" s="84" t="str">
        <f t="shared" si="10"/>
        <v>t</v>
      </c>
      <c r="AY7" s="84" t="str">
        <f t="shared" ref="AY7:BA7" si="20">AY3</f>
        <v>df</v>
      </c>
      <c r="AZ7" s="111" t="str">
        <f t="shared" si="20"/>
        <v>p. val.</v>
      </c>
      <c r="BA7" s="112" t="str">
        <f t="shared" si="20"/>
        <v>p. val. adj.</v>
      </c>
      <c r="BB7" s="83" t="s">
        <v>51</v>
      </c>
      <c r="BC7" s="88" t="s">
        <v>52</v>
      </c>
    </row>
    <row r="8" spans="1:55" s="121" customFormat="1" ht="27" customHeight="1" x14ac:dyDescent="0.25">
      <c r="A8" s="113" t="s">
        <v>5</v>
      </c>
      <c r="B8" s="114">
        <f>Intercepts!B3</f>
        <v>96.254000000000005</v>
      </c>
      <c r="C8" s="117">
        <f>Intercepts!B4</f>
        <v>87.087000000000003</v>
      </c>
      <c r="D8" s="117">
        <f>Intercepts!B5</f>
        <v>73.647000000000006</v>
      </c>
      <c r="E8" s="142">
        <f>Intercepts!B5</f>
        <v>73.647000000000006</v>
      </c>
      <c r="F8" s="143">
        <f>[16]LME_PA_l_t_b1!C2</f>
        <v>-10.675000000000001</v>
      </c>
      <c r="G8" s="144">
        <f>[16]LME_PA_l_t_b1!D2</f>
        <v>18.943999999999999</v>
      </c>
      <c r="H8" s="115">
        <f>[16]LME_PA_l_t_b1!E2</f>
        <v>-47.805999999999997</v>
      </c>
      <c r="I8" s="115">
        <f>[16]LME_PA_l_t_b1!F2</f>
        <v>26.454999999999998</v>
      </c>
      <c r="J8" s="116">
        <f>[16]LME_PA_l_t_b1!G2</f>
        <v>-0.56399999999999995</v>
      </c>
      <c r="K8" s="116">
        <f>[16]LME_PA_l_t_b1!H2</f>
        <v>0.05</v>
      </c>
      <c r="L8" s="97">
        <f>[16]LME_PA_l_t_b1!I2</f>
        <v>0.92359999999999998</v>
      </c>
      <c r="M8" s="98">
        <f>[16]LME_PA_l_t_b1!J2</f>
        <v>0.99990000000000001</v>
      </c>
      <c r="N8" s="143">
        <f>[16]LME_PA_l_t_b1!C3</f>
        <v>-22.606000000000002</v>
      </c>
      <c r="O8" s="116">
        <f>[16]LME_PA_l_t_b1!D3</f>
        <v>4.3220000000000001</v>
      </c>
      <c r="P8" s="118">
        <f>[16]LME_PA_l_t_b1!E3</f>
        <v>-31.077000000000002</v>
      </c>
      <c r="Q8" s="118">
        <f>[16]LME_PA_l_t_b1!F3</f>
        <v>-14.135999999999999</v>
      </c>
      <c r="R8" s="116">
        <f>[16]LME_PA_l_t_b1!G3</f>
        <v>-5.2309999999999999</v>
      </c>
      <c r="S8" s="116">
        <f>[16]LME_PA_l_t_b1!H3</f>
        <v>6.16</v>
      </c>
      <c r="T8" s="97">
        <f>[16]LME_PA_l_t_b1!I3</f>
        <v>1.8E-3</v>
      </c>
      <c r="U8" s="98">
        <f>[16]LME_PA_l_t_b1!I3</f>
        <v>1.8E-3</v>
      </c>
      <c r="V8" s="143">
        <f>[16]LME_PA_l_t_b1!C4</f>
        <v>-26.52</v>
      </c>
      <c r="W8" s="116">
        <f>[16]LME_PA_l_t_b1!D4</f>
        <v>7.0949999999999998</v>
      </c>
      <c r="X8" s="118">
        <f>[16]LME_PA_l_t_b1!E4</f>
        <v>-40.426000000000002</v>
      </c>
      <c r="Y8" s="118">
        <f>[16]LME_PA_l_t_b1!F4</f>
        <v>-12.614000000000001</v>
      </c>
      <c r="Z8" s="116">
        <f>[16]LME_PA_l_t_b1!G4</f>
        <v>-3.738</v>
      </c>
      <c r="AA8" s="116">
        <f>[16]LME_PA_l_t_b1!H4</f>
        <v>8.81</v>
      </c>
      <c r="AB8" s="97">
        <f>[16]LME_PA_l_t_b1!I4</f>
        <v>4.7999999999999996E-3</v>
      </c>
      <c r="AC8" s="98">
        <f>[16]LME_PA_l_t_b1!J4</f>
        <v>3.8600000000000002E-2</v>
      </c>
      <c r="AD8" s="143">
        <f>[16]LME_PA_l_t_b1!C5</f>
        <v>-13.439</v>
      </c>
      <c r="AE8" s="116">
        <f>[16]LME_PA_l_t_b1!D5</f>
        <v>12.378</v>
      </c>
      <c r="AF8" s="118">
        <f>[16]LME_PA_l_t_b1!E5</f>
        <v>-37.701000000000001</v>
      </c>
      <c r="AG8" s="118">
        <f>[16]LME_PA_l_t_b1!F5</f>
        <v>10.821999999999999</v>
      </c>
      <c r="AH8" s="116">
        <f>[16]LME_PA_l_t_b1!G5</f>
        <v>-1.0860000000000001</v>
      </c>
      <c r="AI8" s="116">
        <f>[16]LME_PA_l_t_b1!H5</f>
        <v>0</v>
      </c>
      <c r="AJ8" s="97">
        <f>[16]LME_PA_l_t_b1!I5</f>
        <v>1</v>
      </c>
      <c r="AK8" s="98">
        <f>[16]LME_PA_l_t_b1!J5</f>
        <v>0.99990000000000001</v>
      </c>
      <c r="AL8" s="143">
        <f>[16]LME_PA_l_t_b1!C6</f>
        <v>-17.353000000000002</v>
      </c>
      <c r="AM8" s="116">
        <f>[16]LME_PA_l_t_b1!D6</f>
        <v>12.58</v>
      </c>
      <c r="AN8" s="118">
        <f>[16]LME_PA_l_t_b1!E6</f>
        <v>-42.01</v>
      </c>
      <c r="AO8" s="118">
        <f>[16]LME_PA_l_t_b1!F6</f>
        <v>7.3040000000000003</v>
      </c>
      <c r="AP8" s="116">
        <f>[16]LME_PA_l_t_b1!G6</f>
        <v>-1.379</v>
      </c>
      <c r="AQ8" s="116">
        <f>[16]LME_PA_l_t_b1!H6</f>
        <v>0</v>
      </c>
      <c r="AR8" s="97">
        <f>[16]LME_PA_l_t_b1!I6</f>
        <v>1</v>
      </c>
      <c r="AS8" s="98">
        <f>[16]LME_PA_l_t_b1!J6</f>
        <v>0.99990000000000001</v>
      </c>
      <c r="AT8" s="143">
        <f>[16]LME_PA_l_t_b1!C7</f>
        <v>-3.9129999999999998</v>
      </c>
      <c r="AU8" s="116">
        <f>[16]LME_PA_l_t_b1!D7</f>
        <v>8.3190000000000008</v>
      </c>
      <c r="AV8" s="118">
        <f>[16]LME_PA_l_t_b1!E7</f>
        <v>-20.219000000000001</v>
      </c>
      <c r="AW8" s="118">
        <f>[16]LME_PA_l_t_b1!F7</f>
        <v>12.391999999999999</v>
      </c>
      <c r="AX8" s="116">
        <f>[16]LME_PA_l_t_b1!G7</f>
        <v>-0.47</v>
      </c>
      <c r="AY8" s="116">
        <f>[16]LME_PA_l_t_b1!H7</f>
        <v>10.050000000000001</v>
      </c>
      <c r="AZ8" s="97">
        <f>[16]LME_PA_l_t_b1!I7</f>
        <v>0.64810000000000001</v>
      </c>
      <c r="BA8" s="98">
        <f>[16]LME_PA_l_t_b1!J7</f>
        <v>0.99990000000000001</v>
      </c>
      <c r="BB8" s="119">
        <f>[10]LME_PA_l_t_r2!B3</f>
        <v>0.62408082900844397</v>
      </c>
      <c r="BC8" s="120">
        <f>[10]LME_PA_l_t_r2!B2</f>
        <v>0.80115699175044897</v>
      </c>
    </row>
    <row r="9" spans="1:55" s="121" customFormat="1" ht="27" customHeight="1" thickBot="1" x14ac:dyDescent="0.3">
      <c r="A9" s="149" t="s">
        <v>4</v>
      </c>
      <c r="B9" s="122">
        <f>Intercepts!I10</f>
        <v>92.605000000000004</v>
      </c>
      <c r="C9" s="124">
        <f>Intercepts!I11</f>
        <v>93.893000000000001</v>
      </c>
      <c r="D9" s="124">
        <f>Intercepts!I12</f>
        <v>98.281999999999996</v>
      </c>
      <c r="E9" s="145">
        <f>Intercepts!I13</f>
        <v>98.17</v>
      </c>
      <c r="F9" s="103">
        <f>[17]LME_PA_h_t_b1!C2</f>
        <v>-78.887</v>
      </c>
      <c r="G9" s="108">
        <f>[17]LME_PA_h_t_b1!D2</f>
        <v>12.145</v>
      </c>
      <c r="H9" s="123">
        <f>[17]LME_PA_h_t_b1!E2</f>
        <v>-102.69</v>
      </c>
      <c r="I9" s="123">
        <f>[17]LME_PA_h_t_b1!F2</f>
        <v>-55.084000000000003</v>
      </c>
      <c r="J9" s="104">
        <f>[17]LME_PA_h_t_b1!G2</f>
        <v>-6.4960000000000004</v>
      </c>
      <c r="K9" s="104">
        <f>[17]LME_PA_h_t_b1!H2</f>
        <v>617.67999999999995</v>
      </c>
      <c r="L9" s="106">
        <f>[17]LME_PA_h_t_b1!I2</f>
        <v>1.7000000000000001E-10</v>
      </c>
      <c r="M9" s="107">
        <f>[17]LME_PA_h_t_b1!J2</f>
        <v>1.3600000000000001E-9</v>
      </c>
      <c r="N9" s="103">
        <f>[17]LME_PA_h_t_b1!C3</f>
        <v>-15.212</v>
      </c>
      <c r="O9" s="104">
        <f>[17]LME_PA_h_t_b1!D3</f>
        <v>5.1929999999999996</v>
      </c>
      <c r="P9" s="105">
        <f>[17]LME_PA_h_t_b1!E3</f>
        <v>-25.388999999999999</v>
      </c>
      <c r="Q9" s="105">
        <f>[17]LME_PA_h_t_b1!F3</f>
        <v>-5.0350000000000001</v>
      </c>
      <c r="R9" s="104">
        <f>[17]LME_PA_h_t_b1!G3</f>
        <v>-2.93</v>
      </c>
      <c r="S9" s="104">
        <f>[17]LME_PA_h_t_b1!H3</f>
        <v>616.84</v>
      </c>
      <c r="T9" s="106">
        <f>[17]LME_PA_h_t_b1!I3</f>
        <v>3.5000000000000001E-3</v>
      </c>
      <c r="U9" s="107">
        <f>[17]LME_PA_h_t_b1!I3</f>
        <v>3.5000000000000001E-3</v>
      </c>
      <c r="V9" s="103">
        <f>[17]LME_PA_h_t_b1!C4</f>
        <v>-17.896999999999998</v>
      </c>
      <c r="W9" s="104">
        <f>[17]LME_PA_h_t_b1!D4</f>
        <v>2.903</v>
      </c>
      <c r="X9" s="105">
        <f>[17]LME_PA_h_t_b1!E4</f>
        <v>-23.585999999999999</v>
      </c>
      <c r="Y9" s="105">
        <f>[17]LME_PA_h_t_b1!F4</f>
        <v>-12.207000000000001</v>
      </c>
      <c r="Z9" s="104">
        <f>[17]LME_PA_h_t_b1!G4</f>
        <v>-6.165</v>
      </c>
      <c r="AA9" s="104">
        <f>[17]LME_PA_h_t_b1!H4</f>
        <v>616.12</v>
      </c>
      <c r="AB9" s="106">
        <f>[17]LME_PA_h_t_b1!I4</f>
        <v>1.27E-9</v>
      </c>
      <c r="AC9" s="107">
        <f>[17]LME_PA_h_t_b1!J4</f>
        <v>1.02E-8</v>
      </c>
      <c r="AD9" s="103">
        <f>[17]LME_PA_h_t_b1!C5</f>
        <v>63.674999999999997</v>
      </c>
      <c r="AE9" s="104">
        <f>[17]LME_PA_h_t_b1!D5</f>
        <v>13.193</v>
      </c>
      <c r="AF9" s="105">
        <f>[17]LME_PA_h_t_b1!E5</f>
        <v>37.817999999999998</v>
      </c>
      <c r="AG9" s="105">
        <f>[17]LME_PA_h_t_b1!F5</f>
        <v>89.531999999999996</v>
      </c>
      <c r="AH9" s="104">
        <f>[17]LME_PA_h_t_b1!G5</f>
        <v>4.827</v>
      </c>
      <c r="AI9" s="104">
        <f>[17]LME_PA_h_t_b1!H5</f>
        <v>617.63</v>
      </c>
      <c r="AJ9" s="106">
        <f>[17]LME_PA_h_t_b1!I5</f>
        <v>1.75E-6</v>
      </c>
      <c r="AK9" s="107">
        <f>[17]LME_PA_h_t_b1!J5</f>
        <v>1.4E-5</v>
      </c>
      <c r="AL9" s="103">
        <f>[17]LME_PA_h_t_b1!C6</f>
        <v>60.99</v>
      </c>
      <c r="AM9" s="104">
        <f>[17]LME_PA_h_t_b1!D6</f>
        <v>12.211</v>
      </c>
      <c r="AN9" s="105">
        <f>[17]LME_PA_h_t_b1!E6</f>
        <v>37.057000000000002</v>
      </c>
      <c r="AO9" s="105">
        <f>[17]LME_PA_h_t_b1!F6</f>
        <v>84.923000000000002</v>
      </c>
      <c r="AP9" s="104">
        <f>[17]LME_PA_h_t_b1!G6</f>
        <v>4.9950000000000001</v>
      </c>
      <c r="AQ9" s="104">
        <f>[17]LME_PA_h_t_b1!H6</f>
        <v>617.48</v>
      </c>
      <c r="AR9" s="106">
        <f>[17]LME_PA_h_t_b1!I6</f>
        <v>7.6799999999999999E-7</v>
      </c>
      <c r="AS9" s="107">
        <f>[17]LME_PA_h_t_b1!J6</f>
        <v>6.1399999999999997E-6</v>
      </c>
      <c r="AT9" s="103">
        <f>[17]LME_PA_h_t_b1!C7</f>
        <v>-2.6850000000000001</v>
      </c>
      <c r="AU9" s="104">
        <f>[17]LME_PA_h_t_b1!D7</f>
        <v>5.7539999999999996</v>
      </c>
      <c r="AV9" s="105">
        <f>[17]LME_PA_h_t_b1!E7</f>
        <v>-13.962999999999999</v>
      </c>
      <c r="AW9" s="105">
        <f>[17]LME_PA_h_t_b1!F7</f>
        <v>8.593</v>
      </c>
      <c r="AX9" s="104">
        <f>[17]LME_PA_h_t_b1!G7</f>
        <v>-0.46700000000000003</v>
      </c>
      <c r="AY9" s="104">
        <f>[17]LME_PA_h_t_b1!H7</f>
        <v>616.74</v>
      </c>
      <c r="AZ9" s="106">
        <f>[17]LME_PA_h_t_b1!I7</f>
        <v>0.64100000000000001</v>
      </c>
      <c r="BA9" s="107">
        <f>[17]LME_PA_h_t_b1!J7</f>
        <v>0.99990000000000001</v>
      </c>
      <c r="BB9" s="109">
        <f>[11]LME_PA_h_t_r2!B3</f>
        <v>0.30530039382030999</v>
      </c>
      <c r="BC9" s="110">
        <f>[11]LME_PA_h_t_r2!B2</f>
        <v>0.83697812485770495</v>
      </c>
    </row>
    <row r="10" spans="1:55" ht="27" customHeight="1" thickBot="1" x14ac:dyDescent="0.3">
      <c r="A10" s="148" t="s">
        <v>30</v>
      </c>
      <c r="B10" s="83" t="s">
        <v>56</v>
      </c>
      <c r="C10" s="84" t="s">
        <v>31</v>
      </c>
      <c r="D10" s="84" t="s">
        <v>31</v>
      </c>
      <c r="E10" s="88" t="s">
        <v>31</v>
      </c>
      <c r="F10" s="83" t="str">
        <f>F3</f>
        <v>β1</v>
      </c>
      <c r="G10" s="84" t="str">
        <f t="shared" ref="G10:AX10" si="21">G3</f>
        <v xml:space="preserve">SE </v>
      </c>
      <c r="H10" s="85" t="str">
        <f>H3</f>
        <v>2.5%    CI</v>
      </c>
      <c r="I10" s="85" t="str">
        <f>I3</f>
        <v>97.5% CI</v>
      </c>
      <c r="J10" s="84" t="str">
        <f t="shared" si="21"/>
        <v>t</v>
      </c>
      <c r="K10" s="84" t="str">
        <f t="shared" ref="K10:L10" si="22">K3</f>
        <v>df</v>
      </c>
      <c r="L10" s="111" t="str">
        <f t="shared" si="22"/>
        <v>p. val.</v>
      </c>
      <c r="M10" s="112" t="str">
        <f t="shared" ref="M10" si="23">M3</f>
        <v>p. val. adj.</v>
      </c>
      <c r="N10" s="83" t="str">
        <f t="shared" si="21"/>
        <v>β1</v>
      </c>
      <c r="O10" s="84" t="str">
        <f t="shared" si="21"/>
        <v xml:space="preserve">SE </v>
      </c>
      <c r="P10" s="85" t="str">
        <f>P3</f>
        <v>2.5%    CI</v>
      </c>
      <c r="Q10" s="85" t="str">
        <f>Q3</f>
        <v>97.5% CI</v>
      </c>
      <c r="R10" s="84" t="str">
        <f t="shared" si="21"/>
        <v>t</v>
      </c>
      <c r="S10" s="84" t="str">
        <f t="shared" ref="S10:T10" si="24">S3</f>
        <v>df</v>
      </c>
      <c r="T10" s="111" t="str">
        <f t="shared" si="24"/>
        <v>p. val.</v>
      </c>
      <c r="U10" s="112" t="str">
        <f t="shared" si="21"/>
        <v>p. val. adj.</v>
      </c>
      <c r="V10" s="83" t="str">
        <f t="shared" si="21"/>
        <v>β1</v>
      </c>
      <c r="W10" s="84" t="str">
        <f t="shared" si="21"/>
        <v xml:space="preserve">SE </v>
      </c>
      <c r="X10" s="85" t="str">
        <f>X3</f>
        <v>2.5%    CI</v>
      </c>
      <c r="Y10" s="85" t="str">
        <f>Y3</f>
        <v>97.5% CI</v>
      </c>
      <c r="Z10" s="84" t="str">
        <f t="shared" si="21"/>
        <v>t</v>
      </c>
      <c r="AA10" s="84" t="str">
        <f t="shared" ref="AA10:AC10" si="25">AA3</f>
        <v>df</v>
      </c>
      <c r="AB10" s="111" t="str">
        <f t="shared" si="25"/>
        <v>p. val.</v>
      </c>
      <c r="AC10" s="112" t="str">
        <f t="shared" si="25"/>
        <v>p. val. adj.</v>
      </c>
      <c r="AD10" s="83" t="str">
        <f t="shared" si="21"/>
        <v>β1</v>
      </c>
      <c r="AE10" s="84" t="str">
        <f t="shared" si="21"/>
        <v xml:space="preserve">SE </v>
      </c>
      <c r="AF10" s="85" t="str">
        <f>AF3</f>
        <v>2.5%    CI</v>
      </c>
      <c r="AG10" s="85" t="str">
        <f t="shared" ref="AG10" si="26">AG3</f>
        <v>97.5% CI</v>
      </c>
      <c r="AH10" s="84" t="str">
        <f t="shared" si="21"/>
        <v>t</v>
      </c>
      <c r="AI10" s="84" t="str">
        <f t="shared" ref="AI10:AK10" si="27">AI3</f>
        <v>df</v>
      </c>
      <c r="AJ10" s="111" t="str">
        <f t="shared" si="27"/>
        <v>p. val.</v>
      </c>
      <c r="AK10" s="112" t="str">
        <f t="shared" si="27"/>
        <v>p. val. adj.</v>
      </c>
      <c r="AL10" s="83" t="str">
        <f t="shared" si="21"/>
        <v>β1</v>
      </c>
      <c r="AM10" s="84" t="str">
        <f t="shared" si="21"/>
        <v xml:space="preserve">SE </v>
      </c>
      <c r="AN10" s="85" t="str">
        <f>AN3</f>
        <v>2.5%    CI</v>
      </c>
      <c r="AO10" s="85" t="str">
        <f t="shared" ref="AO10" si="28">AO3</f>
        <v>97.5% CI</v>
      </c>
      <c r="AP10" s="84" t="str">
        <f t="shared" si="21"/>
        <v>t</v>
      </c>
      <c r="AQ10" s="84" t="str">
        <f t="shared" ref="AQ10:AS10" si="29">AQ3</f>
        <v>df</v>
      </c>
      <c r="AR10" s="111" t="str">
        <f t="shared" si="29"/>
        <v>p. val.</v>
      </c>
      <c r="AS10" s="112" t="str">
        <f t="shared" si="29"/>
        <v>p. val. adj.</v>
      </c>
      <c r="AT10" s="83" t="str">
        <f t="shared" si="21"/>
        <v>β1</v>
      </c>
      <c r="AU10" s="84" t="str">
        <f t="shared" si="21"/>
        <v xml:space="preserve">SE </v>
      </c>
      <c r="AV10" s="85" t="str">
        <f t="shared" ref="AV10:AW10" si="30">AV3</f>
        <v>2.5%    CI</v>
      </c>
      <c r="AW10" s="85" t="str">
        <f t="shared" si="30"/>
        <v>97.5% CI</v>
      </c>
      <c r="AX10" s="84" t="str">
        <f t="shared" si="21"/>
        <v>t</v>
      </c>
      <c r="AY10" s="84" t="str">
        <f t="shared" ref="AY10:BA10" si="31">AY3</f>
        <v>df</v>
      </c>
      <c r="AZ10" s="111" t="str">
        <f t="shared" si="31"/>
        <v>p. val.</v>
      </c>
      <c r="BA10" s="112" t="str">
        <f t="shared" si="31"/>
        <v>p. val. adj.</v>
      </c>
      <c r="BB10" s="83" t="s">
        <v>51</v>
      </c>
      <c r="BC10" s="88" t="s">
        <v>52</v>
      </c>
    </row>
    <row r="11" spans="1:55" s="101" customFormat="1" ht="27" customHeight="1" thickBot="1" x14ac:dyDescent="0.3">
      <c r="A11" s="150" t="s">
        <v>29</v>
      </c>
      <c r="B11" s="125">
        <f>Intercepts!P10</f>
        <v>3.4169999999999998</v>
      </c>
      <c r="C11" s="126">
        <f>Intercepts!P11</f>
        <v>2.7930000000000001</v>
      </c>
      <c r="D11" s="126">
        <f>Intercepts!P12</f>
        <v>3.8919999999999999</v>
      </c>
      <c r="E11" s="133">
        <f>Intercepts!P13</f>
        <v>3.6360000000000001</v>
      </c>
      <c r="F11" s="125">
        <f>[18]LME_PA_lh_slope_b1!C2</f>
        <v>-0.624</v>
      </c>
      <c r="G11" s="146">
        <f>[18]LME_PA_lh_slope_b1!D2</f>
        <v>0.14099999999999999</v>
      </c>
      <c r="H11" s="127">
        <f>[18]LME_PA_lh_slope_b1!E2</f>
        <v>-0.9</v>
      </c>
      <c r="I11" s="127">
        <f>[18]LME_PA_lh_slope_b1!F2</f>
        <v>-0.34899999999999998</v>
      </c>
      <c r="J11" s="126">
        <f>[18]LME_PA_lh_slope_b1!G2</f>
        <v>-4.4390000000000001</v>
      </c>
      <c r="K11" s="126">
        <f>[18]LME_PA_lh_slope_b1!H2</f>
        <v>621.98</v>
      </c>
      <c r="L11" s="131">
        <f>[18]LME_PA_lh_slope_b1!I2</f>
        <v>1.06823989798523E-5</v>
      </c>
      <c r="M11" s="132">
        <f>[18]LME_PA_lh_slope_b1!J2</f>
        <v>7.4776792858966297E-5</v>
      </c>
      <c r="N11" s="125">
        <f>[18]LME_PA_lh_slope_b1!C3</f>
        <v>0.47399999999999998</v>
      </c>
      <c r="O11" s="126">
        <f>[18]LME_PA_lh_slope_b1!D3</f>
        <v>0.06</v>
      </c>
      <c r="P11" s="130">
        <f>[18]LME_PA_lh_slope_b1!E3</f>
        <v>0.35599999999999998</v>
      </c>
      <c r="Q11" s="130">
        <f>[18]LME_PA_lh_slope_b1!F3</f>
        <v>0.59199999999999997</v>
      </c>
      <c r="R11" s="126">
        <f>[18]LME_PA_lh_slope_b1!G3</f>
        <v>7.8710000000000004</v>
      </c>
      <c r="S11" s="126">
        <f>[18]LME_PA_lh_slope_b1!H3</f>
        <v>620.52</v>
      </c>
      <c r="T11" s="131">
        <f>[18]LME_PA_lh_slope_b1!I3</f>
        <v>1.5703139023949099E-14</v>
      </c>
      <c r="U11" s="132">
        <f>[18]LME_PA_lh_slope_b1!I3</f>
        <v>1.5703139023949099E-14</v>
      </c>
      <c r="V11" s="125">
        <f>[18]LME_PA_lh_slope_b1!C4</f>
        <v>0.219</v>
      </c>
      <c r="W11" s="126">
        <f>[18]LME_PA_lh_slope_b1!D4</f>
        <v>3.4000000000000002E-2</v>
      </c>
      <c r="X11" s="130">
        <f>[18]LME_PA_lh_slope_b1!E4</f>
        <v>0.153</v>
      </c>
      <c r="Y11" s="130">
        <f>[18]LME_PA_lh_slope_b1!F4</f>
        <v>0.28499999999999998</v>
      </c>
      <c r="Z11" s="126">
        <f>[18]LME_PA_lh_slope_b1!G4</f>
        <v>6.5250000000000004</v>
      </c>
      <c r="AA11" s="126">
        <f>[18]LME_PA_lh_slope_b1!H4</f>
        <v>619.16</v>
      </c>
      <c r="AB11" s="131">
        <f>[18]LME_PA_lh_slope_b1!I4</f>
        <v>1.4115341183901799E-10</v>
      </c>
      <c r="AC11" s="132">
        <f>[18]LME_PA_lh_slope_b1!J4</f>
        <v>9.8807388287312996E-10</v>
      </c>
      <c r="AD11" s="125">
        <f>[18]LME_PA_lh_slope_b1!C5</f>
        <v>1.0980000000000001</v>
      </c>
      <c r="AE11" s="126">
        <f>[18]LME_PA_lh_slope_b1!D5</f>
        <v>0.153</v>
      </c>
      <c r="AF11" s="130">
        <f>[18]LME_PA_lh_slope_b1!E5</f>
        <v>0.79800000000000004</v>
      </c>
      <c r="AG11" s="130">
        <f>[18]LME_PA_lh_slope_b1!F5</f>
        <v>1.3979999999999999</v>
      </c>
      <c r="AH11" s="126">
        <f>[18]LME_PA_lh_slope_b1!G5</f>
        <v>7.1769999999999996</v>
      </c>
      <c r="AI11" s="126">
        <f>[18]LME_PA_lh_slope_b1!H5</f>
        <v>621.91999999999996</v>
      </c>
      <c r="AJ11" s="131">
        <f>[18]LME_PA_lh_slope_b1!I5</f>
        <v>2.0325277628885002E-12</v>
      </c>
      <c r="AK11" s="132">
        <f>[18]LME_PA_lh_slope_b1!J5</f>
        <v>1.42276943402195E-11</v>
      </c>
      <c r="AL11" s="125">
        <f>[18]LME_PA_lh_slope_b1!C6</f>
        <v>0.84299999999999997</v>
      </c>
      <c r="AM11" s="126">
        <f>[18]LME_PA_lh_slope_b1!D6</f>
        <v>0.14099999999999999</v>
      </c>
      <c r="AN11" s="130">
        <f>[18]LME_PA_lh_slope_b1!E6</f>
        <v>0.56699999999999995</v>
      </c>
      <c r="AO11" s="130">
        <f>[18]LME_PA_lh_slope_b1!F6</f>
        <v>1.119</v>
      </c>
      <c r="AP11" s="126">
        <f>[18]LME_PA_lh_slope_b1!G6</f>
        <v>5.9779999999999998</v>
      </c>
      <c r="AQ11" s="126">
        <f>[18]LME_PA_lh_slope_b1!H6</f>
        <v>621.64</v>
      </c>
      <c r="AR11" s="131">
        <f>[18]LME_PA_lh_slope_b1!I6</f>
        <v>3.8082242598892499E-9</v>
      </c>
      <c r="AS11" s="132">
        <f>[18]LME_PA_lh_slope_b1!J6</f>
        <v>2.6657569819224701E-8</v>
      </c>
      <c r="AT11" s="125">
        <f>[18]LME_PA_lh_slope_b1!C7</f>
        <v>-0.255</v>
      </c>
      <c r="AU11" s="126">
        <f>[18]LME_PA_lh_slope_b1!D7</f>
        <v>6.6000000000000003E-2</v>
      </c>
      <c r="AV11" s="130">
        <f>[18]LME_PA_lh_slope_b1!E7</f>
        <v>-0.38600000000000001</v>
      </c>
      <c r="AW11" s="130">
        <f>[18]LME_PA_lh_slope_b1!F7</f>
        <v>-0.125</v>
      </c>
      <c r="AX11" s="126">
        <f>[18]LME_PA_lh_slope_b1!G7</f>
        <v>-3.8420000000000001</v>
      </c>
      <c r="AY11" s="126">
        <f>[18]LME_PA_lh_slope_b1!H7</f>
        <v>620.29999999999995</v>
      </c>
      <c r="AZ11" s="131">
        <f>[18]LME_PA_lh_slope_b1!I7</f>
        <v>1.3463248239953501E-4</v>
      </c>
      <c r="BA11" s="132">
        <f>[18]LME_PA_lh_slope_b1!J7</f>
        <v>9.4242737679675105E-4</v>
      </c>
      <c r="BB11" s="125">
        <f>[12]LME_PA_lh_slope_r2!B3</f>
        <v>0.14095434508529101</v>
      </c>
      <c r="BC11" s="133">
        <f>[12]LME_PA_lh_slope_r2!B2</f>
        <v>0.40558731360153999</v>
      </c>
    </row>
  </sheetData>
  <mergeCells count="11">
    <mergeCell ref="BB1:BC1"/>
    <mergeCell ref="F2:M2"/>
    <mergeCell ref="BB2:BC2"/>
    <mergeCell ref="N2:U2"/>
    <mergeCell ref="V2:AC2"/>
    <mergeCell ref="A1:A2"/>
    <mergeCell ref="B1:E1"/>
    <mergeCell ref="F1:BA1"/>
    <mergeCell ref="AD2:AK2"/>
    <mergeCell ref="AT2:BA2"/>
    <mergeCell ref="AL2:AS2"/>
  </mergeCells>
  <conditionalFormatting sqref="M3:M6 U4:U6 AC4:AC6 AK4:AK6 AS4:AS6 BA4:BA6 BA8:BA9 AS8:AS9 AK8:AK9 AC8:AC9 U8:U9 M8:M9">
    <cfRule type="cellIs" dxfId="113" priority="102" operator="lessThan">
      <formula>0.001</formula>
    </cfRule>
    <cfRule type="cellIs" dxfId="112" priority="103" operator="lessThan">
      <formula>0.05</formula>
    </cfRule>
    <cfRule type="containsText" dxfId="111" priority="104" operator="containsText" text="&lt;0.001">
      <formula>NOT(ISERROR(SEARCH("&lt;0.001",M3)))</formula>
    </cfRule>
  </conditionalFormatting>
  <conditionalFormatting sqref="M7 U7 AC7 AK7 AS7 BA7">
    <cfRule type="cellIs" dxfId="110" priority="96" operator="lessThan">
      <formula>0.001</formula>
    </cfRule>
    <cfRule type="cellIs" dxfId="109" priority="97" operator="lessThan">
      <formula>0.05</formula>
    </cfRule>
    <cfRule type="containsText" dxfId="108" priority="98" operator="containsText" text="&lt;0.001">
      <formula>NOT(ISERROR(SEARCH("&lt;0.001",M7)))</formula>
    </cfRule>
  </conditionalFormatting>
  <conditionalFormatting sqref="M10 U10 AC10 AK10 AS10 BA10">
    <cfRule type="cellIs" dxfId="107" priority="93" operator="lessThan">
      <formula>0.001</formula>
    </cfRule>
    <cfRule type="cellIs" dxfId="106" priority="94" operator="lessThan">
      <formula>0.05</formula>
    </cfRule>
    <cfRule type="containsText" dxfId="105" priority="95" operator="containsText" text="&lt;0.001">
      <formula>NOT(ISERROR(SEARCH("&lt;0.001",M10)))</formula>
    </cfRule>
  </conditionalFormatting>
  <conditionalFormatting sqref="BA11 AS11 AK11 AC11 U11 M11">
    <cfRule type="cellIs" dxfId="104" priority="90" operator="lessThan">
      <formula>0.001</formula>
    </cfRule>
    <cfRule type="cellIs" dxfId="103" priority="91" operator="lessThan">
      <formula>0.05</formula>
    </cfRule>
    <cfRule type="containsText" dxfId="102" priority="92" operator="containsText" text="&lt;0.001">
      <formula>NOT(ISERROR(SEARCH("&lt;0.001",M11)))</formula>
    </cfRule>
  </conditionalFormatting>
  <conditionalFormatting sqref="U3">
    <cfRule type="cellIs" dxfId="101" priority="86" operator="lessThan">
      <formula>0.001</formula>
    </cfRule>
    <cfRule type="cellIs" dxfId="100" priority="87" operator="lessThan">
      <formula>0.05</formula>
    </cfRule>
    <cfRule type="containsText" dxfId="99" priority="88" operator="containsText" text="&lt;0.001">
      <formula>NOT(ISERROR(SEARCH("&lt;0.001",U3)))</formula>
    </cfRule>
  </conditionalFormatting>
  <conditionalFormatting sqref="AC3">
    <cfRule type="cellIs" dxfId="98" priority="83" operator="lessThan">
      <formula>0.001</formula>
    </cfRule>
    <cfRule type="cellIs" dxfId="97" priority="84" operator="lessThan">
      <formula>0.05</formula>
    </cfRule>
    <cfRule type="containsText" dxfId="96" priority="85" operator="containsText" text="&lt;0.001">
      <formula>NOT(ISERROR(SEARCH("&lt;0.001",AC3)))</formula>
    </cfRule>
  </conditionalFormatting>
  <conditionalFormatting sqref="AK3">
    <cfRule type="cellIs" dxfId="95" priority="80" operator="lessThan">
      <formula>0.001</formula>
    </cfRule>
    <cfRule type="cellIs" dxfId="94" priority="81" operator="lessThan">
      <formula>0.05</formula>
    </cfRule>
    <cfRule type="containsText" dxfId="93" priority="82" operator="containsText" text="&lt;0.001">
      <formula>NOT(ISERROR(SEARCH("&lt;0.001",AK3)))</formula>
    </cfRule>
  </conditionalFormatting>
  <conditionalFormatting sqref="AS3">
    <cfRule type="cellIs" dxfId="92" priority="77" operator="lessThan">
      <formula>0.001</formula>
    </cfRule>
    <cfRule type="cellIs" dxfId="91" priority="78" operator="lessThan">
      <formula>0.05</formula>
    </cfRule>
    <cfRule type="containsText" dxfId="90" priority="79" operator="containsText" text="&lt;0.001">
      <formula>NOT(ISERROR(SEARCH("&lt;0.001",AS3)))</formula>
    </cfRule>
  </conditionalFormatting>
  <conditionalFormatting sqref="BA3">
    <cfRule type="cellIs" dxfId="89" priority="74" operator="lessThan">
      <formula>0.001</formula>
    </cfRule>
    <cfRule type="cellIs" dxfId="88" priority="75" operator="lessThan">
      <formula>0.05</formula>
    </cfRule>
    <cfRule type="containsText" dxfId="87" priority="76" operator="containsText" text="&lt;0.001">
      <formula>NOT(ISERROR(SEARCH("&lt;0.001",BA3)))</formula>
    </cfRule>
  </conditionalFormatting>
  <conditionalFormatting sqref="U4:U11 AC4:AC11 AK4:AK11 AS4:AS11 BA4:BA11">
    <cfRule type="cellIs" dxfId="86" priority="73" operator="lessThanOrEqual">
      <formula>0.001</formula>
    </cfRule>
  </conditionalFormatting>
  <conditionalFormatting sqref="L4:L6 L8:L9">
    <cfRule type="cellIs" dxfId="85" priority="70" operator="lessThan">
      <formula>0.001</formula>
    </cfRule>
    <cfRule type="cellIs" dxfId="84" priority="71" operator="lessThan">
      <formula>0.05</formula>
    </cfRule>
    <cfRule type="containsText" dxfId="83" priority="72" operator="containsText" text="&lt;0.001">
      <formula>NOT(ISERROR(SEARCH("&lt;0.001",L4)))</formula>
    </cfRule>
  </conditionalFormatting>
  <conditionalFormatting sqref="L7">
    <cfRule type="cellIs" dxfId="82" priority="67" operator="lessThan">
      <formula>0.001</formula>
    </cfRule>
    <cfRule type="cellIs" dxfId="81" priority="68" operator="lessThan">
      <formula>0.05</formula>
    </cfRule>
    <cfRule type="containsText" dxfId="80" priority="69" operator="containsText" text="&lt;0.001">
      <formula>NOT(ISERROR(SEARCH("&lt;0.001",L7)))</formula>
    </cfRule>
  </conditionalFormatting>
  <conditionalFormatting sqref="L10">
    <cfRule type="cellIs" dxfId="79" priority="64" operator="lessThan">
      <formula>0.001</formula>
    </cfRule>
    <cfRule type="cellIs" dxfId="78" priority="65" operator="lessThan">
      <formula>0.05</formula>
    </cfRule>
    <cfRule type="containsText" dxfId="77" priority="66" operator="containsText" text="&lt;0.001">
      <formula>NOT(ISERROR(SEARCH("&lt;0.001",L10)))</formula>
    </cfRule>
  </conditionalFormatting>
  <conditionalFormatting sqref="L11">
    <cfRule type="cellIs" dxfId="76" priority="61" operator="lessThan">
      <formula>0.001</formula>
    </cfRule>
    <cfRule type="cellIs" dxfId="75" priority="62" operator="lessThan">
      <formula>0.05</formula>
    </cfRule>
    <cfRule type="containsText" dxfId="74" priority="63" operator="containsText" text="&lt;0.001">
      <formula>NOT(ISERROR(SEARCH("&lt;0.001",L11)))</formula>
    </cfRule>
  </conditionalFormatting>
  <conditionalFormatting sqref="T4:T6 T8:T9">
    <cfRule type="cellIs" dxfId="73" priority="58" operator="lessThan">
      <formula>0.001</formula>
    </cfRule>
    <cfRule type="cellIs" dxfId="72" priority="59" operator="lessThan">
      <formula>0.05</formula>
    </cfRule>
    <cfRule type="containsText" dxfId="71" priority="60" operator="containsText" text="&lt;0.001">
      <formula>NOT(ISERROR(SEARCH("&lt;0.001",T4)))</formula>
    </cfRule>
  </conditionalFormatting>
  <conditionalFormatting sqref="T7">
    <cfRule type="cellIs" dxfId="70" priority="55" operator="lessThan">
      <formula>0.001</formula>
    </cfRule>
    <cfRule type="cellIs" dxfId="69" priority="56" operator="lessThan">
      <formula>0.05</formula>
    </cfRule>
    <cfRule type="containsText" dxfId="68" priority="57" operator="containsText" text="&lt;0.001">
      <formula>NOT(ISERROR(SEARCH("&lt;0.001",T7)))</formula>
    </cfRule>
  </conditionalFormatting>
  <conditionalFormatting sqref="T10">
    <cfRule type="cellIs" dxfId="67" priority="52" operator="lessThan">
      <formula>0.001</formula>
    </cfRule>
    <cfRule type="cellIs" dxfId="66" priority="53" operator="lessThan">
      <formula>0.05</formula>
    </cfRule>
    <cfRule type="containsText" dxfId="65" priority="54" operator="containsText" text="&lt;0.001">
      <formula>NOT(ISERROR(SEARCH("&lt;0.001",T10)))</formula>
    </cfRule>
  </conditionalFormatting>
  <conditionalFormatting sqref="T11">
    <cfRule type="cellIs" dxfId="64" priority="49" operator="lessThan">
      <formula>0.001</formula>
    </cfRule>
    <cfRule type="cellIs" dxfId="63" priority="50" operator="lessThan">
      <formula>0.05</formula>
    </cfRule>
    <cfRule type="containsText" dxfId="62" priority="51" operator="containsText" text="&lt;0.001">
      <formula>NOT(ISERROR(SEARCH("&lt;0.001",T11)))</formula>
    </cfRule>
  </conditionalFormatting>
  <conditionalFormatting sqref="AB4:AB6 AB8:AB9">
    <cfRule type="cellIs" dxfId="61" priority="46" operator="lessThan">
      <formula>0.001</formula>
    </cfRule>
    <cfRule type="cellIs" dxfId="60" priority="47" operator="lessThan">
      <formula>0.05</formula>
    </cfRule>
    <cfRule type="containsText" dxfId="59" priority="48" operator="containsText" text="&lt;0.001">
      <formula>NOT(ISERROR(SEARCH("&lt;0.001",AB4)))</formula>
    </cfRule>
  </conditionalFormatting>
  <conditionalFormatting sqref="AB7">
    <cfRule type="cellIs" dxfId="58" priority="43" operator="lessThan">
      <formula>0.001</formula>
    </cfRule>
    <cfRule type="cellIs" dxfId="57" priority="44" operator="lessThan">
      <formula>0.05</formula>
    </cfRule>
    <cfRule type="containsText" dxfId="56" priority="45" operator="containsText" text="&lt;0.001">
      <formula>NOT(ISERROR(SEARCH("&lt;0.001",AB7)))</formula>
    </cfRule>
  </conditionalFormatting>
  <conditionalFormatting sqref="AB10">
    <cfRule type="cellIs" dxfId="55" priority="40" operator="lessThan">
      <formula>0.001</formula>
    </cfRule>
    <cfRule type="cellIs" dxfId="54" priority="41" operator="lessThan">
      <formula>0.05</formula>
    </cfRule>
    <cfRule type="containsText" dxfId="53" priority="42" operator="containsText" text="&lt;0.001">
      <formula>NOT(ISERROR(SEARCH("&lt;0.001",AB10)))</formula>
    </cfRule>
  </conditionalFormatting>
  <conditionalFormatting sqref="AB11">
    <cfRule type="cellIs" dxfId="52" priority="37" operator="lessThan">
      <formula>0.001</formula>
    </cfRule>
    <cfRule type="cellIs" dxfId="51" priority="38" operator="lessThan">
      <formula>0.05</formula>
    </cfRule>
    <cfRule type="containsText" dxfId="50" priority="39" operator="containsText" text="&lt;0.001">
      <formula>NOT(ISERROR(SEARCH("&lt;0.001",AB11)))</formula>
    </cfRule>
  </conditionalFormatting>
  <conditionalFormatting sqref="AJ4:AJ6 AJ8:AJ9">
    <cfRule type="cellIs" dxfId="49" priority="34" operator="lessThan">
      <formula>0.001</formula>
    </cfRule>
    <cfRule type="cellIs" dxfId="48" priority="35" operator="lessThan">
      <formula>0.05</formula>
    </cfRule>
    <cfRule type="containsText" dxfId="47" priority="36" operator="containsText" text="&lt;0.001">
      <formula>NOT(ISERROR(SEARCH("&lt;0.001",AJ4)))</formula>
    </cfRule>
  </conditionalFormatting>
  <conditionalFormatting sqref="AJ7">
    <cfRule type="cellIs" dxfId="46" priority="31" operator="lessThan">
      <formula>0.001</formula>
    </cfRule>
    <cfRule type="cellIs" dxfId="45" priority="32" operator="lessThan">
      <formula>0.05</formula>
    </cfRule>
    <cfRule type="containsText" dxfId="44" priority="33" operator="containsText" text="&lt;0.001">
      <formula>NOT(ISERROR(SEARCH("&lt;0.001",AJ7)))</formula>
    </cfRule>
  </conditionalFormatting>
  <conditionalFormatting sqref="AJ10">
    <cfRule type="cellIs" dxfId="43" priority="28" operator="lessThan">
      <formula>0.001</formula>
    </cfRule>
    <cfRule type="cellIs" dxfId="42" priority="29" operator="lessThan">
      <formula>0.05</formula>
    </cfRule>
    <cfRule type="containsText" dxfId="41" priority="30" operator="containsText" text="&lt;0.001">
      <formula>NOT(ISERROR(SEARCH("&lt;0.001",AJ10)))</formula>
    </cfRule>
  </conditionalFormatting>
  <conditionalFormatting sqref="AJ11">
    <cfRule type="cellIs" dxfId="40" priority="25" operator="lessThan">
      <formula>0.001</formula>
    </cfRule>
    <cfRule type="cellIs" dxfId="39" priority="26" operator="lessThan">
      <formula>0.05</formula>
    </cfRule>
    <cfRule type="containsText" dxfId="38" priority="27" operator="containsText" text="&lt;0.001">
      <formula>NOT(ISERROR(SEARCH("&lt;0.001",AJ11)))</formula>
    </cfRule>
  </conditionalFormatting>
  <conditionalFormatting sqref="AR4:AR6 AR8:AR9">
    <cfRule type="cellIs" dxfId="37" priority="22" operator="lessThan">
      <formula>0.001</formula>
    </cfRule>
    <cfRule type="cellIs" dxfId="36" priority="23" operator="lessThan">
      <formula>0.05</formula>
    </cfRule>
    <cfRule type="containsText" dxfId="35" priority="24" operator="containsText" text="&lt;0.001">
      <formula>NOT(ISERROR(SEARCH("&lt;0.001",AR4)))</formula>
    </cfRule>
  </conditionalFormatting>
  <conditionalFormatting sqref="AR7">
    <cfRule type="cellIs" dxfId="34" priority="19" operator="lessThan">
      <formula>0.001</formula>
    </cfRule>
    <cfRule type="cellIs" dxfId="33" priority="20" operator="lessThan">
      <formula>0.05</formula>
    </cfRule>
    <cfRule type="containsText" dxfId="32" priority="21" operator="containsText" text="&lt;0.001">
      <formula>NOT(ISERROR(SEARCH("&lt;0.001",AR7)))</formula>
    </cfRule>
  </conditionalFormatting>
  <conditionalFormatting sqref="AR10">
    <cfRule type="cellIs" dxfId="31" priority="16" operator="lessThan">
      <formula>0.001</formula>
    </cfRule>
    <cfRule type="cellIs" dxfId="30" priority="17" operator="lessThan">
      <formula>0.05</formula>
    </cfRule>
    <cfRule type="containsText" dxfId="29" priority="18" operator="containsText" text="&lt;0.001">
      <formula>NOT(ISERROR(SEARCH("&lt;0.001",AR10)))</formula>
    </cfRule>
  </conditionalFormatting>
  <conditionalFormatting sqref="AR11">
    <cfRule type="cellIs" dxfId="28" priority="13" operator="lessThan">
      <formula>0.001</formula>
    </cfRule>
    <cfRule type="cellIs" dxfId="27" priority="14" operator="lessThan">
      <formula>0.05</formula>
    </cfRule>
    <cfRule type="containsText" dxfId="26" priority="15" operator="containsText" text="&lt;0.001">
      <formula>NOT(ISERROR(SEARCH("&lt;0.001",AR11)))</formula>
    </cfRule>
  </conditionalFormatting>
  <conditionalFormatting sqref="AZ4:AZ6 AZ8:AZ9">
    <cfRule type="cellIs" dxfId="25" priority="10" operator="lessThan">
      <formula>0.001</formula>
    </cfRule>
    <cfRule type="cellIs" dxfId="24" priority="11" operator="lessThan">
      <formula>0.05</formula>
    </cfRule>
    <cfRule type="containsText" dxfId="23" priority="12" operator="containsText" text="&lt;0.001">
      <formula>NOT(ISERROR(SEARCH("&lt;0.001",AZ4)))</formula>
    </cfRule>
  </conditionalFormatting>
  <conditionalFormatting sqref="AZ7">
    <cfRule type="cellIs" dxfId="22" priority="7" operator="lessThan">
      <formula>0.001</formula>
    </cfRule>
    <cfRule type="cellIs" dxfId="21" priority="8" operator="lessThan">
      <formula>0.05</formula>
    </cfRule>
    <cfRule type="containsText" dxfId="20" priority="9" operator="containsText" text="&lt;0.001">
      <formula>NOT(ISERROR(SEARCH("&lt;0.001",AZ7)))</formula>
    </cfRule>
  </conditionalFormatting>
  <conditionalFormatting sqref="AZ10">
    <cfRule type="cellIs" dxfId="19" priority="4" operator="lessThan">
      <formula>0.001</formula>
    </cfRule>
    <cfRule type="cellIs" dxfId="18" priority="5" operator="lessThan">
      <formula>0.05</formula>
    </cfRule>
    <cfRule type="containsText" dxfId="17" priority="6" operator="containsText" text="&lt;0.001">
      <formula>NOT(ISERROR(SEARCH("&lt;0.001",AZ10)))</formula>
    </cfRule>
  </conditionalFormatting>
  <conditionalFormatting sqref="AZ11">
    <cfRule type="cellIs" dxfId="16" priority="1" operator="lessThan">
      <formula>0.001</formula>
    </cfRule>
    <cfRule type="cellIs" dxfId="15" priority="2" operator="lessThan">
      <formula>0.05</formula>
    </cfRule>
    <cfRule type="containsText" dxfId="14" priority="3" operator="containsText" text="&lt;0.001">
      <formula>NOT(ISERROR(SEARCH("&lt;0.001",AZ11)))</formula>
    </cfRule>
  </conditionalFormatting>
  <pageMargins left="0.23622047244094491" right="0.23622047244094491" top="0.74803149606299213" bottom="0.74803149606299213" header="0.31496062992125984" footer="0.31496062992125984"/>
  <pageSetup paperSize="9" scale="3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C46:F50"/>
  <sheetViews>
    <sheetView tabSelected="1" zoomScale="85" zoomScaleNormal="85" workbookViewId="0">
      <selection activeCell="E44" sqref="E44"/>
    </sheetView>
  </sheetViews>
  <sheetFormatPr defaultRowHeight="14.4" x14ac:dyDescent="0.3"/>
  <sheetData>
    <row r="46" spans="3:6" x14ac:dyDescent="0.3">
      <c r="C46" t="s">
        <v>40</v>
      </c>
      <c r="D46" t="s">
        <v>41</v>
      </c>
      <c r="E46" t="s">
        <v>43</v>
      </c>
      <c r="F46" t="s">
        <v>44</v>
      </c>
    </row>
    <row r="47" spans="3:6" x14ac:dyDescent="0.3">
      <c r="C47" t="s">
        <v>34</v>
      </c>
      <c r="D47" t="s">
        <v>35</v>
      </c>
      <c r="E47" t="s">
        <v>37</v>
      </c>
      <c r="F47" t="s">
        <v>38</v>
      </c>
    </row>
    <row r="49" spans="3:4" x14ac:dyDescent="0.3">
      <c r="C49" t="s">
        <v>39</v>
      </c>
      <c r="D49" t="s">
        <v>42</v>
      </c>
    </row>
    <row r="50" spans="3:4" x14ac:dyDescent="0.3">
      <c r="C50" t="s">
        <v>33</v>
      </c>
      <c r="D50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workbookViewId="0"/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3" t="str">
        <f>E3</f>
        <v>L*H</v>
      </c>
      <c r="B1" s="17" t="s">
        <v>12</v>
      </c>
      <c r="C1" s="3" t="s">
        <v>13</v>
      </c>
      <c r="E1" t="s">
        <v>16</v>
      </c>
    </row>
    <row r="2" spans="1:6" x14ac:dyDescent="0.3">
      <c r="A2" s="5" t="s">
        <v>10</v>
      </c>
      <c r="B2" s="18">
        <f>Intercepts!B3</f>
        <v>96.254000000000005</v>
      </c>
      <c r="C2" s="3">
        <f>Intercepts!B10</f>
        <v>316.149</v>
      </c>
      <c r="E2" s="28" t="s">
        <v>0</v>
      </c>
      <c r="F2" s="29" t="s">
        <v>20</v>
      </c>
    </row>
    <row r="3" spans="1:6" x14ac:dyDescent="0.3">
      <c r="A3" s="5" t="s">
        <v>11</v>
      </c>
      <c r="B3" s="18">
        <f>Intercepts!I3</f>
        <v>86.994</v>
      </c>
      <c r="C3" s="3">
        <f>Intercepts!I10</f>
        <v>92.605000000000004</v>
      </c>
      <c r="E3" s="32" t="str">
        <f>Intercepts!O3</f>
        <v>L*H</v>
      </c>
      <c r="F3" s="32">
        <f>Intercepts!P3-Intercepts!R3</f>
        <v>0.86099999999999977</v>
      </c>
    </row>
    <row r="4" spans="1:6" x14ac:dyDescent="0.3">
      <c r="A4" s="1"/>
      <c r="B4" s="19"/>
      <c r="C4" s="2"/>
      <c r="E4" s="32" t="str">
        <f>Intercepts!O4</f>
        <v>^[L*]H</v>
      </c>
      <c r="F4" s="32">
        <f>Intercepts!P4-Intercepts!R4</f>
        <v>1.5189999999999999</v>
      </c>
    </row>
    <row r="5" spans="1:6" x14ac:dyDescent="0.3">
      <c r="A5" s="3" t="str">
        <f>E4</f>
        <v>^[L*]H</v>
      </c>
      <c r="B5" s="17" t="s">
        <v>12</v>
      </c>
      <c r="C5" s="3" t="s">
        <v>13</v>
      </c>
      <c r="E5" s="32" t="str">
        <f>Intercepts!O5</f>
        <v>L*^[H]</v>
      </c>
      <c r="F5" s="32">
        <f>Intercepts!P5-Intercepts!R5</f>
        <v>0.98499999999999943</v>
      </c>
    </row>
    <row r="6" spans="1:6" x14ac:dyDescent="0.3">
      <c r="A6" s="5" t="s">
        <v>10</v>
      </c>
      <c r="B6" s="18">
        <f>Intercepts!B4</f>
        <v>87.087000000000003</v>
      </c>
      <c r="C6" s="3">
        <f>Intercepts!B11</f>
        <v>237.262</v>
      </c>
      <c r="E6" s="32" t="str">
        <f>Intercepts!O6</f>
        <v>^[L*H]</v>
      </c>
      <c r="F6" s="32">
        <f>Intercepts!P6-Intercepts!R6</f>
        <v>0.89900000000000002</v>
      </c>
    </row>
    <row r="7" spans="1:6" x14ac:dyDescent="0.3">
      <c r="A7" s="5" t="s">
        <v>11</v>
      </c>
      <c r="B7" s="18">
        <f>Intercepts!I4</f>
        <v>91.176000000000002</v>
      </c>
      <c r="C7" s="3">
        <f>Intercepts!I11</f>
        <v>93.893000000000001</v>
      </c>
    </row>
    <row r="8" spans="1:6" x14ac:dyDescent="0.3">
      <c r="A8" s="1"/>
      <c r="B8" s="19"/>
      <c r="C8" s="2"/>
      <c r="E8" t="s">
        <v>22</v>
      </c>
    </row>
    <row r="9" spans="1:6" x14ac:dyDescent="0.3">
      <c r="A9" s="6" t="str">
        <f>E5</f>
        <v>L*^[H]</v>
      </c>
      <c r="B9" s="4" t="s">
        <v>12</v>
      </c>
      <c r="C9" s="3" t="s">
        <v>13</v>
      </c>
      <c r="E9" s="28" t="s">
        <v>0</v>
      </c>
      <c r="F9" s="29" t="s">
        <v>20</v>
      </c>
    </row>
    <row r="10" spans="1:6" x14ac:dyDescent="0.3">
      <c r="A10" s="5" t="s">
        <v>10</v>
      </c>
      <c r="B10" s="3">
        <f>Intercepts!B5</f>
        <v>73.647000000000006</v>
      </c>
      <c r="C10" s="3">
        <f>Intercepts!B12</f>
        <v>300.93700000000001</v>
      </c>
      <c r="E10" s="32" t="str">
        <f>Intercepts!O10</f>
        <v>L*H</v>
      </c>
      <c r="F10" s="32">
        <f>Intercepts!P10-Intercepts!R10</f>
        <v>0.16999999999999993</v>
      </c>
    </row>
    <row r="11" spans="1:6" x14ac:dyDescent="0.3">
      <c r="A11" s="5" t="s">
        <v>11</v>
      </c>
      <c r="B11" s="3">
        <f>Intercepts!I5</f>
        <v>88.528999999999996</v>
      </c>
      <c r="C11" s="3">
        <f>Intercepts!I12</f>
        <v>98.281999999999996</v>
      </c>
      <c r="E11" s="32" t="str">
        <f>Intercepts!O11</f>
        <v>^[L*]H</v>
      </c>
      <c r="F11" s="32">
        <f>Intercepts!P11-Intercepts!R11</f>
        <v>0.32600000000000007</v>
      </c>
    </row>
    <row r="12" spans="1:6" x14ac:dyDescent="0.3">
      <c r="A12" s="1"/>
      <c r="B12" s="1"/>
      <c r="C12" s="2"/>
      <c r="E12" s="32" t="str">
        <f>Intercepts!O12</f>
        <v>L*^[H]</v>
      </c>
      <c r="F12" s="32">
        <f>Intercepts!P12-Intercepts!R12</f>
        <v>0.20199999999999996</v>
      </c>
    </row>
    <row r="13" spans="1:6" x14ac:dyDescent="0.3">
      <c r="A13" s="3" t="str">
        <f>E6</f>
        <v>^[L*H]</v>
      </c>
      <c r="B13" s="4" t="s">
        <v>12</v>
      </c>
      <c r="C13" s="3" t="s">
        <v>13</v>
      </c>
      <c r="E13" s="32" t="str">
        <f>Intercepts!O13</f>
        <v>^[L*H]</v>
      </c>
      <c r="F13" s="32">
        <f>Intercepts!P13-Intercepts!R13</f>
        <v>0.17900000000000027</v>
      </c>
    </row>
    <row r="14" spans="1:6" x14ac:dyDescent="0.3">
      <c r="A14" s="5" t="s">
        <v>10</v>
      </c>
      <c r="B14" s="3">
        <f>Intercepts!B6</f>
        <v>69.733999999999995</v>
      </c>
      <c r="C14" s="3">
        <f>Intercepts!B13</f>
        <v>298.25299999999999</v>
      </c>
    </row>
    <row r="15" spans="1:6" x14ac:dyDescent="0.3">
      <c r="A15" s="5" t="s">
        <v>11</v>
      </c>
      <c r="B15" s="3">
        <f>Intercepts!I6</f>
        <v>90.988</v>
      </c>
      <c r="C15" s="3">
        <f>Intercepts!I13</f>
        <v>98.17</v>
      </c>
    </row>
    <row r="16" spans="1:6" x14ac:dyDescent="0.3">
      <c r="A16" s="1"/>
      <c r="B16" s="16"/>
      <c r="C16" s="2"/>
    </row>
    <row r="17" spans="1:3" x14ac:dyDescent="0.3">
      <c r="A17" s="11" t="s">
        <v>14</v>
      </c>
      <c r="B17" s="20"/>
      <c r="C17" s="12"/>
    </row>
    <row r="18" spans="1:3" x14ac:dyDescent="0.3">
      <c r="A18" s="7" t="str">
        <f>E3</f>
        <v>L*H</v>
      </c>
      <c r="B18" s="21" t="s">
        <v>12</v>
      </c>
      <c r="C18" s="8" t="s">
        <v>13</v>
      </c>
    </row>
    <row r="19" spans="1:3" x14ac:dyDescent="0.3">
      <c r="A19" s="9" t="s">
        <v>10</v>
      </c>
      <c r="B19" s="22">
        <f>Intercepts!B3-Intercepts!D3</f>
        <v>10.796000000000006</v>
      </c>
      <c r="C19" s="8">
        <f>Intercepts!B10-Intercepts!D10</f>
        <v>50.658999999999992</v>
      </c>
    </row>
    <row r="20" spans="1:3" x14ac:dyDescent="0.3">
      <c r="A20" s="9" t="s">
        <v>11</v>
      </c>
      <c r="B20" s="22">
        <f>Intercepts!I3-Intercepts!K3</f>
        <v>2.3449999999999989</v>
      </c>
      <c r="C20" s="8">
        <f>Intercepts!I10-Intercepts!K10</f>
        <v>2.5400000000000063</v>
      </c>
    </row>
    <row r="21" spans="1:3" x14ac:dyDescent="0.3">
      <c r="A21" s="10"/>
      <c r="B21" s="23"/>
      <c r="C21" s="14"/>
    </row>
    <row r="22" spans="1:3" x14ac:dyDescent="0.3">
      <c r="A22" s="7" t="str">
        <f>A5</f>
        <v>^[L*]H</v>
      </c>
      <c r="B22" s="21" t="s">
        <v>12</v>
      </c>
      <c r="C22" s="8" t="s">
        <v>13</v>
      </c>
    </row>
    <row r="23" spans="1:3" x14ac:dyDescent="0.3">
      <c r="A23" s="9" t="s">
        <v>10</v>
      </c>
      <c r="B23" s="22">
        <f>Intercepts!B4-Intercepts!D4</f>
        <v>24.936</v>
      </c>
      <c r="C23" s="8">
        <f>Intercepts!B11-Intercepts!D11</f>
        <v>56.068999999999988</v>
      </c>
    </row>
    <row r="24" spans="1:3" x14ac:dyDescent="0.3">
      <c r="A24" s="9" t="s">
        <v>11</v>
      </c>
      <c r="B24" s="22">
        <f>Intercepts!I4-Intercepts!K4</f>
        <v>2.9230000000000018</v>
      </c>
      <c r="C24" s="8">
        <f>Intercepts!I11-Intercepts!K11</f>
        <v>3.4869999999999948</v>
      </c>
    </row>
    <row r="25" spans="1:3" x14ac:dyDescent="0.3">
      <c r="A25" s="1"/>
      <c r="B25" s="20"/>
      <c r="C25" s="12"/>
    </row>
    <row r="26" spans="1:3" x14ac:dyDescent="0.3">
      <c r="A26" s="8" t="str">
        <f>A9</f>
        <v>L*^[H]</v>
      </c>
      <c r="B26" s="13" t="s">
        <v>12</v>
      </c>
      <c r="C26" s="8" t="s">
        <v>13</v>
      </c>
    </row>
    <row r="27" spans="1:3" x14ac:dyDescent="0.3">
      <c r="A27" s="15" t="s">
        <v>10</v>
      </c>
      <c r="B27" s="8">
        <f>Intercepts!B5-Intercepts!D5</f>
        <v>16.801000000000009</v>
      </c>
      <c r="C27" s="8">
        <f>Intercepts!B12-Intercepts!D12</f>
        <v>51.513000000000005</v>
      </c>
    </row>
    <row r="28" spans="1:3" x14ac:dyDescent="0.3">
      <c r="A28" s="15" t="s">
        <v>11</v>
      </c>
      <c r="B28" s="8">
        <f>Intercepts!I5-Intercepts!K5</f>
        <v>2.4909999999999997</v>
      </c>
      <c r="C28" s="8">
        <f>Intercepts!I12-Intercepts!K12</f>
        <v>2.9799999999999898</v>
      </c>
    </row>
    <row r="29" spans="1:3" x14ac:dyDescent="0.3">
      <c r="A29" s="14"/>
      <c r="B29" s="14"/>
      <c r="C29" s="14"/>
    </row>
    <row r="30" spans="1:3" x14ac:dyDescent="0.3">
      <c r="A30" s="8" t="str">
        <f>A13</f>
        <v>^[L*H]</v>
      </c>
      <c r="B30" s="13" t="s">
        <v>12</v>
      </c>
      <c r="C30" s="8" t="s">
        <v>13</v>
      </c>
    </row>
    <row r="31" spans="1:3" x14ac:dyDescent="0.3">
      <c r="A31" s="15" t="s">
        <v>10</v>
      </c>
      <c r="B31" s="8">
        <f>Intercepts!B6-Intercepts!D6</f>
        <v>16.794999999999995</v>
      </c>
      <c r="C31" s="8">
        <f>Intercepts!B13-Intercepts!D13</f>
        <v>50.907999999999987</v>
      </c>
    </row>
    <row r="32" spans="1:3" x14ac:dyDescent="0.3">
      <c r="A32" s="15" t="s">
        <v>11</v>
      </c>
      <c r="B32" s="8">
        <f>Intercepts!I6-Intercepts!K6</f>
        <v>2.7789999999999964</v>
      </c>
      <c r="C32" s="8">
        <f>Intercepts!I13-Intercepts!K13</f>
        <v>3.0679999999999978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Intercepts</vt:lpstr>
      <vt:lpstr>Summary Table Intercepts</vt:lpstr>
      <vt:lpstr>Pairwise Comparison</vt:lpstr>
      <vt:lpstr>Graphs</vt:lpstr>
      <vt:lpstr>Graph.Data</vt:lpstr>
      <vt:lpstr>'Pairwise Comparison'!Print_Area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2022-06-27T12:30:18Z</dcterms:modified>
</cp:coreProperties>
</file>