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8_{C906802F-62BF-44B6-9A77-B557F3E527A9}" xr6:coauthVersionLast="47" xr6:coauthVersionMax="47" xr10:uidLastSave="{00000000-0000-0000-0000-000000000000}"/>
  <bookViews>
    <workbookView xWindow="-90" yWindow="-90" windowWidth="19380" windowHeight="10980" activeTab="3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10" l="1"/>
  <c r="BD10" i="10"/>
  <c r="BE9" i="10"/>
  <c r="BD9" i="10"/>
  <c r="BE8" i="10"/>
  <c r="BD8" i="10"/>
  <c r="BE7" i="10"/>
  <c r="BD7" i="10"/>
  <c r="BE6" i="10"/>
  <c r="BD6" i="10"/>
  <c r="BE5" i="10"/>
  <c r="BD5" i="10"/>
  <c r="BE4" i="10"/>
  <c r="BD4" i="10"/>
  <c r="BE3" i="10"/>
  <c r="BD3" i="10"/>
  <c r="BE10" i="2"/>
  <c r="BD10" i="2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2" i="10"/>
  <c r="BE2" i="10"/>
  <c r="AL2" i="9"/>
  <c r="AM2" i="9"/>
  <c r="AL6" i="9"/>
  <c r="AM6" i="9"/>
  <c r="AL9" i="9"/>
  <c r="AM9" i="9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C10" i="9"/>
  <c r="AC8" i="9"/>
  <c r="AC7" i="9"/>
  <c r="AC5" i="9"/>
  <c r="AC4" i="9"/>
  <c r="AC3" i="9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AC8" i="8"/>
  <c r="AC7" i="8"/>
  <c r="AC5" i="8"/>
  <c r="AC4" i="8"/>
  <c r="AC3" i="8"/>
  <c r="AK10" i="8"/>
  <c r="AJ10" i="8"/>
  <c r="AI10" i="8"/>
  <c r="AH10" i="8"/>
  <c r="AG10" i="8"/>
  <c r="AF10" i="8"/>
  <c r="AE10" i="8"/>
  <c r="AD10" i="8"/>
  <c r="AC10" i="8"/>
  <c r="I2" i="9"/>
  <c r="AA2" i="9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AT2" i="2"/>
  <c r="AK2" i="2"/>
  <c r="AB2" i="2"/>
  <c r="S2" i="2"/>
  <c r="V2" i="8"/>
  <c r="Z10" i="8"/>
  <c r="AK9" i="8"/>
  <c r="AB9" i="8"/>
  <c r="AB6" i="8"/>
  <c r="AB2" i="8"/>
  <c r="S2" i="8"/>
  <c r="S6" i="8"/>
  <c r="S9" i="8"/>
  <c r="J9" i="8"/>
  <c r="J6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AL8" i="8"/>
  <c r="BD8" i="2" s="1"/>
  <c r="AL7" i="8"/>
  <c r="BD7" i="2" s="1"/>
  <c r="AL5" i="8"/>
  <c r="BD5" i="2" s="1"/>
  <c r="AL4" i="8"/>
  <c r="BD4" i="2" s="1"/>
  <c r="AL3" i="8"/>
  <c r="BD3" i="2" s="1"/>
  <c r="AM10" i="8"/>
  <c r="AM8" i="8"/>
  <c r="BE8" i="2" s="1"/>
  <c r="AM7" i="8"/>
  <c r="BE7" i="2" s="1"/>
  <c r="AM5" i="8"/>
  <c r="BE5" i="2" s="1"/>
  <c r="AM4" i="8"/>
  <c r="BE4" i="2" s="1"/>
  <c r="AM3" i="8"/>
  <c r="BE3" i="2" s="1"/>
  <c r="AI9" i="8"/>
  <c r="AH9" i="8"/>
  <c r="AG9" i="8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T10" i="8"/>
  <c r="T8" i="8"/>
  <c r="T7" i="8"/>
  <c r="T5" i="8"/>
  <c r="T4" i="8"/>
  <c r="T3" i="8"/>
  <c r="K2" i="8"/>
  <c r="K9" i="8" s="1"/>
  <c r="K10" i="8"/>
  <c r="K8" i="8"/>
  <c r="K4" i="8"/>
  <c r="B10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AM8" i="9" l="1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A20" i="1"/>
  <c r="S20" i="1" s="1"/>
  <c r="E7" i="1"/>
  <c r="AJ6" i="9" l="1"/>
  <c r="AJ9" i="9"/>
  <c r="R6" i="9"/>
  <c r="R9" i="9"/>
  <c r="K18" i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AJ2" i="8" s="1"/>
  <c r="AJ6" i="8" s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H19" i="1" l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<sst xmlns="http://schemas.openxmlformats.org/spreadsheetml/2006/main" count="166" uniqueCount="59">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</sst>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7531671968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F5">
            <v>72.334000000000003</v>
          </cell>
          <cell r="G5">
            <v>9.57</v>
          </cell>
          <cell r="H5">
            <v>1.9716000000000001E-14</v>
          </cell>
          <cell r="I5">
            <v>1.5800000000000001E-13</v>
          </cell>
          <cell r="J5" t="str">
            <v>p&lt;0.001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F6">
            <v>72.649000000000001</v>
          </cell>
          <cell r="G6">
            <v>9.24</v>
          </cell>
          <cell r="H6">
            <v>4.5926E-14</v>
          </cell>
          <cell r="I6">
            <v>3.67E-13</v>
          </cell>
          <cell r="J6" t="str">
            <v>p&lt;0.001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F7">
            <v>56.93</v>
          </cell>
          <cell r="G7">
            <v>13.61</v>
          </cell>
          <cell r="H7">
            <v>1.3941E-17</v>
          </cell>
          <cell r="I7">
            <v>1.12E-16</v>
          </cell>
          <cell r="J7" t="str">
            <v>p&lt;0.001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F8">
            <v>67.991</v>
          </cell>
          <cell r="G8">
            <v>9.68</v>
          </cell>
          <cell r="H8">
            <v>2.6984000000000001E-14</v>
          </cell>
          <cell r="I8">
            <v>2.1599999999999999E-13</v>
          </cell>
          <cell r="J8" t="str">
            <v>p&lt;0.001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F9">
            <v>64.307000000000002</v>
          </cell>
          <cell r="G9">
            <v>12.21</v>
          </cell>
          <cell r="H9">
            <v>7.9862999999999995E-17</v>
          </cell>
          <cell r="I9">
            <v>6.3900000000000003E-16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F5">
            <v>7.8609999999999998</v>
          </cell>
          <cell r="G5">
            <v>3.52</v>
          </cell>
          <cell r="H5">
            <v>2.3999999999999998E-3</v>
          </cell>
          <cell r="I5">
            <v>1.89E-2</v>
          </cell>
          <cell r="J5" t="str">
            <v>p&lt;0.05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F6">
            <v>6.4349999999999996</v>
          </cell>
          <cell r="G6">
            <v>3.37</v>
          </cell>
          <cell r="H6">
            <v>5.3E-3</v>
          </cell>
          <cell r="I6">
            <v>4.2200000000000001E-2</v>
          </cell>
          <cell r="J6" t="str">
            <v>p&lt;0.05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F7">
            <v>3.351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F8">
            <v>9.6959999999999997</v>
          </cell>
          <cell r="G8">
            <v>3.32</v>
          </cell>
          <cell r="H8">
            <v>1.5E-3</v>
          </cell>
          <cell r="I8">
            <v>1.21E-2</v>
          </cell>
          <cell r="J8" t="str">
            <v>p&lt;0.05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F9">
            <v>7.5810000000000004</v>
          </cell>
          <cell r="G9">
            <v>2.83</v>
          </cell>
          <cell r="H9">
            <v>5.7999999999999996E-3</v>
          </cell>
          <cell r="I9">
            <v>4.6300000000000001E-2</v>
          </cell>
          <cell r="J9" t="str">
            <v>p&lt;0.05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  <row r="8">
          <cell r="C8">
            <v>3.7719999999999998</v>
          </cell>
          <cell r="D8">
            <v>1.36</v>
          </cell>
          <cell r="E8">
            <v>1.1060000000000001</v>
          </cell>
          <cell r="F8">
            <v>6.4379999999999997</v>
          </cell>
          <cell r="G8">
            <v>2.7730000000000001</v>
          </cell>
          <cell r="H8">
            <v>21.4</v>
          </cell>
          <cell r="I8">
            <v>1.1299999999999999E-2</v>
          </cell>
          <cell r="J8">
            <v>9.0200000000000002E-2</v>
          </cell>
        </row>
        <row r="9">
          <cell r="C9">
            <v>1.6319999999999999</v>
          </cell>
          <cell r="D9">
            <v>0.496</v>
          </cell>
          <cell r="E9">
            <v>0.66</v>
          </cell>
          <cell r="F9">
            <v>2.605</v>
          </cell>
          <cell r="G9">
            <v>3.2890000000000001</v>
          </cell>
          <cell r="H9">
            <v>3.63</v>
          </cell>
          <cell r="I9">
            <v>3.49E-2</v>
          </cell>
          <cell r="J9">
            <v>0.27929999999999999</v>
          </cell>
        </row>
        <row r="10">
          <cell r="C10">
            <v>4.1500000000000004</v>
          </cell>
          <cell r="D10">
            <v>0.621</v>
          </cell>
          <cell r="E10">
            <v>2.9340000000000002</v>
          </cell>
          <cell r="F10">
            <v>5.367</v>
          </cell>
          <cell r="G10">
            <v>6.6890000000000001</v>
          </cell>
          <cell r="H10">
            <v>10.91</v>
          </cell>
          <cell r="I10">
            <v>3.5645000000000002E-5</v>
          </cell>
          <cell r="J10">
            <v>2.8499999999999999E-4</v>
          </cell>
          <cell r="K10" t="str">
            <v>p&lt;0.001</v>
          </cell>
        </row>
        <row r="11">
          <cell r="C11">
            <v>-2.1080000000000001</v>
          </cell>
          <cell r="D11">
            <v>1.1100000000000001</v>
          </cell>
          <cell r="E11">
            <v>-4.2839999999999998</v>
          </cell>
          <cell r="F11">
            <v>6.8000000000000005E-2</v>
          </cell>
          <cell r="G11">
            <v>-1.8979999999999999</v>
          </cell>
          <cell r="H11">
            <v>0.15</v>
          </cell>
          <cell r="I11">
            <v>0.72089999999999999</v>
          </cell>
          <cell r="J11">
            <v>0.99990000000000001</v>
          </cell>
        </row>
        <row r="12">
          <cell r="C12">
            <v>0.41</v>
          </cell>
          <cell r="D12">
            <v>1.129</v>
          </cell>
          <cell r="E12">
            <v>-1.8029999999999999</v>
          </cell>
          <cell r="F12">
            <v>2.6240000000000001</v>
          </cell>
          <cell r="G12">
            <v>0.36299999999999999</v>
          </cell>
          <cell r="H12">
            <v>0.01</v>
          </cell>
          <cell r="I12">
            <v>0.97809999999999997</v>
          </cell>
          <cell r="J12">
            <v>0.99990000000000001</v>
          </cell>
        </row>
        <row r="13">
          <cell r="C13">
            <v>2.5179999999999998</v>
          </cell>
          <cell r="D13">
            <v>0.69799999999999995</v>
          </cell>
          <cell r="E13">
            <v>1.149</v>
          </cell>
          <cell r="F13">
            <v>3.887</v>
          </cell>
          <cell r="G13">
            <v>3.605</v>
          </cell>
          <cell r="H13">
            <v>8.6199999999999992</v>
          </cell>
          <cell r="I13">
            <v>6.1000000000000004E-3</v>
          </cell>
          <cell r="J13">
            <v>4.8899999999999999E-2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  <row r="8">
          <cell r="C8">
            <v>0.45600000000000002</v>
          </cell>
          <cell r="D8">
            <v>1.8129999999999999</v>
          </cell>
          <cell r="E8">
            <v>-3.0979999999999999</v>
          </cell>
          <cell r="F8">
            <v>4.01</v>
          </cell>
          <cell r="G8">
            <v>0.251</v>
          </cell>
          <cell r="H8">
            <v>32.07</v>
          </cell>
          <cell r="I8">
            <v>0.80310000000000004</v>
          </cell>
          <cell r="J8">
            <v>0.99990000000000001</v>
          </cell>
        </row>
        <row r="9">
          <cell r="C9">
            <v>5.2560000000000002</v>
          </cell>
          <cell r="D9">
            <v>0.751</v>
          </cell>
          <cell r="E9">
            <v>3.7839999999999998</v>
          </cell>
          <cell r="F9">
            <v>6.7270000000000003</v>
          </cell>
          <cell r="G9">
            <v>7.0010000000000003</v>
          </cell>
          <cell r="H9">
            <v>5.64</v>
          </cell>
          <cell r="I9">
            <v>5.5186000000000005E-4</v>
          </cell>
          <cell r="J9">
            <v>4.4000000000000003E-3</v>
          </cell>
          <cell r="K9" t="str">
            <v>p&lt;0.01</v>
          </cell>
        </row>
        <row r="10">
          <cell r="C10">
            <v>5.0780000000000003</v>
          </cell>
          <cell r="D10">
            <v>0.71899999999999997</v>
          </cell>
          <cell r="E10">
            <v>3.6680000000000001</v>
          </cell>
          <cell r="F10">
            <v>6.4880000000000004</v>
          </cell>
          <cell r="G10">
            <v>7.06</v>
          </cell>
          <cell r="H10">
            <v>11.9</v>
          </cell>
          <cell r="I10">
            <v>1.3777999999999999E-5</v>
          </cell>
          <cell r="J10">
            <v>1.1E-4</v>
          </cell>
          <cell r="K10" t="str">
            <v>p&lt;0.001</v>
          </cell>
        </row>
        <row r="11">
          <cell r="C11">
            <v>4.6020000000000003</v>
          </cell>
          <cell r="D11">
            <v>1.4930000000000001</v>
          </cell>
          <cell r="E11">
            <v>1.675</v>
          </cell>
          <cell r="F11">
            <v>7.5289999999999999</v>
          </cell>
          <cell r="G11">
            <v>3.0819999999999999</v>
          </cell>
          <cell r="H11">
            <v>0</v>
          </cell>
          <cell r="I11">
            <v>0.99950000000000006</v>
          </cell>
          <cell r="J11">
            <v>0.99990000000000001</v>
          </cell>
        </row>
        <row r="12">
          <cell r="C12">
            <v>4.4249999999999998</v>
          </cell>
          <cell r="D12">
            <v>1.3939999999999999</v>
          </cell>
          <cell r="E12">
            <v>1.6919999999999999</v>
          </cell>
          <cell r="F12">
            <v>7.157</v>
          </cell>
          <cell r="G12">
            <v>3.1739999999999999</v>
          </cell>
          <cell r="H12">
            <v>0</v>
          </cell>
          <cell r="I12">
            <v>0.99960000000000004</v>
          </cell>
          <cell r="J12">
            <v>0.99990000000000001</v>
          </cell>
        </row>
        <row r="13">
          <cell r="C13">
            <v>-0.17799999999999999</v>
          </cell>
          <cell r="D13">
            <v>0.94699999999999995</v>
          </cell>
          <cell r="E13">
            <v>-2.0329999999999999</v>
          </cell>
          <cell r="F13">
            <v>1.6779999999999999</v>
          </cell>
          <cell r="G13">
            <v>-0.188</v>
          </cell>
          <cell r="H13">
            <v>7.83</v>
          </cell>
          <cell r="I13">
            <v>0.85599999999999998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  <row r="8">
          <cell r="C8">
            <v>-3.242</v>
          </cell>
          <cell r="D8">
            <v>1.3620000000000001</v>
          </cell>
          <cell r="E8">
            <v>-5.9109999999999996</v>
          </cell>
          <cell r="F8">
            <v>-0.57299999999999995</v>
          </cell>
          <cell r="G8">
            <v>-2.3809999999999998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3.31</v>
          </cell>
          <cell r="D9">
            <v>0.33300000000000002</v>
          </cell>
          <cell r="E9">
            <v>2.657</v>
          </cell>
          <cell r="F9">
            <v>3.9630000000000001</v>
          </cell>
          <cell r="G9">
            <v>9.9350000000000005</v>
          </cell>
          <cell r="H9">
            <v>9.73</v>
          </cell>
          <cell r="I9">
            <v>2.0868000000000001E-6</v>
          </cell>
          <cell r="J9">
            <v>1.6699999999999999E-5</v>
          </cell>
          <cell r="K9" t="str">
            <v>p&lt;0.001</v>
          </cell>
        </row>
        <row r="10">
          <cell r="C10">
            <v>1.0660000000000001</v>
          </cell>
          <cell r="D10">
            <v>0.53700000000000003</v>
          </cell>
          <cell r="E10">
            <v>1.2999999999999999E-2</v>
          </cell>
          <cell r="F10">
            <v>2.12</v>
          </cell>
          <cell r="G10">
            <v>1.9850000000000001</v>
          </cell>
          <cell r="H10">
            <v>10.54</v>
          </cell>
          <cell r="I10">
            <v>7.3800000000000004E-2</v>
          </cell>
          <cell r="J10">
            <v>0.59050000000000002</v>
          </cell>
        </row>
        <row r="11">
          <cell r="C11">
            <v>6.4630000000000001</v>
          </cell>
          <cell r="D11">
            <v>0.94699999999999995</v>
          </cell>
          <cell r="E11">
            <v>4.6079999999999997</v>
          </cell>
          <cell r="F11">
            <v>8.3179999999999996</v>
          </cell>
          <cell r="G11">
            <v>6.827</v>
          </cell>
          <cell r="H11">
            <v>0</v>
          </cell>
          <cell r="I11">
            <v>0.99460000000000004</v>
          </cell>
          <cell r="J11">
            <v>0.99990000000000001</v>
          </cell>
        </row>
        <row r="12">
          <cell r="C12">
            <v>4.2190000000000003</v>
          </cell>
          <cell r="D12">
            <v>0.89900000000000002</v>
          </cell>
          <cell r="E12">
            <v>2.456</v>
          </cell>
          <cell r="F12">
            <v>5.9820000000000002</v>
          </cell>
          <cell r="G12">
            <v>4.6909999999999998</v>
          </cell>
          <cell r="H12">
            <v>0</v>
          </cell>
          <cell r="I12">
            <v>0.99650000000000005</v>
          </cell>
          <cell r="J12">
            <v>0.99990000000000001</v>
          </cell>
        </row>
        <row r="13">
          <cell r="C13">
            <v>-2.2440000000000002</v>
          </cell>
          <cell r="D13">
            <v>0.71799999999999997</v>
          </cell>
          <cell r="E13">
            <v>-3.65</v>
          </cell>
          <cell r="F13">
            <v>-0.83699999999999997</v>
          </cell>
          <cell r="G13">
            <v>-3.1269999999999998</v>
          </cell>
          <cell r="H13">
            <v>8.14</v>
          </cell>
          <cell r="I13">
            <v>1.38E-2</v>
          </cell>
          <cell r="J13">
            <v>0.11020000000000001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  <row r="8">
          <cell r="C8">
            <v>4.2279999999999998</v>
          </cell>
          <cell r="D8">
            <v>10.936</v>
          </cell>
          <cell r="E8">
            <v>-17.207999999999998</v>
          </cell>
          <cell r="F8">
            <v>25.663</v>
          </cell>
          <cell r="G8">
            <v>0.38700000000000001</v>
          </cell>
          <cell r="H8">
            <v>611.84</v>
          </cell>
          <cell r="I8">
            <v>0.69920000000000004</v>
          </cell>
          <cell r="J8">
            <v>0.99990000000000001</v>
          </cell>
        </row>
        <row r="9">
          <cell r="C9">
            <v>-11.327</v>
          </cell>
          <cell r="D9">
            <v>4.6349999999999998</v>
          </cell>
          <cell r="E9">
            <v>-20.411000000000001</v>
          </cell>
          <cell r="F9">
            <v>-2.2429999999999999</v>
          </cell>
          <cell r="G9">
            <v>-2.444</v>
          </cell>
          <cell r="H9">
            <v>612.5</v>
          </cell>
          <cell r="I9">
            <v>1.4800000000000001E-2</v>
          </cell>
          <cell r="J9">
            <v>0.11849999999999999</v>
          </cell>
        </row>
        <row r="10">
          <cell r="C10">
            <v>-11.558</v>
          </cell>
          <cell r="D10">
            <v>3.5819999999999999</v>
          </cell>
          <cell r="E10">
            <v>-18.579000000000001</v>
          </cell>
          <cell r="F10">
            <v>-4.5380000000000003</v>
          </cell>
          <cell r="G10">
            <v>-3.2269999999999999</v>
          </cell>
          <cell r="H10">
            <v>613.21</v>
          </cell>
          <cell r="I10">
            <v>1.2999999999999999E-3</v>
          </cell>
          <cell r="J10">
            <v>1.06E-2</v>
          </cell>
          <cell r="K10" t="str">
            <v>p&lt;0.05</v>
          </cell>
        </row>
        <row r="11">
          <cell r="C11">
            <v>-15.555</v>
          </cell>
          <cell r="D11">
            <v>11.2</v>
          </cell>
          <cell r="E11">
            <v>-37.506</v>
          </cell>
          <cell r="F11">
            <v>6.3970000000000002</v>
          </cell>
          <cell r="G11">
            <v>-1.389</v>
          </cell>
          <cell r="H11">
            <v>611.89</v>
          </cell>
          <cell r="I11">
            <v>0.16539999999999999</v>
          </cell>
          <cell r="J11">
            <v>0.99990000000000001</v>
          </cell>
        </row>
        <row r="12">
          <cell r="C12">
            <v>-15.786</v>
          </cell>
          <cell r="D12">
            <v>10.699</v>
          </cell>
          <cell r="E12">
            <v>-36.756</v>
          </cell>
          <cell r="F12">
            <v>5.1840000000000002</v>
          </cell>
          <cell r="G12">
            <v>-1.4750000000000001</v>
          </cell>
          <cell r="H12">
            <v>611.75</v>
          </cell>
          <cell r="I12">
            <v>0.1406</v>
          </cell>
          <cell r="J12">
            <v>0.99990000000000001</v>
          </cell>
        </row>
        <row r="13">
          <cell r="C13">
            <v>-0.23100000000000001</v>
          </cell>
          <cell r="D13">
            <v>4.2169999999999996</v>
          </cell>
          <cell r="E13">
            <v>-8.4969999999999999</v>
          </cell>
          <cell r="F13">
            <v>8.0350000000000001</v>
          </cell>
          <cell r="G13">
            <v>-5.5E-2</v>
          </cell>
          <cell r="H13">
            <v>611.75</v>
          </cell>
          <cell r="I13">
            <v>0.95630000000000004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  <row r="8">
          <cell r="C8">
            <v>-72.971000000000004</v>
          </cell>
          <cell r="D8">
            <v>12.196999999999999</v>
          </cell>
          <cell r="E8">
            <v>-96.876000000000005</v>
          </cell>
          <cell r="F8">
            <v>-49.066000000000003</v>
          </cell>
          <cell r="G8">
            <v>-5.9829999999999997</v>
          </cell>
          <cell r="H8">
            <v>614.5</v>
          </cell>
          <cell r="I8">
            <v>3.7255E-9</v>
          </cell>
          <cell r="J8">
            <v>2.9799999999999999E-8</v>
          </cell>
          <cell r="K8" t="str">
            <v>p&lt;0.001</v>
          </cell>
        </row>
        <row r="9">
          <cell r="C9">
            <v>-4.7370000000000001</v>
          </cell>
          <cell r="D9">
            <v>5.7889999999999997</v>
          </cell>
          <cell r="E9">
            <v>-16.082999999999998</v>
          </cell>
          <cell r="F9">
            <v>6.609</v>
          </cell>
          <cell r="G9">
            <v>-0.81799999999999995</v>
          </cell>
          <cell r="H9">
            <v>614.28</v>
          </cell>
          <cell r="I9">
            <v>0.41349999999999998</v>
          </cell>
          <cell r="J9">
            <v>0.99990000000000001</v>
          </cell>
        </row>
        <row r="10">
          <cell r="C10">
            <v>-8.7609999999999992</v>
          </cell>
          <cell r="D10">
            <v>3.8370000000000002</v>
          </cell>
          <cell r="E10">
            <v>-16.280999999999999</v>
          </cell>
          <cell r="F10">
            <v>-1.242</v>
          </cell>
          <cell r="G10">
            <v>-2.2839999999999998</v>
          </cell>
          <cell r="H10">
            <v>614.02</v>
          </cell>
          <cell r="I10">
            <v>2.2700000000000001E-2</v>
          </cell>
          <cell r="J10">
            <v>0.18179999999999999</v>
          </cell>
        </row>
        <row r="11">
          <cell r="C11">
            <v>68.233999999999995</v>
          </cell>
          <cell r="D11">
            <v>13.095000000000001</v>
          </cell>
          <cell r="E11">
            <v>42.567999999999998</v>
          </cell>
          <cell r="F11">
            <v>93.899000000000001</v>
          </cell>
          <cell r="G11">
            <v>5.2110000000000003</v>
          </cell>
          <cell r="H11">
            <v>614.47</v>
          </cell>
          <cell r="I11">
            <v>2.5712999999999997E-7</v>
          </cell>
          <cell r="J11">
            <v>2.0600000000000002E-6</v>
          </cell>
          <cell r="K11" t="str">
            <v>p&lt;0.001</v>
          </cell>
        </row>
        <row r="12">
          <cell r="C12">
            <v>64.209000000000003</v>
          </cell>
          <cell r="D12">
            <v>12.092000000000001</v>
          </cell>
          <cell r="E12">
            <v>40.509</v>
          </cell>
          <cell r="F12">
            <v>87.91</v>
          </cell>
          <cell r="G12">
            <v>5.31</v>
          </cell>
          <cell r="H12">
            <v>614.30999999999995</v>
          </cell>
          <cell r="I12">
            <v>1.5340000000000001E-7</v>
          </cell>
          <cell r="J12">
            <v>1.2300000000000001E-6</v>
          </cell>
          <cell r="K12" t="str">
            <v>p&lt;0.001</v>
          </cell>
        </row>
        <row r="13">
          <cell r="C13">
            <v>-4.024</v>
          </cell>
          <cell r="D13">
            <v>5.7030000000000003</v>
          </cell>
          <cell r="E13">
            <v>-15.202</v>
          </cell>
          <cell r="F13">
            <v>7.1529999999999996</v>
          </cell>
          <cell r="G13">
            <v>-0.70599999999999996</v>
          </cell>
          <cell r="H13">
            <v>613.62</v>
          </cell>
          <cell r="I13">
            <v>0.48060000000000003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 refreshError="1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  <row r="8">
          <cell r="C8">
            <v>-11.239000000000001</v>
          </cell>
          <cell r="D8">
            <v>7.8090000000000002</v>
          </cell>
          <cell r="E8">
            <v>-26.545000000000002</v>
          </cell>
          <cell r="F8">
            <v>4.0670000000000002</v>
          </cell>
          <cell r="G8">
            <v>-1.4390000000000001</v>
          </cell>
          <cell r="H8">
            <v>597.77</v>
          </cell>
          <cell r="I8">
            <v>0.15060000000000001</v>
          </cell>
          <cell r="J8">
            <v>0.99990000000000001</v>
          </cell>
        </row>
        <row r="9">
          <cell r="C9">
            <v>16.704999999999998</v>
          </cell>
          <cell r="D9">
            <v>1.9690000000000001</v>
          </cell>
          <cell r="E9">
            <v>12.846</v>
          </cell>
          <cell r="F9">
            <v>20.564</v>
          </cell>
          <cell r="G9">
            <v>8.4849999999999994</v>
          </cell>
          <cell r="H9">
            <v>9.07</v>
          </cell>
          <cell r="I9">
            <v>1.3169E-5</v>
          </cell>
          <cell r="J9">
            <v>1.05E-4</v>
          </cell>
          <cell r="K9" t="str">
            <v>p&lt;0.001</v>
          </cell>
        </row>
        <row r="10">
          <cell r="C10">
            <v>4.1619999999999999</v>
          </cell>
          <cell r="D10">
            <v>3.1269999999999998</v>
          </cell>
          <cell r="E10">
            <v>-1.9650000000000001</v>
          </cell>
          <cell r="F10">
            <v>10.29</v>
          </cell>
          <cell r="G10">
            <v>1.331</v>
          </cell>
          <cell r="H10">
            <v>9.83</v>
          </cell>
          <cell r="I10">
            <v>0.21310000000000001</v>
          </cell>
          <cell r="J10">
            <v>0.99990000000000001</v>
          </cell>
        </row>
        <row r="11">
          <cell r="C11">
            <v>29.797999999999998</v>
          </cell>
          <cell r="D11">
            <v>4.3220000000000001</v>
          </cell>
          <cell r="E11">
            <v>21.327000000000002</v>
          </cell>
          <cell r="F11">
            <v>38.268999999999998</v>
          </cell>
          <cell r="G11">
            <v>6.8949999999999996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17.254999999999999</v>
          </cell>
          <cell r="D12">
            <v>4.5339999999999998</v>
          </cell>
          <cell r="E12">
            <v>8.3680000000000003</v>
          </cell>
          <cell r="F12">
            <v>26.141999999999999</v>
          </cell>
          <cell r="G12">
            <v>3.806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-12.542999999999999</v>
          </cell>
          <cell r="D13">
            <v>3.2789999999999999</v>
          </cell>
          <cell r="E13">
            <v>-18.97</v>
          </cell>
          <cell r="F13">
            <v>-6.1159999999999997</v>
          </cell>
          <cell r="G13">
            <v>-3.8250000000000002</v>
          </cell>
          <cell r="H13">
            <v>8.4700000000000006</v>
          </cell>
          <cell r="I13">
            <v>4.4999999999999997E-3</v>
          </cell>
          <cell r="J13">
            <v>3.6299999999999999E-2</v>
          </cell>
          <cell r="K13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1.1399999999999999E-13</v>
          </cell>
          <cell r="J5" t="str">
            <v>p&lt;0.001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F6">
            <v>70.805999999999997</v>
          </cell>
          <cell r="G6">
            <v>9.27</v>
          </cell>
          <cell r="H6">
            <v>5.4619999999999998E-14</v>
          </cell>
          <cell r="I6">
            <v>4.3700000000000001E-13</v>
          </cell>
          <cell r="J6" t="str">
            <v>p&lt;0.001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F7">
            <v>49.969000000000001</v>
          </cell>
          <cell r="G7">
            <v>0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F8">
            <v>59.112000000000002</v>
          </cell>
          <cell r="G8">
            <v>9.52</v>
          </cell>
          <cell r="H8">
            <v>1.5425E-13</v>
          </cell>
          <cell r="I8">
            <v>1.23E-12</v>
          </cell>
          <cell r="J8" t="str">
            <v>p&lt;0.001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F9">
            <v>66.103999999999999</v>
          </cell>
          <cell r="G9">
            <v>11.53</v>
          </cell>
          <cell r="H9">
            <v>3.1097E-16</v>
          </cell>
          <cell r="I9">
            <v>2.4899999999999998E-15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F5">
            <v>17.335999999999999</v>
          </cell>
          <cell r="G5">
            <v>13.38</v>
          </cell>
          <cell r="H5">
            <v>1.4851000000000001E-10</v>
          </cell>
          <cell r="I5">
            <v>1.19E-9</v>
          </cell>
          <cell r="J5" t="str">
            <v>p&lt;0.001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F6">
            <v>15.151</v>
          </cell>
          <cell r="G6">
            <v>10.85</v>
          </cell>
          <cell r="H6">
            <v>1.2079E-8</v>
          </cell>
          <cell r="I6">
            <v>9.6600000000000005E-8</v>
          </cell>
          <cell r="J6" t="str">
            <v>p&lt;0.001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F7">
            <v>3.4540000000000002</v>
          </cell>
          <cell r="G7">
            <v>0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F8">
            <v>14.961</v>
          </cell>
          <cell r="G8">
            <v>11.43</v>
          </cell>
          <cell r="H8">
            <v>7.3665999999999998E-9</v>
          </cell>
          <cell r="I8">
            <v>5.8899999999999998E-8</v>
          </cell>
          <cell r="J8" t="str">
            <v>p&lt;0.001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F9">
            <v>19.106000000000002</v>
          </cell>
          <cell r="G9">
            <v>14.09</v>
          </cell>
          <cell r="H9">
            <v>1.7944999999999999E-11</v>
          </cell>
          <cell r="I9">
            <v>1.4399999999999999E-10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F5">
            <v>12.186</v>
          </cell>
          <cell r="G5">
            <v>12.92</v>
          </cell>
          <cell r="H5">
            <v>1.8650999999999999E-8</v>
          </cell>
          <cell r="I5">
            <v>1.49E-7</v>
          </cell>
          <cell r="J5" t="str">
            <v>p&lt;0.001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F6">
            <v>15.606</v>
          </cell>
          <cell r="G6">
            <v>9.75</v>
          </cell>
          <cell r="H6">
            <v>3.2204000000000002E-8</v>
          </cell>
          <cell r="I6">
            <v>2.5800000000000001E-7</v>
          </cell>
          <cell r="J6" t="str">
            <v>p&lt;0.001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F7">
            <v>7.835</v>
          </cell>
          <cell r="G7">
            <v>153.41</v>
          </cell>
          <cell r="H7">
            <v>7.2553999999999996E-13</v>
          </cell>
          <cell r="I7">
            <v>5.8000000000000003E-12</v>
          </cell>
          <cell r="J7" t="str">
            <v>p&lt;0.001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F8">
            <v>10.89</v>
          </cell>
          <cell r="G8">
            <v>24.41</v>
          </cell>
          <cell r="H8">
            <v>7.4259000000000002E-11</v>
          </cell>
          <cell r="I8">
            <v>5.9400000000000002E-10</v>
          </cell>
          <cell r="J8" t="str">
            <v>p&lt;0.001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F9">
            <v>11.673999999999999</v>
          </cell>
          <cell r="G9">
            <v>18.350000000000001</v>
          </cell>
          <cell r="H9">
            <v>6.2355999999999996E-10</v>
          </cell>
          <cell r="I9">
            <v>4.9900000000000003E-9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F5">
            <v>11.579000000000001</v>
          </cell>
          <cell r="G5">
            <v>2.99</v>
          </cell>
          <cell r="H5">
            <v>1.4E-3</v>
          </cell>
          <cell r="I5">
            <v>1.1299999999999999E-2</v>
          </cell>
          <cell r="J5" t="str">
            <v>p&lt;0.05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F6">
            <v>12.172000000000001</v>
          </cell>
          <cell r="G6">
            <v>2.94</v>
          </cell>
          <cell r="H6">
            <v>1.2999999999999999E-3</v>
          </cell>
          <cell r="I6">
            <v>1.06E-2</v>
          </cell>
          <cell r="J6" t="str">
            <v>p&lt;0.05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F7">
            <v>8.4640000000000004</v>
          </cell>
          <cell r="G7">
            <v>4.42</v>
          </cell>
          <cell r="H7">
            <v>6.7741000000000003E-4</v>
          </cell>
          <cell r="I7">
            <v>5.4000000000000003E-3</v>
          </cell>
          <cell r="J7" t="str">
            <v>p&lt;0.01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F8">
            <v>11.708</v>
          </cell>
          <cell r="G8">
            <v>3.23</v>
          </cell>
          <cell r="H8">
            <v>9.3866000000000002E-4</v>
          </cell>
          <cell r="I8">
            <v>7.4999999999999997E-3</v>
          </cell>
          <cell r="J8" t="str">
            <v>p&lt;0.01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F9">
            <v>11.692</v>
          </cell>
          <cell r="G9">
            <v>3.08</v>
          </cell>
          <cell r="H9">
            <v>1.1999999999999999E-3</v>
          </cell>
          <cell r="I9">
            <v>9.4000000000000004E-3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I2" zoomScale="115" zoomScaleNormal="115" zoomScaleSheetLayoutView="47" workbookViewId="0">
      <selection activeCell="Z13" sqref="Z13:BJ21"/>
    </sheetView>
  </sheetViews>
  <sheetFormatPr defaultColWidth="13.86328125" defaultRowHeight="13.5" x14ac:dyDescent="0.7"/>
  <cols>
    <col min="1" max="1" width="10.6796875" style="124" bestFit="1" customWidth="1"/>
    <col min="2" max="3" width="7.6796875" style="27" customWidth="1"/>
    <col min="4" max="5" width="11.453125" style="27" customWidth="1"/>
    <col min="6" max="7" width="8.6796875" style="27" customWidth="1"/>
    <col min="8" max="8" width="11.453125" style="27" customWidth="1"/>
    <col min="9" max="9" width="11.08984375" style="28" customWidth="1"/>
    <col min="10" max="10" width="11.453125" style="28" customWidth="1"/>
    <col min="11" max="12" width="7.6796875" style="27" customWidth="1"/>
    <col min="13" max="14" width="11.453125" style="27" customWidth="1"/>
    <col min="15" max="16" width="8.6796875" style="27" customWidth="1"/>
    <col min="17" max="17" width="11.453125" style="27" customWidth="1"/>
    <col min="18" max="18" width="11.08984375" style="29" customWidth="1"/>
    <col min="19" max="19" width="11.453125" style="29" customWidth="1"/>
    <col min="20" max="21" width="7.6796875" style="27" customWidth="1"/>
    <col min="22" max="23" width="11.453125" style="27" customWidth="1"/>
    <col min="24" max="25" width="8.6796875" style="27" customWidth="1"/>
    <col min="26" max="26" width="11.453125" style="27" customWidth="1"/>
    <col min="27" max="27" width="11.08984375" style="29" customWidth="1"/>
    <col min="28" max="28" width="11.453125" style="29" customWidth="1"/>
    <col min="29" max="30" width="7.6796875" style="27" customWidth="1"/>
    <col min="31" max="32" width="11.453125" style="27" customWidth="1"/>
    <col min="33" max="33" width="8.6796875" style="27" customWidth="1"/>
    <col min="34" max="35" width="11.453125" style="27" customWidth="1"/>
    <col min="36" max="36" width="11.08984375" style="29" customWidth="1"/>
    <col min="37" max="37" width="11.453125" style="29" customWidth="1"/>
    <col min="38" max="39" width="11.453125" style="27" customWidth="1"/>
    <col min="40" max="16384" width="13.86328125" style="3"/>
  </cols>
  <sheetData>
    <row r="1" spans="1:39" s="126" customFormat="1" ht="27" customHeight="1" thickBot="1" x14ac:dyDescent="0.9">
      <c r="A1" s="125" t="s">
        <v>50</v>
      </c>
      <c r="B1" s="180" t="s">
        <v>20</v>
      </c>
      <c r="C1" s="181"/>
      <c r="D1" s="181"/>
      <c r="E1" s="181"/>
      <c r="F1" s="181"/>
      <c r="G1" s="181"/>
      <c r="H1" s="181"/>
      <c r="I1" s="181"/>
      <c r="J1" s="182"/>
      <c r="K1" s="183" t="s">
        <v>21</v>
      </c>
      <c r="L1" s="181"/>
      <c r="M1" s="181"/>
      <c r="N1" s="181"/>
      <c r="O1" s="181"/>
      <c r="P1" s="181"/>
      <c r="Q1" s="181"/>
      <c r="R1" s="181"/>
      <c r="S1" s="184"/>
      <c r="T1" s="185" t="s">
        <v>22</v>
      </c>
      <c r="U1" s="186"/>
      <c r="V1" s="186"/>
      <c r="W1" s="186"/>
      <c r="X1" s="186"/>
      <c r="Y1" s="186"/>
      <c r="Z1" s="186"/>
      <c r="AA1" s="186"/>
      <c r="AB1" s="186"/>
      <c r="AC1" s="187" t="s">
        <v>23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5" customHeight="1" thickTop="1" thickBot="1" x14ac:dyDescent="0.8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[1]LME_Phonetic_PA_l_f0_b0!I1</f>
        <v>p.adj. (bf=8)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(bf=8)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(bf=8)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(bf=8)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5" customHeight="1" thickTop="1" thickBot="1" x14ac:dyDescent="0.85">
      <c r="A3" s="18" t="s">
        <v>26</v>
      </c>
      <c r="B3" s="42">
        <f>[1]LME_Phonetic_PA_l_f0_b0!B2</f>
        <v>86.603999999999999</v>
      </c>
      <c r="C3" s="17">
        <f>[1]LME_Phonetic_PA_l_f0_b0!C2</f>
        <v>1.1919999999999999</v>
      </c>
      <c r="D3" s="17">
        <f>[1]LME_Phonetic_PA_l_f0_b0!D2</f>
        <v>84.268000000000001</v>
      </c>
      <c r="E3" s="17">
        <f>[1]LME_Phonetic_PA_l_f0_b0!E2</f>
        <v>88.94</v>
      </c>
      <c r="F3" s="17">
        <f>[1]LME_Phonetic_PA_l_f0_b0!F2</f>
        <v>72.649000000000001</v>
      </c>
      <c r="G3" s="17">
        <f>[1]LME_Phonetic_PA_l_f0_b0!G2</f>
        <v>9.24</v>
      </c>
      <c r="H3" s="115">
        <f>[1]LME_Phonetic_PA_l_f0_b0!H2</f>
        <v>4.5926E-14</v>
      </c>
      <c r="I3" s="115">
        <f>[1]LME_Phonetic_PA_l_f0_b0!I2</f>
        <v>3.67E-13</v>
      </c>
      <c r="J3" s="100" t="str">
        <f>[1]LME_Phonetic_PA_l_f0_b0!J2</f>
        <v>p&lt;0.001</v>
      </c>
      <c r="K3" s="54">
        <f>[1]LME_Phonetic_PA_l_f0_b0!B3</f>
        <v>86.744</v>
      </c>
      <c r="L3" s="17">
        <f>[1]LME_Phonetic_PA_l_f0_b0!C3</f>
        <v>1.1919999999999999</v>
      </c>
      <c r="M3" s="17">
        <f>[1]LME_Phonetic_PA_l_f0_b0!D3</f>
        <v>84.408000000000001</v>
      </c>
      <c r="N3" s="17">
        <f>[1]LME_Phonetic_PA_l_f0_b0!E3</f>
        <v>89.081000000000003</v>
      </c>
      <c r="O3" s="17">
        <f>[1]LME_Phonetic_PA_l_f0_b0!F3</f>
        <v>72.760000000000005</v>
      </c>
      <c r="P3" s="17">
        <f>[1]LME_Phonetic_PA_l_f0_b0!G3</f>
        <v>9.25</v>
      </c>
      <c r="Q3" s="115">
        <f>[1]LME_Phonetic_PA_l_f0_b0!H3</f>
        <v>4.5006999999999999E-14</v>
      </c>
      <c r="R3" s="115">
        <f>[1]LME_Phonetic_PA_l_f0_b0!I3</f>
        <v>3.5999999999999998E-13</v>
      </c>
      <c r="S3" s="95" t="str">
        <f>[1]LME_Phonetic_PA_l_f0_b0!J3</f>
        <v>p&lt;0.001</v>
      </c>
      <c r="T3" s="63">
        <f>[1]LME_Phonetic_PA_l_f0_b0!B4</f>
        <v>87.744</v>
      </c>
      <c r="U3" s="17">
        <f>[1]LME_Phonetic_PA_l_f0_b0!C4</f>
        <v>1.1930000000000001</v>
      </c>
      <c r="V3" s="17">
        <f>[1]LME_Phonetic_PA_l_f0_b0!D4</f>
        <v>85.406000000000006</v>
      </c>
      <c r="W3" s="17">
        <f>[1]LME_Phonetic_PA_l_f0_b0!E4</f>
        <v>90.081999999999994</v>
      </c>
      <c r="X3" s="17">
        <f>[1]LME_Phonetic_PA_l_f0_b0!F4</f>
        <v>73.554000000000002</v>
      </c>
      <c r="Y3" s="17">
        <f>[1]LME_Phonetic_PA_l_f0_b0!G4</f>
        <v>9.27</v>
      </c>
      <c r="Z3" s="119">
        <f>[1]LME_Phonetic_PA_l_f0_b0!H4</f>
        <v>3.7887000000000001E-14</v>
      </c>
      <c r="AA3" s="119">
        <f>[1]LME_Phonetic_PA_l_f0_b0!I4</f>
        <v>3.0300000000000002E-13</v>
      </c>
      <c r="AB3" s="95" t="str">
        <f>[1]LME_Phonetic_PA_l_f0_b0!J4</f>
        <v>p&lt;0.001</v>
      </c>
      <c r="AC3" s="70">
        <f>[1]LME_Phonetic_PA_l_f0_b0!B5</f>
        <v>86.974999999999994</v>
      </c>
      <c r="AD3" s="17">
        <f>[1]LME_Phonetic_PA_l_f0_b0!C5</f>
        <v>1.202</v>
      </c>
      <c r="AE3" s="17">
        <f>[1]LME_Phonetic_PA_l_f0_b0!D5</f>
        <v>84.617999999999995</v>
      </c>
      <c r="AF3" s="17">
        <f>[1]LME_Phonetic_PA_l_f0_b0!E5</f>
        <v>89.331999999999994</v>
      </c>
      <c r="AG3" s="17">
        <f>[1]LME_Phonetic_PA_l_f0_b0!F5</f>
        <v>72.334000000000003</v>
      </c>
      <c r="AH3" s="17">
        <f>[1]LME_Phonetic_PA_l_f0_b0!G5</f>
        <v>9.57</v>
      </c>
      <c r="AI3" s="119">
        <f>[1]LME_Phonetic_PA_l_f0_b0!H5</f>
        <v>1.9716000000000001E-14</v>
      </c>
      <c r="AJ3" s="119">
        <f>[1]LME_Phonetic_PA_l_f0_b0!I5</f>
        <v>1.5800000000000001E-13</v>
      </c>
      <c r="AK3" s="95" t="str">
        <f>[1]LME_Phonetic_PA_l_f0_b0!J5</f>
        <v>p&lt;0.001</v>
      </c>
      <c r="AL3" s="70">
        <f>[2]LME_Phonetic_PA_l_f0_r2!B3</f>
        <v>0.57100300904639401</v>
      </c>
      <c r="AM3" s="17">
        <f>[2]LME_Phonetic_PA_l_f0_r2!B2</f>
        <v>0.94866893302210198</v>
      </c>
    </row>
    <row r="4" spans="1:39" s="1" customFormat="1" ht="33.65" customHeight="1" thickBot="1" x14ac:dyDescent="0.85">
      <c r="A4" s="20" t="s">
        <v>27</v>
      </c>
      <c r="B4" s="43">
        <f>[3]LME_Phonetic_PA_h_f0_b0!B2</f>
        <v>92.525000000000006</v>
      </c>
      <c r="C4" s="19">
        <f>[3]LME_Phonetic_PA_h_f0_b0!C2</f>
        <v>1.3069999999999999</v>
      </c>
      <c r="D4" s="19">
        <f>[3]LME_Phonetic_PA_h_f0_b0!D2</f>
        <v>89.962999999999994</v>
      </c>
      <c r="E4" s="19">
        <f>[3]LME_Phonetic_PA_h_f0_b0!E2</f>
        <v>95.085999999999999</v>
      </c>
      <c r="F4" s="19">
        <f>[3]LME_Phonetic_PA_h_f0_b0!F2</f>
        <v>70.805999999999997</v>
      </c>
      <c r="G4" s="19">
        <f>[3]LME_Phonetic_PA_h_f0_b0!G2</f>
        <v>9.27</v>
      </c>
      <c r="H4" s="116">
        <f>[3]LME_Phonetic_PA_h_f0_b0!H2</f>
        <v>5.4619999999999998E-14</v>
      </c>
      <c r="I4" s="116">
        <f>[3]LME_Phonetic_PA_h_f0_b0!I2</f>
        <v>4.3700000000000001E-13</v>
      </c>
      <c r="J4" s="101" t="str">
        <f>[3]LME_Phonetic_PA_h_f0_b0!J2</f>
        <v>p&lt;0.001</v>
      </c>
      <c r="K4" s="55">
        <f>[3]LME_Phonetic_PA_h_f0_b0!B3</f>
        <v>92.91</v>
      </c>
      <c r="L4" s="19">
        <f>[3]LME_Phonetic_PA_h_f0_b0!C3</f>
        <v>1.3069999999999999</v>
      </c>
      <c r="M4" s="19">
        <f>[3]LME_Phonetic_PA_h_f0_b0!D3</f>
        <v>90.349000000000004</v>
      </c>
      <c r="N4" s="19">
        <f>[3]LME_Phonetic_PA_h_f0_b0!E3</f>
        <v>95.471000000000004</v>
      </c>
      <c r="O4" s="19">
        <f>[3]LME_Phonetic_PA_h_f0_b0!F3</f>
        <v>71.097999999999999</v>
      </c>
      <c r="P4" s="19">
        <f>[3]LME_Phonetic_PA_h_f0_b0!G3</f>
        <v>9.27</v>
      </c>
      <c r="Q4" s="116">
        <f>[3]LME_Phonetic_PA_h_f0_b0!H3</f>
        <v>5.2181999999999998E-14</v>
      </c>
      <c r="R4" s="116">
        <f>[3]LME_Phonetic_PA_h_f0_b0!I3</f>
        <v>4.1699999999999999E-13</v>
      </c>
      <c r="S4" s="96" t="str">
        <f>[3]LME_Phonetic_PA_h_f0_b0!J3</f>
        <v>p&lt;0.001</v>
      </c>
      <c r="T4" s="64">
        <f>[3]LME_Phonetic_PA_h_f0_b0!B4</f>
        <v>93.683999999999997</v>
      </c>
      <c r="U4" s="19">
        <f>[3]LME_Phonetic_PA_h_f0_b0!C4</f>
        <v>1.3080000000000001</v>
      </c>
      <c r="V4" s="19">
        <f>[3]LME_Phonetic_PA_h_f0_b0!D4</f>
        <v>91.12</v>
      </c>
      <c r="W4" s="19">
        <f>[3]LME_Phonetic_PA_h_f0_b0!E4</f>
        <v>96.248999999999995</v>
      </c>
      <c r="X4" s="19">
        <f>[3]LME_Phonetic_PA_h_f0_b0!F4</f>
        <v>71.611000000000004</v>
      </c>
      <c r="Y4" s="19">
        <f>[3]LME_Phonetic_PA_h_f0_b0!G4</f>
        <v>9.31</v>
      </c>
      <c r="Z4" s="120">
        <f>[3]LME_Phonetic_PA_h_f0_b0!H4</f>
        <v>4.366E-14</v>
      </c>
      <c r="AA4" s="120">
        <f>[3]LME_Phonetic_PA_h_f0_b0!I4</f>
        <v>3.4899999999999998E-13</v>
      </c>
      <c r="AB4" s="96" t="str">
        <f>[3]LME_Phonetic_PA_h_f0_b0!J4</f>
        <v>p&lt;0.001</v>
      </c>
      <c r="AC4" s="71">
        <f>[3]LME_Phonetic_PA_h_f0_b0!B5</f>
        <v>94.087999999999994</v>
      </c>
      <c r="AD4" s="19">
        <f>[3]LME_Phonetic_PA_h_f0_b0!C5</f>
        <v>1.323</v>
      </c>
      <c r="AE4" s="19">
        <f>[3]LME_Phonetic_PA_h_f0_b0!D5</f>
        <v>91.495000000000005</v>
      </c>
      <c r="AF4" s="19">
        <f>[3]LME_Phonetic_PA_h_f0_b0!E5</f>
        <v>96.682000000000002</v>
      </c>
      <c r="AG4" s="19">
        <f>[3]LME_Phonetic_PA_h_f0_b0!F5</f>
        <v>71.099999999999994</v>
      </c>
      <c r="AH4" s="19">
        <f>[3]LME_Phonetic_PA_h_f0_b0!G5</f>
        <v>9.75</v>
      </c>
      <c r="AI4" s="120">
        <f>[3]LME_Phonetic_PA_h_f0_b0!H5</f>
        <v>1.4269999999999999E-14</v>
      </c>
      <c r="AJ4" s="120">
        <f>[3]LME_Phonetic_PA_h_f0_b0!I5</f>
        <v>1.1399999999999999E-13</v>
      </c>
      <c r="AK4" s="96" t="str">
        <f>[3]LME_Phonetic_PA_h_f0_b0!J5</f>
        <v>p&lt;0.001</v>
      </c>
      <c r="AL4" s="71">
        <f>[4]LME_Phonetic_PA_h_f0_r2!B3</f>
        <v>0.552454603767916</v>
      </c>
      <c r="AM4" s="19">
        <f>[4]LME_Phonetic_PA_h_f0_r2!B2</f>
        <v>0.92286814836732001</v>
      </c>
    </row>
    <row r="5" spans="1:39" s="1" customFormat="1" ht="33.65" customHeight="1" thickBot="1" x14ac:dyDescent="0.85">
      <c r="A5" s="21" t="s">
        <v>5</v>
      </c>
      <c r="B5" s="44">
        <f>[5]LME_Phonetic_PA_f0_exc_b0!B2</f>
        <v>6.1109999999999998</v>
      </c>
      <c r="C5" s="21">
        <f>[5]LME_Phonetic_PA_f0_exc_b0!C2</f>
        <v>0.40300000000000002</v>
      </c>
      <c r="D5" s="22">
        <f>[5]LME_Phonetic_PA_f0_exc_b0!D2</f>
        <v>5.32</v>
      </c>
      <c r="E5" s="22">
        <f>[5]LME_Phonetic_PA_f0_exc_b0!E2</f>
        <v>6.9009999999999998</v>
      </c>
      <c r="F5" s="22">
        <f>[5]LME_Phonetic_PA_f0_exc_b0!F2</f>
        <v>15.151</v>
      </c>
      <c r="G5" s="22">
        <f>[5]LME_Phonetic_PA_f0_exc_b0!G2</f>
        <v>10.85</v>
      </c>
      <c r="H5" s="117">
        <f>[5]LME_Phonetic_PA_f0_exc_b0!H2</f>
        <v>1.2079E-8</v>
      </c>
      <c r="I5" s="117">
        <f>[5]LME_Phonetic_PA_f0_exc_b0!I2</f>
        <v>9.6600000000000005E-8</v>
      </c>
      <c r="J5" s="102" t="str">
        <f>[5]LME_Phonetic_PA_f0_exc_b0!J2</f>
        <v>p&lt;0.001</v>
      </c>
      <c r="K5" s="56">
        <f>[5]LME_Phonetic_PA_f0_exc_b0!B3</f>
        <v>6.3460000000000001</v>
      </c>
      <c r="L5" s="22">
        <f>[5]LME_Phonetic_PA_f0_exc_b0!C3</f>
        <v>0.40300000000000002</v>
      </c>
      <c r="M5" s="22">
        <f>[5]LME_Phonetic_PA_f0_exc_b0!D3</f>
        <v>5.556</v>
      </c>
      <c r="N5" s="22">
        <f>[5]LME_Phonetic_PA_f0_exc_b0!E3</f>
        <v>7.1360000000000001</v>
      </c>
      <c r="O5" s="22">
        <f>[5]LME_Phonetic_PA_f0_exc_b0!F3</f>
        <v>15.744</v>
      </c>
      <c r="P5" s="22">
        <f>[5]LME_Phonetic_PA_f0_exc_b0!G3</f>
        <v>10.83</v>
      </c>
      <c r="Q5" s="117">
        <f>[5]LME_Phonetic_PA_f0_exc_b0!H3</f>
        <v>8.3422999999999992E-9</v>
      </c>
      <c r="R5" s="117">
        <f>[5]LME_Phonetic_PA_f0_exc_b0!I3</f>
        <v>6.6699999999999995E-8</v>
      </c>
      <c r="S5" s="97" t="str">
        <f>[5]LME_Phonetic_PA_f0_exc_b0!J3</f>
        <v>p&lt;0.001</v>
      </c>
      <c r="T5" s="65">
        <f>[5]LME_Phonetic_PA_f0_exc_b0!B4</f>
        <v>6.1139999999999999</v>
      </c>
      <c r="U5" s="22">
        <f>[5]LME_Phonetic_PA_f0_exc_b0!C4</f>
        <v>0.40699999999999997</v>
      </c>
      <c r="V5" s="22">
        <f>[5]LME_Phonetic_PA_f0_exc_b0!D4</f>
        <v>5.3159999999999998</v>
      </c>
      <c r="W5" s="22">
        <f>[5]LME_Phonetic_PA_f0_exc_b0!E4</f>
        <v>6.9130000000000003</v>
      </c>
      <c r="X5" s="22">
        <f>[5]LME_Phonetic_PA_f0_exc_b0!F4</f>
        <v>15.007</v>
      </c>
      <c r="Y5" s="22">
        <f>[5]LME_Phonetic_PA_f0_exc_b0!G4</f>
        <v>11.3</v>
      </c>
      <c r="Z5" s="121">
        <f>[5]LME_Phonetic_PA_f0_exc_b0!H4</f>
        <v>8.2090999999999997E-9</v>
      </c>
      <c r="AA5" s="121">
        <f>[5]LME_Phonetic_PA_f0_exc_b0!I4</f>
        <v>6.5699999999999999E-8</v>
      </c>
      <c r="AB5" s="97" t="str">
        <f>[5]LME_Phonetic_PA_f0_exc_b0!J4</f>
        <v>p&lt;0.001</v>
      </c>
      <c r="AC5" s="72">
        <f>[5]LME_Phonetic_PA_f0_exc_b0!B5</f>
        <v>7.37</v>
      </c>
      <c r="AD5" s="22">
        <f>[5]LME_Phonetic_PA_f0_exc_b0!C5</f>
        <v>0.42499999999999999</v>
      </c>
      <c r="AE5" s="22">
        <f>[5]LME_Phonetic_PA_f0_exc_b0!D5</f>
        <v>6.5369999999999999</v>
      </c>
      <c r="AF5" s="22">
        <f>[5]LME_Phonetic_PA_f0_exc_b0!E5</f>
        <v>8.2040000000000006</v>
      </c>
      <c r="AG5" s="22">
        <f>[5]LME_Phonetic_PA_f0_exc_b0!F5</f>
        <v>17.335999999999999</v>
      </c>
      <c r="AH5" s="22">
        <f>[5]LME_Phonetic_PA_f0_exc_b0!G5</f>
        <v>13.38</v>
      </c>
      <c r="AI5" s="121">
        <f>[5]LME_Phonetic_PA_f0_exc_b0!H5</f>
        <v>1.4851000000000001E-10</v>
      </c>
      <c r="AJ5" s="121">
        <f>[5]LME_Phonetic_PA_f0_exc_b0!I5</f>
        <v>1.19E-9</v>
      </c>
      <c r="AK5" s="97" t="str">
        <f>[5]LME_Phonetic_PA_f0_exc_b0!J5</f>
        <v>p&lt;0.001</v>
      </c>
      <c r="AL5" s="72">
        <f>[6]LME_Phonetic_PA_lh_slope_r2!B3</f>
        <v>0.17466812353421701</v>
      </c>
      <c r="AM5" s="22">
        <f>[6]LME_Phonetic_PA_lh_slope_r2!B2</f>
        <v>0.75811726098251697</v>
      </c>
    </row>
    <row r="6" spans="1:39" s="4" customFormat="1" ht="33.65" customHeight="1" thickTop="1" thickBot="1" x14ac:dyDescent="0.8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(bf=8)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(bf=8)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(bf=8)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(bf=8)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5" customHeight="1" thickTop="1" thickBot="1" x14ac:dyDescent="0.85">
      <c r="A7" s="23" t="s">
        <v>4</v>
      </c>
      <c r="B7" s="47">
        <f>[7]LME_Phonetic_PA_l_t_b0!B2</f>
        <v>94.207999999999998</v>
      </c>
      <c r="C7" s="18">
        <f>[7]LME_Phonetic_PA_l_t_b0!C2</f>
        <v>6.0369999999999999</v>
      </c>
      <c r="D7" s="18">
        <f>[7]LME_Phonetic_PA_l_t_b0!D2</f>
        <v>82.376999999999995</v>
      </c>
      <c r="E7" s="18">
        <f>[7]LME_Phonetic_PA_l_t_b0!E2</f>
        <v>106.04</v>
      </c>
      <c r="F7" s="17">
        <f>[7]LME_Phonetic_PA_l_t_b0!F2</f>
        <v>15.606</v>
      </c>
      <c r="G7" s="17">
        <f>[7]LME_Phonetic_PA_l_t_b0!G2</f>
        <v>9.75</v>
      </c>
      <c r="H7" s="115">
        <f>[7]LME_Phonetic_PA_l_t_b0!H2</f>
        <v>3.2204000000000002E-8</v>
      </c>
      <c r="I7" s="115">
        <f>[7]LME_Phonetic_PA_l_t_b0!I2</f>
        <v>2.5800000000000001E-7</v>
      </c>
      <c r="J7" s="103" t="str">
        <f>[7]LME_Phonetic_PA_l_t_b0!J2</f>
        <v>p&lt;0.001</v>
      </c>
      <c r="K7" s="59">
        <f>[7]LME_Phonetic_PA_l_t_b0!B3</f>
        <v>94.488</v>
      </c>
      <c r="L7" s="17">
        <f>[7]LME_Phonetic_PA_l_t_b0!C3</f>
        <v>6.04</v>
      </c>
      <c r="M7" s="17">
        <f>[7]LME_Phonetic_PA_l_t_b0!D3</f>
        <v>82.65</v>
      </c>
      <c r="N7" s="17">
        <f>[7]LME_Phonetic_PA_l_t_b0!E3</f>
        <v>106.32599999999999</v>
      </c>
      <c r="O7" s="17">
        <f>[7]LME_Phonetic_PA_l_t_b0!F3</f>
        <v>15.644</v>
      </c>
      <c r="P7" s="17">
        <f>[7]LME_Phonetic_PA_l_t_b0!G3</f>
        <v>9.77</v>
      </c>
      <c r="Q7" s="115">
        <f>[7]LME_Phonetic_PA_l_t_b0!H3</f>
        <v>3.0732E-8</v>
      </c>
      <c r="R7" s="115">
        <f>[7]LME_Phonetic_PA_l_t_b0!I3</f>
        <v>2.4600000000000001E-7</v>
      </c>
      <c r="S7" s="98" t="str">
        <f>[7]LME_Phonetic_PA_l_t_b0!J3</f>
        <v>p&lt;0.001</v>
      </c>
      <c r="T7" s="67">
        <f>[7]LME_Phonetic_PA_l_t_b0!B4</f>
        <v>96.23</v>
      </c>
      <c r="U7" s="17">
        <f>[7]LME_Phonetic_PA_l_t_b0!C4</f>
        <v>6.0839999999999996</v>
      </c>
      <c r="V7" s="17">
        <f>[7]LME_Phonetic_PA_l_t_b0!D4</f>
        <v>84.305000000000007</v>
      </c>
      <c r="W7" s="17">
        <f>[7]LME_Phonetic_PA_l_t_b0!E4</f>
        <v>108.155</v>
      </c>
      <c r="X7" s="17">
        <f>[7]LME_Phonetic_PA_l_t_b0!F4</f>
        <v>15.816000000000001</v>
      </c>
      <c r="Y7" s="17">
        <f>[7]LME_Phonetic_PA_l_t_b0!G4</f>
        <v>10.06</v>
      </c>
      <c r="Z7" s="119">
        <f>[7]LME_Phonetic_PA_l_t_b0!H4</f>
        <v>1.9568E-8</v>
      </c>
      <c r="AA7" s="119">
        <f>[7]LME_Phonetic_PA_l_t_b0!I4</f>
        <v>1.5699999999999999E-7</v>
      </c>
      <c r="AB7" s="98" t="str">
        <f>[7]LME_Phonetic_PA_l_t_b0!J4</f>
        <v>p&lt;0.001</v>
      </c>
      <c r="AC7" s="70">
        <f>[7]LME_Phonetic_PA_l_t_b0!B5</f>
        <v>78.951999999999998</v>
      </c>
      <c r="AD7" s="17">
        <f>[7]LME_Phonetic_PA_l_t_b0!C5</f>
        <v>6.4790000000000001</v>
      </c>
      <c r="AE7" s="17">
        <f>[7]LME_Phonetic_PA_l_t_b0!D5</f>
        <v>66.254000000000005</v>
      </c>
      <c r="AF7" s="17">
        <f>[7]LME_Phonetic_PA_l_t_b0!E5</f>
        <v>91.65</v>
      </c>
      <c r="AG7" s="17">
        <f>[7]LME_Phonetic_PA_l_t_b0!F5</f>
        <v>12.186</v>
      </c>
      <c r="AH7" s="17">
        <f>[7]LME_Phonetic_PA_l_t_b0!G5</f>
        <v>12.92</v>
      </c>
      <c r="AI7" s="119">
        <f>[7]LME_Phonetic_PA_l_t_b0!H5</f>
        <v>1.8650999999999999E-8</v>
      </c>
      <c r="AJ7" s="119">
        <f>[7]LME_Phonetic_PA_l_t_b0!I5</f>
        <v>1.49E-7</v>
      </c>
      <c r="AK7" s="98" t="str">
        <f>[7]LME_Phonetic_PA_l_t_b0!J5</f>
        <v>p&lt;0.001</v>
      </c>
      <c r="AL7" s="70">
        <f>[8]LME_PHonetic_PA_l_t_r2!B3</f>
        <v>0.60597613939671302</v>
      </c>
      <c r="AM7" s="17">
        <f>[8]LME_PHonetic_PA_l_t_r2!B2</f>
        <v>0.76116509330383497</v>
      </c>
    </row>
    <row r="8" spans="1:39" s="2" customFormat="1" ht="33.65" customHeight="1" thickBot="1" x14ac:dyDescent="0.85">
      <c r="A8" s="24" t="s">
        <v>3</v>
      </c>
      <c r="B8" s="48">
        <f>[9]LME_Phonetic_PA_h_t_b0!B2</f>
        <v>317.99700000000001</v>
      </c>
      <c r="C8" s="21">
        <f>[9]LME_Phonetic_PA_h_t_b0!C2</f>
        <v>26.126000000000001</v>
      </c>
      <c r="D8" s="21">
        <f>[9]LME_Phonetic_PA_h_t_b0!D2</f>
        <v>266.791</v>
      </c>
      <c r="E8" s="21">
        <f>[9]LME_Phonetic_PA_h_t_b0!E2</f>
        <v>369.20299999999997</v>
      </c>
      <c r="F8" s="22">
        <f>[9]LME_Phonetic_PA_h_t_b0!F2</f>
        <v>12.172000000000001</v>
      </c>
      <c r="G8" s="22">
        <f>[9]LME_Phonetic_PA_h_t_b0!G2</f>
        <v>2.94</v>
      </c>
      <c r="H8" s="117">
        <f>[9]LME_Phonetic_PA_h_t_b0!H2</f>
        <v>1.2999999999999999E-3</v>
      </c>
      <c r="I8" s="117">
        <f>[9]LME_Phonetic_PA_h_t_b0!I2</f>
        <v>1.06E-2</v>
      </c>
      <c r="J8" s="102" t="str">
        <f>[9]LME_Phonetic_PA_h_t_b0!J2</f>
        <v>p&lt;0.05</v>
      </c>
      <c r="K8" s="60">
        <f>[9]LME_Phonetic_PA_h_t_b0!B3</f>
        <v>317.62799999999999</v>
      </c>
      <c r="L8" s="22">
        <f>[9]LME_Phonetic_PA_h_t_b0!C3</f>
        <v>26.126999999999999</v>
      </c>
      <c r="M8" s="22">
        <f>[9]LME_Phonetic_PA_h_t_b0!D3</f>
        <v>266.42099999999999</v>
      </c>
      <c r="N8" s="22">
        <f>[9]LME_Phonetic_PA_h_t_b0!E3</f>
        <v>368.83499999999998</v>
      </c>
      <c r="O8" s="22">
        <f>[9]LME_Phonetic_PA_h_t_b0!F3</f>
        <v>12.157</v>
      </c>
      <c r="P8" s="22">
        <f>[9]LME_Phonetic_PA_h_t_b0!G3</f>
        <v>2.94</v>
      </c>
      <c r="Q8" s="117">
        <f>[9]LME_Phonetic_PA_h_t_b0!H3</f>
        <v>1.2999999999999999E-3</v>
      </c>
      <c r="R8" s="117">
        <f>[9]LME_Phonetic_PA_h_t_b0!I3</f>
        <v>1.06E-2</v>
      </c>
      <c r="S8" s="97" t="str">
        <f>[9]LME_Phonetic_PA_h_t_b0!J3</f>
        <v>p&lt;0.05</v>
      </c>
      <c r="T8" s="68">
        <f>[9]LME_Phonetic_PA_h_t_b0!B4</f>
        <v>317.41899999999998</v>
      </c>
      <c r="U8" s="22">
        <f>[9]LME_Phonetic_PA_h_t_b0!C4</f>
        <v>26.137</v>
      </c>
      <c r="V8" s="22">
        <f>[9]LME_Phonetic_PA_h_t_b0!D4</f>
        <v>266.19200000000001</v>
      </c>
      <c r="W8" s="22">
        <f>[9]LME_Phonetic_PA_h_t_b0!E4</f>
        <v>368.64499999999998</v>
      </c>
      <c r="X8" s="22">
        <f>[9]LME_Phonetic_PA_h_t_b0!F4</f>
        <v>12.145</v>
      </c>
      <c r="Y8" s="22">
        <f>[9]LME_Phonetic_PA_h_t_b0!G4</f>
        <v>2.94</v>
      </c>
      <c r="Z8" s="121">
        <f>[9]LME_Phonetic_PA_h_t_b0!H4</f>
        <v>1.2999999999999999E-3</v>
      </c>
      <c r="AA8" s="121">
        <f>[9]LME_Phonetic_PA_h_t_b0!I4</f>
        <v>1.06E-2</v>
      </c>
      <c r="AB8" s="97" t="str">
        <f>[9]LME_Phonetic_PA_h_t_b0!J4</f>
        <v>p&lt;0.05</v>
      </c>
      <c r="AC8" s="72">
        <f>[9]LME_Phonetic_PA_h_t_b0!B5</f>
        <v>303.85399999999998</v>
      </c>
      <c r="AD8" s="22">
        <f>[9]LME_Phonetic_PA_h_t_b0!C5</f>
        <v>26.241</v>
      </c>
      <c r="AE8" s="22">
        <f>[9]LME_Phonetic_PA_h_t_b0!D5</f>
        <v>252.422</v>
      </c>
      <c r="AF8" s="22">
        <f>[9]LME_Phonetic_PA_h_t_b0!E5</f>
        <v>355.286</v>
      </c>
      <c r="AG8" s="22">
        <f>[9]LME_Phonetic_PA_h_t_b0!F5</f>
        <v>11.579000000000001</v>
      </c>
      <c r="AH8" s="22">
        <f>[9]LME_Phonetic_PA_h_t_b0!G5</f>
        <v>2.99</v>
      </c>
      <c r="AI8" s="121">
        <f>[9]LME_Phonetic_PA_h_t_b0!H5</f>
        <v>1.4E-3</v>
      </c>
      <c r="AJ8" s="121">
        <f>[9]LME_Phonetic_PA_h_t_b0!I5</f>
        <v>1.1299999999999999E-2</v>
      </c>
      <c r="AK8" s="97" t="str">
        <f>[9]LME_Phonetic_PA_h_t_b0!J5</f>
        <v>p&lt;0.05</v>
      </c>
      <c r="AL8" s="72">
        <f>[10]LME_Phonetic_PA_h_t_r2!B3</f>
        <v>0.305251914676753</v>
      </c>
      <c r="AM8" s="22">
        <f>[10]LME_Phonetic_PA_h_t_r2!B2</f>
        <v>0.84325397172528904</v>
      </c>
    </row>
    <row r="9" spans="1:39" s="4" customFormat="1" ht="33.65" customHeight="1" thickTop="1" thickBot="1" x14ac:dyDescent="0.8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(bf=8)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(bf=8)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(bf=8)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(bf=8)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5" customHeight="1" thickTop="1" x14ac:dyDescent="0.7">
      <c r="A10" s="51" t="s">
        <v>35</v>
      </c>
      <c r="B10" s="49">
        <f>[11]LME_Phonetic_PA_lh_slope_b0!B2</f>
        <v>33.508000000000003</v>
      </c>
      <c r="C10" s="50">
        <f>[11]LME_Phonetic_PA_lh_slope_b0!C2</f>
        <v>5.2069999999999999</v>
      </c>
      <c r="D10" s="51">
        <f>[11]LME_Phonetic_PA_lh_slope_b0!D2</f>
        <v>23.302</v>
      </c>
      <c r="E10" s="51">
        <f>[11]LME_Phonetic_PA_lh_slope_b0!E2</f>
        <v>43.713999999999999</v>
      </c>
      <c r="F10" s="50">
        <f>[11]LME_Phonetic_PA_lh_slope_b0!F2</f>
        <v>6.4349999999999996</v>
      </c>
      <c r="G10" s="50">
        <f>[11]LME_Phonetic_PA_lh_slope_b0!G2</f>
        <v>3.37</v>
      </c>
      <c r="H10" s="118">
        <f>[11]LME_Phonetic_PA_lh_slope_b0!H2</f>
        <v>5.3E-3</v>
      </c>
      <c r="I10" s="118">
        <f>[11]LME_Phonetic_PA_lh_slope_b0!I2</f>
        <v>4.2200000000000001E-2</v>
      </c>
      <c r="J10" s="104" t="str">
        <f>[11]LME_Phonetic_PA_lh_slope_b0!J2</f>
        <v>p&lt;0.05</v>
      </c>
      <c r="K10" s="61">
        <f>[11]LME_Phonetic_PA_lh_slope_b0!B3</f>
        <v>35.302999999999997</v>
      </c>
      <c r="L10" s="25">
        <f>[11]LME_Phonetic_PA_lh_slope_b0!C3</f>
        <v>5.2069999999999999</v>
      </c>
      <c r="M10" s="25">
        <f>[11]LME_Phonetic_PA_lh_slope_b0!D3</f>
        <v>25.097999999999999</v>
      </c>
      <c r="N10" s="25">
        <f>[11]LME_Phonetic_PA_lh_slope_b0!E3</f>
        <v>45.508000000000003</v>
      </c>
      <c r="O10" s="25">
        <f>[11]LME_Phonetic_PA_lh_slope_b0!F3</f>
        <v>6.78</v>
      </c>
      <c r="P10" s="25">
        <f>[11]LME_Phonetic_PA_lh_slope_b0!G3</f>
        <v>3.37</v>
      </c>
      <c r="Q10" s="94">
        <f>[11]LME_Phonetic_PA_lh_slope_b0!H3</f>
        <v>4.4999999999999997E-3</v>
      </c>
      <c r="R10" s="94">
        <f>[11]LME_Phonetic_PA_lh_slope_b0!I3</f>
        <v>3.5799999999999998E-2</v>
      </c>
      <c r="S10" s="99" t="str">
        <f>[11]LME_Phonetic_PA_lh_slope_b0!J3</f>
        <v>p&lt;0.05</v>
      </c>
      <c r="T10" s="69">
        <f>[11]LME_Phonetic_PA_lh_slope_b0!B4</f>
        <v>34.545000000000002</v>
      </c>
      <c r="U10" s="25">
        <f>[11]LME_Phonetic_PA_lh_slope_b0!C4</f>
        <v>5.2169999999999996</v>
      </c>
      <c r="V10" s="25">
        <f>[11]LME_Phonetic_PA_lh_slope_b0!D4</f>
        <v>24.32</v>
      </c>
      <c r="W10" s="25">
        <f>[11]LME_Phonetic_PA_lh_slope_b0!E4</f>
        <v>44.768999999999998</v>
      </c>
      <c r="X10" s="25">
        <f>[11]LME_Phonetic_PA_lh_slope_b0!F4</f>
        <v>6.6219999999999999</v>
      </c>
      <c r="Y10" s="25">
        <f>[11]LME_Phonetic_PA_lh_slope_b0!G4</f>
        <v>3.4</v>
      </c>
      <c r="Z10" s="122">
        <f>[11]LME_Phonetic_PA_lh_slope_b0!H4</f>
        <v>4.7000000000000002E-3</v>
      </c>
      <c r="AA10" s="122">
        <f>[11]LME_Phonetic_PA_lh_slope_b0!I4</f>
        <v>3.7600000000000001E-2</v>
      </c>
      <c r="AB10" s="99" t="str">
        <f>[11]LME_Phonetic_PA_lh_slope_b0!J4</f>
        <v>p&lt;0.05</v>
      </c>
      <c r="AC10" s="69">
        <f>[11]LME_Phonetic_PA_lh_slope_b0!B5</f>
        <v>41.357999999999997</v>
      </c>
      <c r="AD10" s="25">
        <f>[11]LME_Phonetic_PA_lh_slope_b0!C5</f>
        <v>5.2610000000000001</v>
      </c>
      <c r="AE10" s="25">
        <f>[11]LME_Phonetic_PA_lh_slope_b0!D5</f>
        <v>31.045999999999999</v>
      </c>
      <c r="AF10" s="25">
        <f>[11]LME_Phonetic_PA_lh_slope_b0!E5</f>
        <v>51.67</v>
      </c>
      <c r="AG10" s="25">
        <f>[11]LME_Phonetic_PA_lh_slope_b0!F5</f>
        <v>7.8609999999999998</v>
      </c>
      <c r="AH10" s="25">
        <f>[11]LME_Phonetic_PA_lh_slope_b0!G5</f>
        <v>3.52</v>
      </c>
      <c r="AI10" s="122">
        <f>[11]LME_Phonetic_PA_lh_slope_b0!H5</f>
        <v>2.3999999999999998E-3</v>
      </c>
      <c r="AJ10" s="122">
        <f>[11]LME_Phonetic_PA_lh_slope_b0!I5</f>
        <v>1.89E-2</v>
      </c>
      <c r="AK10" s="99" t="str">
        <f>[11]LME_Phonetic_PA_lh_slope_b0!J5</f>
        <v>p&lt;0.05</v>
      </c>
      <c r="AL10" s="69">
        <f>[6]LME_Phonetic_PA_lh_slope_r2!B3</f>
        <v>0.17466812353421701</v>
      </c>
      <c r="AM10" s="25">
        <f>[6]LME_Phonetic_PA_lh_slope_r2!B2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4" priority="5" stopIfTrue="1" operator="lessThan">
      <formula>0.0001</formula>
    </cfRule>
    <cfRule type="cellIs" dxfId="123" priority="6" stopIfTrue="1" operator="lessThan">
      <formula>0.001</formula>
    </cfRule>
    <cfRule type="cellIs" dxfId="122" priority="7" stopIfTrue="1" operator="lessThan">
      <formula>0.05</formula>
    </cfRule>
    <cfRule type="cellIs" dxfId="121" priority="8" stopIfTrue="1" operator="lessThan">
      <formula>0.1</formula>
    </cfRule>
  </conditionalFormatting>
  <conditionalFormatting sqref="J3:J5 J7:J8 J10 S3:S5 S7:S8 S10 AB3:AB5 AB7:AB8 AB10 AK3:AK5 AK7:AK8 AK10">
    <cfRule type="containsText" dxfId="120" priority="1" stopIfTrue="1" operator="containsText" text="p&lt;0.001">
      <formula>NOT(ISERROR(SEARCH("p&lt;0.001",J3)))</formula>
    </cfRule>
    <cfRule type="containsText" dxfId="119" priority="2" stopIfTrue="1" operator="containsText" text="p&lt;0.01">
      <formula>NOT(ISERROR(SEARCH("p&lt;0.01",J3)))</formula>
    </cfRule>
    <cfRule type="containsText" dxfId="118" priority="3" stopIfTrue="1" operator="containsText" text="p&lt;0.05">
      <formula>NOT(ISERROR(SEARCH("p&lt;0.05",J3)))</formula>
    </cfRule>
    <cfRule type="containsText" dxfId="117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Q2" zoomScaleNormal="100" zoomScaleSheetLayoutView="55" workbookViewId="0">
      <selection activeCell="Q13" sqref="Q13:BA21"/>
    </sheetView>
  </sheetViews>
  <sheetFormatPr defaultColWidth="13.86328125" defaultRowHeight="13" x14ac:dyDescent="0.6"/>
  <cols>
    <col min="1" max="1" width="12.31640625" style="37" customWidth="1"/>
    <col min="2" max="3" width="7.6796875" style="36" customWidth="1"/>
    <col min="4" max="5" width="11.453125" style="36" customWidth="1"/>
    <col min="6" max="7" width="8.6796875" style="36" customWidth="1"/>
    <col min="8" max="8" width="11.453125" style="36" customWidth="1"/>
    <col min="9" max="9" width="9.6796875" style="38" customWidth="1"/>
    <col min="10" max="10" width="11.453125" style="38" customWidth="1"/>
    <col min="11" max="12" width="7.6796875" style="36" customWidth="1"/>
    <col min="13" max="14" width="11.453125" style="36" customWidth="1"/>
    <col min="15" max="16" width="8.6796875" style="36" customWidth="1"/>
    <col min="17" max="17" width="11.453125" style="39" customWidth="1"/>
    <col min="18" max="18" width="9.6796875" style="39" customWidth="1"/>
    <col min="19" max="19" width="11.453125" style="39" customWidth="1"/>
    <col min="20" max="21" width="7.6796875" style="36" customWidth="1"/>
    <col min="22" max="23" width="11.453125" style="36" customWidth="1"/>
    <col min="24" max="25" width="8.6796875" style="36" customWidth="1"/>
    <col min="26" max="26" width="11.453125" style="39" customWidth="1"/>
    <col min="27" max="27" width="9.6796875" style="39" customWidth="1"/>
    <col min="28" max="28" width="11.453125" style="39" customWidth="1"/>
    <col min="29" max="30" width="7.6796875" style="36" customWidth="1"/>
    <col min="31" max="32" width="11.453125" style="36" customWidth="1"/>
    <col min="33" max="34" width="8.6796875" style="36" customWidth="1"/>
    <col min="35" max="35" width="11.453125" style="39" customWidth="1"/>
    <col min="36" max="36" width="9.6796875" style="39" customWidth="1"/>
    <col min="37" max="37" width="11.453125" style="39" customWidth="1"/>
    <col min="38" max="39" width="7.6796875" style="36" customWidth="1"/>
    <col min="40" max="41" width="11.453125" style="36" customWidth="1"/>
    <col min="42" max="43" width="8.6796875" style="36" customWidth="1"/>
    <col min="44" max="44" width="11.453125" style="39" customWidth="1"/>
    <col min="45" max="45" width="9.6796875" style="39" customWidth="1"/>
    <col min="46" max="46" width="11.453125" style="39" customWidth="1"/>
    <col min="47" max="48" width="7.6796875" style="36" customWidth="1"/>
    <col min="49" max="50" width="11.453125" style="36" customWidth="1"/>
    <col min="51" max="52" width="8.6796875" style="36" customWidth="1"/>
    <col min="53" max="53" width="11.453125" style="39" customWidth="1"/>
    <col min="54" max="54" width="9.6796875" style="39" customWidth="1"/>
    <col min="55" max="55" width="11.453125" style="39" customWidth="1"/>
    <col min="56" max="57" width="11.453125" style="36" customWidth="1"/>
    <col min="58" max="16384" width="13.86328125" style="36"/>
  </cols>
  <sheetData>
    <row r="1" spans="1:57" s="35" customFormat="1" ht="33.65" customHeight="1" thickBot="1" x14ac:dyDescent="0.9">
      <c r="A1" s="125" t="s">
        <v>50</v>
      </c>
      <c r="B1" s="192" t="s">
        <v>28</v>
      </c>
      <c r="C1" s="190"/>
      <c r="D1" s="190"/>
      <c r="E1" s="190"/>
      <c r="F1" s="190"/>
      <c r="G1" s="190"/>
      <c r="H1" s="190"/>
      <c r="I1" s="190"/>
      <c r="J1" s="190"/>
      <c r="K1" s="189" t="s">
        <v>29</v>
      </c>
      <c r="L1" s="190"/>
      <c r="M1" s="190"/>
      <c r="N1" s="190"/>
      <c r="O1" s="190"/>
      <c r="P1" s="190"/>
      <c r="Q1" s="190"/>
      <c r="R1" s="190"/>
      <c r="S1" s="191"/>
      <c r="T1" s="189" t="s">
        <v>30</v>
      </c>
      <c r="U1" s="190"/>
      <c r="V1" s="190"/>
      <c r="W1" s="190"/>
      <c r="X1" s="190"/>
      <c r="Y1" s="190"/>
      <c r="Z1" s="190"/>
      <c r="AA1" s="190"/>
      <c r="AB1" s="191"/>
      <c r="AC1" s="190" t="s">
        <v>31</v>
      </c>
      <c r="AD1" s="190"/>
      <c r="AE1" s="190"/>
      <c r="AF1" s="190"/>
      <c r="AG1" s="190"/>
      <c r="AH1" s="190"/>
      <c r="AI1" s="190"/>
      <c r="AJ1" s="190"/>
      <c r="AK1" s="191"/>
      <c r="AL1" s="189" t="s">
        <v>32</v>
      </c>
      <c r="AM1" s="190"/>
      <c r="AN1" s="190"/>
      <c r="AO1" s="190"/>
      <c r="AP1" s="190"/>
      <c r="AQ1" s="190"/>
      <c r="AR1" s="190"/>
      <c r="AS1" s="190"/>
      <c r="AT1" s="191"/>
      <c r="AU1" s="189" t="s">
        <v>33</v>
      </c>
      <c r="AV1" s="190"/>
      <c r="AW1" s="190"/>
      <c r="AX1" s="190"/>
      <c r="AY1" s="190"/>
      <c r="AZ1" s="190"/>
      <c r="BA1" s="190"/>
      <c r="BB1" s="190"/>
      <c r="BC1" s="191"/>
      <c r="BD1" s="178" t="s">
        <v>41</v>
      </c>
      <c r="BE1" s="179"/>
    </row>
    <row r="2" spans="1:57" s="113" customFormat="1" ht="33.65" customHeight="1" thickTop="1" thickBot="1" x14ac:dyDescent="0.7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5" customHeight="1" thickTop="1" thickBot="1" x14ac:dyDescent="0.75">
      <c r="A3" s="74" t="s">
        <v>26</v>
      </c>
      <c r="B3" s="75">
        <f>[12]LME_Phonetic_PA_l_f0_b1!C2</f>
        <v>0.14000000000000001</v>
      </c>
      <c r="C3" s="76">
        <f>[12]LME_Phonetic_PA_l_f0_b1!D2</f>
        <v>0.129</v>
      </c>
      <c r="D3" s="76">
        <f>[12]LME_Phonetic_PA_l_f0_b1!E2</f>
        <v>-0.112</v>
      </c>
      <c r="E3" s="76">
        <f>[12]LME_Phonetic_PA_l_f0_b1!F2</f>
        <v>0.39200000000000002</v>
      </c>
      <c r="F3" s="76">
        <f>[12]LME_Phonetic_PA_l_f0_b1!G2</f>
        <v>1.089</v>
      </c>
      <c r="G3" s="76">
        <f>[12]LME_Phonetic_PA_l_f0_b1!H2</f>
        <v>589.6</v>
      </c>
      <c r="H3" s="115">
        <f>[12]LME_Phonetic_PA_l_f0_b1!I2</f>
        <v>0.27660000000000001</v>
      </c>
      <c r="I3" s="115">
        <f>[12]LME_Phonetic_PA_l_f0_b1!J2</f>
        <v>0.99990000000000001</v>
      </c>
      <c r="J3" s="100">
        <f>[12]LME_Phonetic_PA_l_f0_b1!K2</f>
        <v>0</v>
      </c>
      <c r="K3" s="77">
        <f>[12]LME_Phonetic_PA_l_f0_b1!C3</f>
        <v>1.1399999999999999</v>
      </c>
      <c r="L3" s="76">
        <f>[12]LME_Phonetic_PA_l_f0_b1!D3</f>
        <v>0.14299999999999999</v>
      </c>
      <c r="M3" s="76">
        <f>[12]LME_Phonetic_PA_l_f0_b1!E3</f>
        <v>0.85899999999999999</v>
      </c>
      <c r="N3" s="76">
        <f>[12]LME_Phonetic_PA_l_f0_b1!F3</f>
        <v>1.421</v>
      </c>
      <c r="O3" s="76">
        <f>[12]LME_Phonetic_PA_l_f0_b1!G3</f>
        <v>7.9610000000000003</v>
      </c>
      <c r="P3" s="76">
        <f>[12]LME_Phonetic_PA_l_f0_b1!H3</f>
        <v>590.63</v>
      </c>
      <c r="Q3" s="115">
        <f>[12]LME_Phonetic_PA_l_f0_b1!I3</f>
        <v>8.8055E-15</v>
      </c>
      <c r="R3" s="115">
        <f>[12]LME_Phonetic_PA_l_f0_b1!J3</f>
        <v>7.0399999999999995E-14</v>
      </c>
      <c r="S3" s="100" t="str">
        <f>[12]LME_Phonetic_PA_l_f0_b1!K3</f>
        <v>p&lt;0.001</v>
      </c>
      <c r="T3" s="77">
        <f>[12]LME_Phonetic_PA_l_f0_b1!C4</f>
        <v>0.371</v>
      </c>
      <c r="U3" s="76">
        <f>[12]LME_Phonetic_PA_l_f0_b1!D4</f>
        <v>0.20799999999999999</v>
      </c>
      <c r="V3" s="76">
        <f>[12]LME_Phonetic_PA_l_f0_b1!E4</f>
        <v>-3.6999999999999998E-2</v>
      </c>
      <c r="W3" s="76">
        <f>[12]LME_Phonetic_PA_l_f0_b1!F4</f>
        <v>0.77900000000000003</v>
      </c>
      <c r="X3" s="76">
        <f>[12]LME_Phonetic_PA_l_f0_b1!G4</f>
        <v>1.782</v>
      </c>
      <c r="Y3" s="76">
        <f>[12]LME_Phonetic_PA_l_f0_b1!H4</f>
        <v>594.34</v>
      </c>
      <c r="Z3" s="115">
        <f>[12]LME_Phonetic_PA_l_f0_b1!I4</f>
        <v>7.5300000000000006E-2</v>
      </c>
      <c r="AA3" s="115">
        <f>[12]LME_Phonetic_PA_l_f0_b1!J4</f>
        <v>0.60240000000000005</v>
      </c>
      <c r="AB3" s="100">
        <f>[12]LME_Phonetic_PA_l_f0_b1!K4</f>
        <v>0</v>
      </c>
      <c r="AC3" s="76">
        <f>[12]LME_Phonetic_PA_l_f0_b1!C5</f>
        <v>1</v>
      </c>
      <c r="AD3" s="76">
        <f>[12]LME_Phonetic_PA_l_f0_b1!D5</f>
        <v>0.14399999999999999</v>
      </c>
      <c r="AE3" s="76">
        <f>[12]LME_Phonetic_PA_l_f0_b1!E5</f>
        <v>0.71799999999999997</v>
      </c>
      <c r="AF3" s="76">
        <f>[12]LME_Phonetic_PA_l_f0_b1!F5</f>
        <v>1.282</v>
      </c>
      <c r="AG3" s="76">
        <f>[12]LME_Phonetic_PA_l_f0_b1!G5</f>
        <v>6.95</v>
      </c>
      <c r="AH3" s="76">
        <f>[12]LME_Phonetic_PA_l_f0_b1!H5</f>
        <v>590.88</v>
      </c>
      <c r="AI3" s="115">
        <f>[12]LME_Phonetic_PA_l_f0_b1!I5</f>
        <v>9.6783999999999996E-12</v>
      </c>
      <c r="AJ3" s="115">
        <f>[12]LME_Phonetic_PA_l_f0_b1!J5</f>
        <v>7.7399999999999999E-11</v>
      </c>
      <c r="AK3" s="100" t="str">
        <f>[12]LME_Phonetic_PA_l_f0_b1!K5</f>
        <v>p&lt;0.001</v>
      </c>
      <c r="AL3" s="77">
        <f>[12]LME_Phonetic_PA_l_f0_b1!C6</f>
        <v>0.23100000000000001</v>
      </c>
      <c r="AM3" s="76">
        <f>[12]LME_Phonetic_PA_l_f0_b1!D6</f>
        <v>0.20899999999999999</v>
      </c>
      <c r="AN3" s="76">
        <f>[12]LME_Phonetic_PA_l_f0_b1!E6</f>
        <v>-0.17799999999999999</v>
      </c>
      <c r="AO3" s="76">
        <f>[12]LME_Phonetic_PA_l_f0_b1!F6</f>
        <v>0.63900000000000001</v>
      </c>
      <c r="AP3" s="76">
        <f>[12]LME_Phonetic_PA_l_f0_b1!G6</f>
        <v>1.1060000000000001</v>
      </c>
      <c r="AQ3" s="76">
        <f>[12]LME_Phonetic_PA_l_f0_b1!H6</f>
        <v>594.45000000000005</v>
      </c>
      <c r="AR3" s="115">
        <f>[12]LME_Phonetic_PA_l_f0_b1!I6</f>
        <v>0.26919999999999999</v>
      </c>
      <c r="AS3" s="115">
        <f>[12]LME_Phonetic_PA_l_f0_b1!J6</f>
        <v>0.99990000000000001</v>
      </c>
      <c r="AT3" s="100">
        <f>[12]LME_Phonetic_PA_l_f0_b1!K6</f>
        <v>0</v>
      </c>
      <c r="AU3" s="77">
        <f>[12]LME_Phonetic_PA_l_f0_b1!C7</f>
        <v>-0.76900000000000002</v>
      </c>
      <c r="AV3" s="76">
        <f>[12]LME_Phonetic_PA_l_f0_b1!D7</f>
        <v>0.214</v>
      </c>
      <c r="AW3" s="76">
        <f>[12]LME_Phonetic_PA_l_f0_b1!E7</f>
        <v>-1.1879999999999999</v>
      </c>
      <c r="AX3" s="76">
        <f>[12]LME_Phonetic_PA_l_f0_b1!F7</f>
        <v>-0.35</v>
      </c>
      <c r="AY3" s="76">
        <f>[12]LME_Phonetic_PA_l_f0_b1!G7</f>
        <v>-3.601</v>
      </c>
      <c r="AZ3" s="76">
        <f>[12]LME_Phonetic_PA_l_f0_b1!H7</f>
        <v>593.28</v>
      </c>
      <c r="BA3" s="115">
        <f>[12]LME_Phonetic_PA_l_f0_b1!I7</f>
        <v>3.4382999999999999E-4</v>
      </c>
      <c r="BB3" s="115">
        <f>[12]LME_Phonetic_PA_l_f0_b1!J7</f>
        <v>2.8E-3</v>
      </c>
      <c r="BC3" s="100" t="str">
        <f>[12]LME_Phonetic_PA_l_f0_b1!K7</f>
        <v>p&lt;0.01</v>
      </c>
      <c r="BD3" s="76">
        <f>'B0 Mode'!AL3</f>
        <v>0.57100300904639401</v>
      </c>
      <c r="BE3" s="73">
        <f>'B0 Mode'!AM3</f>
        <v>0.94866893302210198</v>
      </c>
    </row>
    <row r="4" spans="1:57" s="78" customFormat="1" ht="33.65" customHeight="1" thickBot="1" x14ac:dyDescent="0.75">
      <c r="A4" s="79" t="s">
        <v>27</v>
      </c>
      <c r="B4" s="80">
        <f>[13]LME_Phonetic_PA_h_f0_b1!C2</f>
        <v>0.38500000000000001</v>
      </c>
      <c r="C4" s="73">
        <f>[13]LME_Phonetic_PA_h_f0_b1!D2</f>
        <v>0.17199999999999999</v>
      </c>
      <c r="D4" s="73">
        <f>[13]LME_Phonetic_PA_h_f0_b1!E2</f>
        <v>4.9000000000000002E-2</v>
      </c>
      <c r="E4" s="73">
        <f>[13]LME_Phonetic_PA_h_f0_b1!F2</f>
        <v>0.72199999999999998</v>
      </c>
      <c r="F4" s="73">
        <f>[13]LME_Phonetic_PA_h_f0_b1!G2</f>
        <v>2.2469999999999999</v>
      </c>
      <c r="G4" s="73">
        <f>[13]LME_Phonetic_PA_h_f0_b1!H2</f>
        <v>593.62</v>
      </c>
      <c r="H4" s="115">
        <f>[13]LME_Phonetic_PA_h_f0_b1!I2</f>
        <v>2.5000000000000001E-2</v>
      </c>
      <c r="I4" s="115">
        <f>[13]LME_Phonetic_PA_h_f0_b1!J2</f>
        <v>0.20019999999999999</v>
      </c>
      <c r="J4" s="100">
        <f>[13]LME_Phonetic_PA_h_f0_b1!K2</f>
        <v>0</v>
      </c>
      <c r="K4" s="81">
        <f>[13]LME_Phonetic_PA_h_f0_b1!C3</f>
        <v>1.1599999999999999</v>
      </c>
      <c r="L4" s="73">
        <f>[13]LME_Phonetic_PA_h_f0_b1!D3</f>
        <v>0.191</v>
      </c>
      <c r="M4" s="73">
        <f>[13]LME_Phonetic_PA_h_f0_b1!E3</f>
        <v>0.78600000000000003</v>
      </c>
      <c r="N4" s="73">
        <f>[13]LME_Phonetic_PA_h_f0_b1!F3</f>
        <v>1.534</v>
      </c>
      <c r="O4" s="73">
        <f>[13]LME_Phonetic_PA_h_f0_b1!G3</f>
        <v>6.077</v>
      </c>
      <c r="P4" s="73">
        <f>[13]LME_Phonetic_PA_h_f0_b1!H3</f>
        <v>594.54999999999995</v>
      </c>
      <c r="Q4" s="115">
        <f>[13]LME_Phonetic_PA_h_f0_b1!I3</f>
        <v>2.1890000000000002E-9</v>
      </c>
      <c r="R4" s="115">
        <f>[13]LME_Phonetic_PA_h_f0_b1!J3</f>
        <v>1.7500000000000001E-8</v>
      </c>
      <c r="S4" s="100" t="str">
        <f>[13]LME_Phonetic_PA_h_f0_b1!K3</f>
        <v>p&lt;0.001</v>
      </c>
      <c r="T4" s="81">
        <f>[13]LME_Phonetic_PA_h_f0_b1!C4</f>
        <v>1.5640000000000001</v>
      </c>
      <c r="U4" s="73">
        <f>[13]LME_Phonetic_PA_h_f0_b1!D4</f>
        <v>0.27700000000000002</v>
      </c>
      <c r="V4" s="73">
        <f>[13]LME_Phonetic_PA_h_f0_b1!E4</f>
        <v>1.02</v>
      </c>
      <c r="W4" s="73">
        <f>[13]LME_Phonetic_PA_h_f0_b1!F4</f>
        <v>2.1070000000000002</v>
      </c>
      <c r="X4" s="73">
        <f>[13]LME_Phonetic_PA_h_f0_b1!G4</f>
        <v>5.6379999999999999</v>
      </c>
      <c r="Y4" s="73">
        <f>[13]LME_Phonetic_PA_h_f0_b1!H4</f>
        <v>597.54</v>
      </c>
      <c r="Z4" s="115">
        <f>[13]LME_Phonetic_PA_h_f0_b1!I4</f>
        <v>2.6619999999999999E-8</v>
      </c>
      <c r="AA4" s="115">
        <f>[13]LME_Phonetic_PA_h_f0_b1!J4</f>
        <v>2.1299999999999999E-7</v>
      </c>
      <c r="AB4" s="100" t="str">
        <f>[13]LME_Phonetic_PA_h_f0_b1!K4</f>
        <v>p&lt;0.001</v>
      </c>
      <c r="AC4" s="73">
        <f>[13]LME_Phonetic_PA_h_f0_b1!C5</f>
        <v>0.77400000000000002</v>
      </c>
      <c r="AD4" s="73">
        <f>[13]LME_Phonetic_PA_h_f0_b1!D5</f>
        <v>0.192</v>
      </c>
      <c r="AE4" s="73">
        <f>[13]LME_Phonetic_PA_h_f0_b1!E5</f>
        <v>0.39900000000000002</v>
      </c>
      <c r="AF4" s="73">
        <f>[13]LME_Phonetic_PA_h_f0_b1!F5</f>
        <v>1.1499999999999999</v>
      </c>
      <c r="AG4" s="73">
        <f>[13]LME_Phonetic_PA_h_f0_b1!G5</f>
        <v>4.0389999999999997</v>
      </c>
      <c r="AH4" s="73">
        <f>[13]LME_Phonetic_PA_h_f0_b1!H5</f>
        <v>594.83000000000004</v>
      </c>
      <c r="AI4" s="115">
        <f>[13]LME_Phonetic_PA_h_f0_b1!I5</f>
        <v>6.0681999999999999E-5</v>
      </c>
      <c r="AJ4" s="115">
        <f>[13]LME_Phonetic_PA_h_f0_b1!J5</f>
        <v>4.8500000000000003E-4</v>
      </c>
      <c r="AK4" s="100" t="str">
        <f>[13]LME_Phonetic_PA_h_f0_b1!K5</f>
        <v>p&lt;0.001</v>
      </c>
      <c r="AL4" s="81">
        <f>[13]LME_Phonetic_PA_h_f0_b1!C6</f>
        <v>1.1779999999999999</v>
      </c>
      <c r="AM4" s="73">
        <f>[13]LME_Phonetic_PA_h_f0_b1!D6</f>
        <v>0.27800000000000002</v>
      </c>
      <c r="AN4" s="73">
        <f>[13]LME_Phonetic_PA_h_f0_b1!E6</f>
        <v>0.63300000000000001</v>
      </c>
      <c r="AO4" s="73">
        <f>[13]LME_Phonetic_PA_h_f0_b1!F6</f>
        <v>1.7230000000000001</v>
      </c>
      <c r="AP4" s="73">
        <f>[13]LME_Phonetic_PA_h_f0_b1!G6</f>
        <v>4.2389999999999999</v>
      </c>
      <c r="AQ4" s="73">
        <f>[13]LME_Phonetic_PA_h_f0_b1!H6</f>
        <v>597.66999999999996</v>
      </c>
      <c r="AR4" s="115">
        <f>[13]LME_Phonetic_PA_h_f0_b1!I6</f>
        <v>2.6004E-5</v>
      </c>
      <c r="AS4" s="115">
        <f>[13]LME_Phonetic_PA_h_f0_b1!J6</f>
        <v>2.0799999999999999E-4</v>
      </c>
      <c r="AT4" s="100" t="str">
        <f>[13]LME_Phonetic_PA_h_f0_b1!K6</f>
        <v>p&lt;0.001</v>
      </c>
      <c r="AU4" s="81">
        <f>[13]LME_Phonetic_PA_h_f0_b1!C7</f>
        <v>0.40400000000000003</v>
      </c>
      <c r="AV4" s="73">
        <f>[13]LME_Phonetic_PA_h_f0_b1!D7</f>
        <v>0.28499999999999998</v>
      </c>
      <c r="AW4" s="73">
        <f>[13]LME_Phonetic_PA_h_f0_b1!E7</f>
        <v>-0.154</v>
      </c>
      <c r="AX4" s="73">
        <f>[13]LME_Phonetic_PA_h_f0_b1!F7</f>
        <v>0.96199999999999997</v>
      </c>
      <c r="AY4" s="73">
        <f>[13]LME_Phonetic_PA_h_f0_b1!G7</f>
        <v>1.419</v>
      </c>
      <c r="AZ4" s="73">
        <f>[13]LME_Phonetic_PA_h_f0_b1!H7</f>
        <v>596.66999999999996</v>
      </c>
      <c r="BA4" s="115">
        <f>[13]LME_Phonetic_PA_h_f0_b1!I7</f>
        <v>0.1565</v>
      </c>
      <c r="BB4" s="115">
        <f>[13]LME_Phonetic_PA_h_f0_b1!J7</f>
        <v>0.99990000000000001</v>
      </c>
      <c r="BC4" s="100">
        <f>[13]LME_Phonetic_PA_h_f0_b1!K7</f>
        <v>0</v>
      </c>
      <c r="BD4" s="73">
        <f>'B0 Mode'!AL4</f>
        <v>0.552454603767916</v>
      </c>
      <c r="BE4" s="73">
        <f>'B0 Mode'!AM4</f>
        <v>0.92286814836732001</v>
      </c>
    </row>
    <row r="5" spans="1:57" s="78" customFormat="1" ht="33.65" customHeight="1" thickBot="1" x14ac:dyDescent="0.75">
      <c r="A5" s="82" t="s">
        <v>5</v>
      </c>
      <c r="B5" s="83">
        <f>[14]LME_Phonetic_PA_f0_exc_b1!C2</f>
        <v>0.23499999999999999</v>
      </c>
      <c r="C5" s="84">
        <f>[14]LME_Phonetic_PA_f0_exc_b1!D2</f>
        <v>0.13800000000000001</v>
      </c>
      <c r="D5" s="84">
        <f>[14]LME_Phonetic_PA_f0_exc_b1!E2</f>
        <v>-3.5000000000000003E-2</v>
      </c>
      <c r="E5" s="84">
        <f>[14]LME_Phonetic_PA_f0_exc_b1!F2</f>
        <v>0.505</v>
      </c>
      <c r="F5" s="84">
        <f>[14]LME_Phonetic_PA_f0_exc_b1!G2</f>
        <v>1.706</v>
      </c>
      <c r="G5" s="84">
        <f>[14]LME_Phonetic_PA_f0_exc_b1!H2</f>
        <v>603.14</v>
      </c>
      <c r="H5" s="115">
        <f>[14]LME_Phonetic_PA_f0_exc_b1!I2</f>
        <v>8.8599999999999998E-2</v>
      </c>
      <c r="I5" s="115">
        <f>[14]LME_Phonetic_PA_f0_exc_b1!J2</f>
        <v>0.7087</v>
      </c>
      <c r="J5" s="100">
        <f>[14]LME_Phonetic_PA_f0_exc_b1!K2</f>
        <v>0</v>
      </c>
      <c r="K5" s="85">
        <f>[14]LME_Phonetic_PA_f0_exc_b1!C3</f>
        <v>3.0000000000000001E-3</v>
      </c>
      <c r="L5" s="84">
        <f>[14]LME_Phonetic_PA_f0_exc_b1!D3</f>
        <v>0.14799999999999999</v>
      </c>
      <c r="M5" s="84">
        <f>[14]LME_Phonetic_PA_f0_exc_b1!E3</f>
        <v>-0.28699999999999998</v>
      </c>
      <c r="N5" s="84">
        <f>[14]LME_Phonetic_PA_f0_exc_b1!F3</f>
        <v>0.29399999999999998</v>
      </c>
      <c r="O5" s="84">
        <f>[14]LME_Phonetic_PA_f0_exc_b1!G3</f>
        <v>2.3E-2</v>
      </c>
      <c r="P5" s="84">
        <f>[14]LME_Phonetic_PA_f0_exc_b1!H3</f>
        <v>608.5</v>
      </c>
      <c r="Q5" s="115">
        <f>[14]LME_Phonetic_PA_f0_exc_b1!I3</f>
        <v>0.98170000000000002</v>
      </c>
      <c r="R5" s="115">
        <f>[14]LME_Phonetic_PA_f0_exc_b1!J3</f>
        <v>0.99990000000000001</v>
      </c>
      <c r="S5" s="100">
        <f>[14]LME_Phonetic_PA_f0_exc_b1!K3</f>
        <v>0</v>
      </c>
      <c r="T5" s="85">
        <f>[14]LME_Phonetic_PA_f0_exc_b1!C4</f>
        <v>1.2589999999999999</v>
      </c>
      <c r="U5" s="84">
        <f>[14]LME_Phonetic_PA_f0_exc_b1!D4</f>
        <v>0.19</v>
      </c>
      <c r="V5" s="84">
        <f>[14]LME_Phonetic_PA_f0_exc_b1!E4</f>
        <v>0.88600000000000001</v>
      </c>
      <c r="W5" s="84">
        <f>[14]LME_Phonetic_PA_f0_exc_b1!F4</f>
        <v>1.6319999999999999</v>
      </c>
      <c r="X5" s="84">
        <f>[14]LME_Phonetic_PA_f0_exc_b1!G4</f>
        <v>6.6180000000000003</v>
      </c>
      <c r="Y5" s="84">
        <f>[14]LME_Phonetic_PA_f0_exc_b1!H4</f>
        <v>607.54</v>
      </c>
      <c r="Z5" s="115">
        <f>[14]LME_Phonetic_PA_f0_exc_b1!I4</f>
        <v>8.0130999999999995E-11</v>
      </c>
      <c r="AA5" s="115">
        <f>[14]LME_Phonetic_PA_f0_exc_b1!J4</f>
        <v>6.4099999999999996E-10</v>
      </c>
      <c r="AB5" s="100" t="str">
        <f>[14]LME_Phonetic_PA_f0_exc_b1!K4</f>
        <v>p&lt;0.001</v>
      </c>
      <c r="AC5" s="84">
        <f>[14]LME_Phonetic_PA_f0_exc_b1!C5</f>
        <v>-0.23200000000000001</v>
      </c>
      <c r="AD5" s="84">
        <f>[14]LME_Phonetic_PA_f0_exc_b1!D5</f>
        <v>0.14899999999999999</v>
      </c>
      <c r="AE5" s="84">
        <f>[14]LME_Phonetic_PA_f0_exc_b1!E5</f>
        <v>-0.52300000000000002</v>
      </c>
      <c r="AF5" s="84">
        <f>[14]LME_Phonetic_PA_f0_exc_b1!F5</f>
        <v>0.06</v>
      </c>
      <c r="AG5" s="84">
        <f>[14]LME_Phonetic_PA_f0_exc_b1!G5</f>
        <v>-1.5589999999999999</v>
      </c>
      <c r="AH5" s="84">
        <f>[14]LME_Phonetic_PA_f0_exc_b1!H5</f>
        <v>608.87</v>
      </c>
      <c r="AI5" s="115">
        <f>[14]LME_Phonetic_PA_f0_exc_b1!I5</f>
        <v>0.1195</v>
      </c>
      <c r="AJ5" s="115">
        <f>[14]LME_Phonetic_PA_f0_exc_b1!J5</f>
        <v>0.95609999999999995</v>
      </c>
      <c r="AK5" s="100">
        <f>[14]LME_Phonetic_PA_f0_exc_b1!K5</f>
        <v>0</v>
      </c>
      <c r="AL5" s="85">
        <f>[14]LME_Phonetic_PA_f0_exc_b1!C6</f>
        <v>1.024</v>
      </c>
      <c r="AM5" s="84">
        <f>[14]LME_Phonetic_PA_f0_exc_b1!D6</f>
        <v>0.19</v>
      </c>
      <c r="AN5" s="84">
        <f>[14]LME_Phonetic_PA_f0_exc_b1!E6</f>
        <v>0.65200000000000002</v>
      </c>
      <c r="AO5" s="84">
        <f>[14]LME_Phonetic_PA_f0_exc_b1!F6</f>
        <v>1.397</v>
      </c>
      <c r="AP5" s="84">
        <f>[14]LME_Phonetic_PA_f0_exc_b1!G6</f>
        <v>5.3890000000000002</v>
      </c>
      <c r="AQ5" s="84">
        <f>[14]LME_Phonetic_PA_f0_exc_b1!H6</f>
        <v>606.08000000000004</v>
      </c>
      <c r="AR5" s="115">
        <f>[14]LME_Phonetic_PA_f0_exc_b1!I6</f>
        <v>1.0148000000000001E-7</v>
      </c>
      <c r="AS5" s="115">
        <f>[14]LME_Phonetic_PA_f0_exc_b1!J6</f>
        <v>8.1200000000000002E-7</v>
      </c>
      <c r="AT5" s="100" t="str">
        <f>[14]LME_Phonetic_PA_f0_exc_b1!K6</f>
        <v>p&lt;0.001</v>
      </c>
      <c r="AU5" s="85">
        <f>[14]LME_Phonetic_PA_f0_exc_b1!C7</f>
        <v>1.256</v>
      </c>
      <c r="AV5" s="84">
        <f>[14]LME_Phonetic_PA_f0_exc_b1!D7</f>
        <v>0.16900000000000001</v>
      </c>
      <c r="AW5" s="84">
        <f>[14]LME_Phonetic_PA_f0_exc_b1!E7</f>
        <v>0.92500000000000004</v>
      </c>
      <c r="AX5" s="84">
        <f>[14]LME_Phonetic_PA_f0_exc_b1!F7</f>
        <v>1.587</v>
      </c>
      <c r="AY5" s="84">
        <f>[14]LME_Phonetic_PA_f0_exc_b1!G7</f>
        <v>7.4329999999999998</v>
      </c>
      <c r="AZ5" s="84">
        <f>[14]LME_Phonetic_PA_f0_exc_b1!H7</f>
        <v>593.19000000000005</v>
      </c>
      <c r="BA5" s="115">
        <f>[14]LME_Phonetic_PA_f0_exc_b1!I7</f>
        <v>3.7355999999999998E-13</v>
      </c>
      <c r="BB5" s="115">
        <f>[14]LME_Phonetic_PA_f0_exc_b1!J7</f>
        <v>2.99E-12</v>
      </c>
      <c r="BC5" s="100" t="str">
        <f>[14]LME_Phonetic_PA_f0_exc_b1!K7</f>
        <v>p&lt;0.001</v>
      </c>
      <c r="BD5" s="84">
        <f>'B0 Mode'!AL5</f>
        <v>0.17466812353421701</v>
      </c>
      <c r="BE5" s="84">
        <f>'B0 Mode'!AM5</f>
        <v>0.75811726098251697</v>
      </c>
    </row>
    <row r="6" spans="1:57" s="113" customFormat="1" ht="33.65" customHeight="1" thickTop="1" thickBot="1" x14ac:dyDescent="0.75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5" customHeight="1" thickTop="1" thickBot="1" x14ac:dyDescent="0.75">
      <c r="A7" s="86" t="s">
        <v>4</v>
      </c>
      <c r="B7" s="87">
        <f>[15]LME_Phonetic_PA_l_t_b1!C2</f>
        <v>0.28000000000000003</v>
      </c>
      <c r="C7" s="74">
        <f>[15]LME_Phonetic_PA_l_t_b1!D2</f>
        <v>1.9890000000000001</v>
      </c>
      <c r="D7" s="74">
        <f>[15]LME_Phonetic_PA_l_t_b1!E2</f>
        <v>-3.6190000000000002</v>
      </c>
      <c r="E7" s="74">
        <f>[15]LME_Phonetic_PA_l_t_b1!F2</f>
        <v>4.1779999999999999</v>
      </c>
      <c r="F7" s="76">
        <f>[15]LME_Phonetic_PA_l_t_b1!G2</f>
        <v>0.14099999999999999</v>
      </c>
      <c r="G7" s="76">
        <f>[15]LME_Phonetic_PA_l_t_b1!H2</f>
        <v>610.02</v>
      </c>
      <c r="H7" s="115">
        <f>[15]LME_Phonetic_PA_l_t_b1!I2</f>
        <v>0.88819999999999999</v>
      </c>
      <c r="I7" s="115">
        <f>[15]LME_Phonetic_PA_l_t_b1!J2</f>
        <v>0.99990000000000001</v>
      </c>
      <c r="J7" s="100">
        <f>[15]LME_Phonetic_PA_l_t_b1!K2</f>
        <v>0</v>
      </c>
      <c r="K7" s="88">
        <f>[15]LME_Phonetic_PA_l_t_b1!C3</f>
        <v>2.0209999999999999</v>
      </c>
      <c r="L7" s="76">
        <f>[15]LME_Phonetic_PA_l_t_b1!D3</f>
        <v>2.2029999999999998</v>
      </c>
      <c r="M7" s="76">
        <f>[15]LME_Phonetic_PA_l_t_b1!E3</f>
        <v>-2.2959999999999998</v>
      </c>
      <c r="N7" s="76">
        <f>[15]LME_Phonetic_PA_l_t_b1!F3</f>
        <v>6.3390000000000004</v>
      </c>
      <c r="O7" s="76">
        <f>[15]LME_Phonetic_PA_l_t_b1!G3</f>
        <v>0.91800000000000004</v>
      </c>
      <c r="P7" s="76">
        <f>[15]LME_Phonetic_PA_l_t_b1!H3</f>
        <v>610.47</v>
      </c>
      <c r="Q7" s="115">
        <f>[15]LME_Phonetic_PA_l_t_b1!I3</f>
        <v>0.35920000000000002</v>
      </c>
      <c r="R7" s="115">
        <f>[15]LME_Phonetic_PA_l_t_b1!J3</f>
        <v>0.99990000000000001</v>
      </c>
      <c r="S7" s="100">
        <f>[15]LME_Phonetic_PA_l_t_b1!K3</f>
        <v>0</v>
      </c>
      <c r="T7" s="88">
        <f>[15]LME_Phonetic_PA_l_t_b1!C4</f>
        <v>-15.256</v>
      </c>
      <c r="U7" s="76">
        <f>[15]LME_Phonetic_PA_l_t_b1!D4</f>
        <v>3.1720000000000002</v>
      </c>
      <c r="V7" s="76">
        <f>[15]LME_Phonetic_PA_l_t_b1!E4</f>
        <v>-21.474</v>
      </c>
      <c r="W7" s="76">
        <f>[15]LME_Phonetic_PA_l_t_b1!F4</f>
        <v>-9.0389999999999997</v>
      </c>
      <c r="X7" s="76">
        <f>[15]LME_Phonetic_PA_l_t_b1!G4</f>
        <v>-4.8090000000000002</v>
      </c>
      <c r="Y7" s="76">
        <f>[15]LME_Phonetic_PA_l_t_b1!H4</f>
        <v>612.08000000000004</v>
      </c>
      <c r="Z7" s="115">
        <f>[15]LME_Phonetic_PA_l_t_b1!I4</f>
        <v>1.9085E-6</v>
      </c>
      <c r="AA7" s="115">
        <f>[15]LME_Phonetic_PA_l_t_b1!J4</f>
        <v>1.5299999999999999E-5</v>
      </c>
      <c r="AB7" s="100" t="str">
        <f>[15]LME_Phonetic_PA_l_t_b1!K4</f>
        <v>p&lt;0.001</v>
      </c>
      <c r="AC7" s="74">
        <f>[15]LME_Phonetic_PA_l_t_b1!C5</f>
        <v>1.742</v>
      </c>
      <c r="AD7" s="76">
        <f>[15]LME_Phonetic_PA_l_t_b1!D5</f>
        <v>2.2069999999999999</v>
      </c>
      <c r="AE7" s="76">
        <f>[15]LME_Phonetic_PA_l_t_b1!E5</f>
        <v>-2.5830000000000002</v>
      </c>
      <c r="AF7" s="76">
        <f>[15]LME_Phonetic_PA_l_t_b1!F5</f>
        <v>6.0659999999999998</v>
      </c>
      <c r="AG7" s="76">
        <f>[15]LME_Phonetic_PA_l_t_b1!G5</f>
        <v>0.78900000000000003</v>
      </c>
      <c r="AH7" s="76">
        <f>[15]LME_Phonetic_PA_l_t_b1!H5</f>
        <v>610.64</v>
      </c>
      <c r="AI7" s="115">
        <f>[15]LME_Phonetic_PA_l_t_b1!I5</f>
        <v>0.43030000000000002</v>
      </c>
      <c r="AJ7" s="115">
        <f>[15]LME_Phonetic_PA_l_t_b1!J5</f>
        <v>0.99990000000000001</v>
      </c>
      <c r="AK7" s="100">
        <f>[15]LME_Phonetic_PA_l_t_b1!K5</f>
        <v>0</v>
      </c>
      <c r="AL7" s="88">
        <f>[15]LME_Phonetic_PA_l_t_b1!C6</f>
        <v>-15.536</v>
      </c>
      <c r="AM7" s="76">
        <f>[15]LME_Phonetic_PA_l_t_b1!D6</f>
        <v>3.1739999999999999</v>
      </c>
      <c r="AN7" s="76">
        <f>[15]LME_Phonetic_PA_l_t_b1!E6</f>
        <v>-21.756</v>
      </c>
      <c r="AO7" s="76">
        <f>[15]LME_Phonetic_PA_l_t_b1!F6</f>
        <v>-9.3160000000000007</v>
      </c>
      <c r="AP7" s="76">
        <f>[15]LME_Phonetic_PA_l_t_b1!G6</f>
        <v>-4.8949999999999996</v>
      </c>
      <c r="AQ7" s="76">
        <f>[15]LME_Phonetic_PA_l_t_b1!H6</f>
        <v>612.08000000000004</v>
      </c>
      <c r="AR7" s="115">
        <f>[15]LME_Phonetic_PA_l_t_b1!I6</f>
        <v>1.2571E-6</v>
      </c>
      <c r="AS7" s="115">
        <f>[15]LME_Phonetic_PA_l_t_b1!J6</f>
        <v>1.01E-5</v>
      </c>
      <c r="AT7" s="100" t="str">
        <f>[15]LME_Phonetic_PA_l_t_b1!K6</f>
        <v>p&lt;0.001</v>
      </c>
      <c r="AU7" s="88">
        <f>[15]LME_Phonetic_PA_l_t_b1!C7</f>
        <v>-17.277999999999999</v>
      </c>
      <c r="AV7" s="76">
        <f>[15]LME_Phonetic_PA_l_t_b1!D7</f>
        <v>3.266</v>
      </c>
      <c r="AW7" s="76">
        <f>[15]LME_Phonetic_PA_l_t_b1!E7</f>
        <v>-23.68</v>
      </c>
      <c r="AX7" s="76">
        <f>[15]LME_Phonetic_PA_l_t_b1!F7</f>
        <v>-10.875</v>
      </c>
      <c r="AY7" s="76">
        <f>[15]LME_Phonetic_PA_l_t_b1!G7</f>
        <v>-5.2889999999999997</v>
      </c>
      <c r="AZ7" s="76">
        <f>[15]LME_Phonetic_PA_l_t_b1!H7</f>
        <v>611.83000000000004</v>
      </c>
      <c r="BA7" s="115">
        <f>[15]LME_Phonetic_PA_l_t_b1!I7</f>
        <v>1.7112000000000001E-7</v>
      </c>
      <c r="BB7" s="115">
        <f>[15]LME_Phonetic_PA_l_t_b1!J7</f>
        <v>1.37E-6</v>
      </c>
      <c r="BC7" s="100" t="str">
        <f>[15]LME_Phonetic_PA_l_t_b1!K7</f>
        <v>p&lt;0.001</v>
      </c>
      <c r="BD7" s="76">
        <f>'B0 Mode'!AL7</f>
        <v>0.60597613939671302</v>
      </c>
      <c r="BE7" s="76">
        <f>'B0 Mode'!AM7</f>
        <v>0.76116509330383497</v>
      </c>
    </row>
    <row r="8" spans="1:57" s="89" customFormat="1" ht="33.65" customHeight="1" thickBot="1" x14ac:dyDescent="0.75">
      <c r="A8" s="90" t="s">
        <v>3</v>
      </c>
      <c r="B8" s="91">
        <f>[16]LME_Phonetic_PA_h_t_b1!C2</f>
        <v>-0.36899999999999999</v>
      </c>
      <c r="C8" s="82">
        <f>[16]LME_Phonetic_PA_h_t_b1!D2</f>
        <v>2.9540000000000002</v>
      </c>
      <c r="D8" s="82">
        <f>[16]LME_Phonetic_PA_h_t_b1!E2</f>
        <v>-6.1589999999999998</v>
      </c>
      <c r="E8" s="82">
        <f>[16]LME_Phonetic_PA_h_t_b1!F2</f>
        <v>5.4210000000000003</v>
      </c>
      <c r="F8" s="84">
        <f>[16]LME_Phonetic_PA_h_t_b1!G2</f>
        <v>-0.125</v>
      </c>
      <c r="G8" s="84">
        <f>[16]LME_Phonetic_PA_h_t_b1!H2</f>
        <v>612.03</v>
      </c>
      <c r="H8" s="115">
        <f>[16]LME_Phonetic_PA_h_t_b1!I2</f>
        <v>0.90069999999999995</v>
      </c>
      <c r="I8" s="115">
        <f>[16]LME_Phonetic_PA_h_t_b1!J2</f>
        <v>0.99990000000000001</v>
      </c>
      <c r="J8" s="100">
        <f>[16]LME_Phonetic_PA_h_t_b1!K2</f>
        <v>0</v>
      </c>
      <c r="K8" s="92">
        <f>[16]LME_Phonetic_PA_h_t_b1!C3</f>
        <v>-0.57799999999999996</v>
      </c>
      <c r="L8" s="84">
        <f>[16]LME_Phonetic_PA_h_t_b1!D3</f>
        <v>3.1379999999999999</v>
      </c>
      <c r="M8" s="84">
        <f>[16]LME_Phonetic_PA_h_t_b1!E3</f>
        <v>-6.73</v>
      </c>
      <c r="N8" s="84">
        <f>[16]LME_Phonetic_PA_h_t_b1!F3</f>
        <v>5.5730000000000004</v>
      </c>
      <c r="O8" s="84">
        <f>[16]LME_Phonetic_PA_h_t_b1!G3</f>
        <v>-0.184</v>
      </c>
      <c r="P8" s="84">
        <f>[16]LME_Phonetic_PA_h_t_b1!H3</f>
        <v>612.30999999999995</v>
      </c>
      <c r="Q8" s="115">
        <f>[16]LME_Phonetic_PA_h_t_b1!I3</f>
        <v>0.85389999999999999</v>
      </c>
      <c r="R8" s="115">
        <f>[16]LME_Phonetic_PA_h_t_b1!J3</f>
        <v>0.99990000000000001</v>
      </c>
      <c r="S8" s="100">
        <f>[16]LME_Phonetic_PA_h_t_b1!K3</f>
        <v>0</v>
      </c>
      <c r="T8" s="92">
        <f>[16]LME_Phonetic_PA_h_t_b1!C4</f>
        <v>-14.143000000000001</v>
      </c>
      <c r="U8" s="84">
        <f>[16]LME_Phonetic_PA_h_t_b1!D4</f>
        <v>3.9940000000000002</v>
      </c>
      <c r="V8" s="84">
        <f>[16]LME_Phonetic_PA_h_t_b1!E4</f>
        <v>-21.971</v>
      </c>
      <c r="W8" s="84">
        <f>[16]LME_Phonetic_PA_h_t_b1!F4</f>
        <v>-6.3150000000000004</v>
      </c>
      <c r="X8" s="84">
        <f>[16]LME_Phonetic_PA_h_t_b1!G4</f>
        <v>-3.5409999999999999</v>
      </c>
      <c r="Y8" s="84">
        <f>[16]LME_Phonetic_PA_h_t_b1!H4</f>
        <v>613.24</v>
      </c>
      <c r="Z8" s="115">
        <f>[16]LME_Phonetic_PA_h_t_b1!I4</f>
        <v>4.2874999999999999E-4</v>
      </c>
      <c r="AA8" s="115">
        <f>[16]LME_Phonetic_PA_h_t_b1!J4</f>
        <v>3.3999999999999998E-3</v>
      </c>
      <c r="AB8" s="100" t="str">
        <f>[16]LME_Phonetic_PA_h_t_b1!K4</f>
        <v>p&lt;0.01</v>
      </c>
      <c r="AC8" s="82">
        <f>[16]LME_Phonetic_PA_h_t_b1!C5</f>
        <v>-0.20899999999999999</v>
      </c>
      <c r="AD8" s="84">
        <f>[16]LME_Phonetic_PA_h_t_b1!D5</f>
        <v>3.1360000000000001</v>
      </c>
      <c r="AE8" s="84">
        <f>[16]LME_Phonetic_PA_h_t_b1!E5</f>
        <v>-6.3550000000000004</v>
      </c>
      <c r="AF8" s="84">
        <f>[16]LME_Phonetic_PA_h_t_b1!F5</f>
        <v>5.9359999999999999</v>
      </c>
      <c r="AG8" s="84">
        <f>[16]LME_Phonetic_PA_h_t_b1!G5</f>
        <v>-6.7000000000000004E-2</v>
      </c>
      <c r="AH8" s="84">
        <f>[16]LME_Phonetic_PA_h_t_b1!H5</f>
        <v>612.39</v>
      </c>
      <c r="AI8" s="115">
        <f>[16]LME_Phonetic_PA_h_t_b1!I5</f>
        <v>0.94679999999999997</v>
      </c>
      <c r="AJ8" s="115">
        <f>[16]LME_Phonetic_PA_h_t_b1!J5</f>
        <v>0.99990000000000001</v>
      </c>
      <c r="AK8" s="100">
        <f>[16]LME_Phonetic_PA_h_t_b1!K5</f>
        <v>0</v>
      </c>
      <c r="AL8" s="92">
        <f>[16]LME_Phonetic_PA_h_t_b1!C6</f>
        <v>-13.773999999999999</v>
      </c>
      <c r="AM8" s="84">
        <f>[16]LME_Phonetic_PA_h_t_b1!D6</f>
        <v>3.9929999999999999</v>
      </c>
      <c r="AN8" s="84">
        <f>[16]LME_Phonetic_PA_h_t_b1!E6</f>
        <v>-21.6</v>
      </c>
      <c r="AO8" s="84">
        <f>[16]LME_Phonetic_PA_h_t_b1!F6</f>
        <v>-5.9480000000000004</v>
      </c>
      <c r="AP8" s="84">
        <f>[16]LME_Phonetic_PA_h_t_b1!G6</f>
        <v>-3.4489999999999998</v>
      </c>
      <c r="AQ8" s="84">
        <f>[16]LME_Phonetic_PA_h_t_b1!H6</f>
        <v>613.34</v>
      </c>
      <c r="AR8" s="115">
        <f>[16]LME_Phonetic_PA_h_t_b1!I6</f>
        <v>6.0022999999999999E-4</v>
      </c>
      <c r="AS8" s="115">
        <f>[16]LME_Phonetic_PA_h_t_b1!J6</f>
        <v>4.7999999999999996E-3</v>
      </c>
      <c r="AT8" s="100" t="str">
        <f>[16]LME_Phonetic_PA_h_t_b1!K6</f>
        <v>p&lt;0.01</v>
      </c>
      <c r="AU8" s="92">
        <f>[16]LME_Phonetic_PA_h_t_b1!C7</f>
        <v>-13.565</v>
      </c>
      <c r="AV8" s="84">
        <f>[16]LME_Phonetic_PA_h_t_b1!D7</f>
        <v>3.4079999999999999</v>
      </c>
      <c r="AW8" s="84">
        <f>[16]LME_Phonetic_PA_h_t_b1!E7</f>
        <v>-20.244</v>
      </c>
      <c r="AX8" s="84">
        <f>[16]LME_Phonetic_PA_h_t_b1!F7</f>
        <v>-6.8860000000000001</v>
      </c>
      <c r="AY8" s="84">
        <f>[16]LME_Phonetic_PA_h_t_b1!G7</f>
        <v>-3.9809999999999999</v>
      </c>
      <c r="AZ8" s="84">
        <f>[16]LME_Phonetic_PA_h_t_b1!H7</f>
        <v>612.71</v>
      </c>
      <c r="BA8" s="115">
        <f>[16]LME_Phonetic_PA_h_t_b1!I7</f>
        <v>7.6988000000000002E-5</v>
      </c>
      <c r="BB8" s="115">
        <f>[16]LME_Phonetic_PA_h_t_b1!J7</f>
        <v>6.1600000000000001E-4</v>
      </c>
      <c r="BC8" s="100" t="str">
        <f>[16]LME_Phonetic_PA_h_t_b1!K7</f>
        <v>p&lt;0.001</v>
      </c>
      <c r="BD8" s="84">
        <f>'B0 Mode'!AL8</f>
        <v>0.305251914676753</v>
      </c>
      <c r="BE8" s="84">
        <f>'B0 Mode'!AM8</f>
        <v>0.84325397172528904</v>
      </c>
    </row>
    <row r="9" spans="1:57" s="113" customFormat="1" ht="33.65" customHeight="1" thickTop="1" thickBot="1" x14ac:dyDescent="0.75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-0.23200000000000001</v>
      </c>
      <c r="AD9" s="105">
        <f t="shared" ref="AD9:AK9" si="19">AD5</f>
        <v>0.14899999999999999</v>
      </c>
      <c r="AE9" s="105">
        <f t="shared" si="19"/>
        <v>-0.52300000000000002</v>
      </c>
      <c r="AF9" s="105">
        <f t="shared" si="19"/>
        <v>0.06</v>
      </c>
      <c r="AG9" s="105">
        <f t="shared" si="19"/>
        <v>-1.5589999999999999</v>
      </c>
      <c r="AH9" s="105">
        <f t="shared" si="19"/>
        <v>608.87</v>
      </c>
      <c r="AI9" s="109">
        <f t="shared" si="19"/>
        <v>0.1195</v>
      </c>
      <c r="AJ9" s="109">
        <f t="shared" si="19"/>
        <v>0.95609999999999995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5" customHeight="1" thickTop="1" x14ac:dyDescent="0.6">
      <c r="A10" s="26" t="s">
        <v>35</v>
      </c>
      <c r="B10" s="25">
        <f>[17]LME_Phonetic_PA_lh_slope_b1!C2</f>
        <v>1.7949999999999999</v>
      </c>
      <c r="C10" s="26">
        <f>[17]LME_Phonetic_PA_lh_slope_b1!D2</f>
        <v>0.79900000000000004</v>
      </c>
      <c r="D10" s="26">
        <f>[17]LME_Phonetic_PA_lh_slope_b1!E2</f>
        <v>0.22900000000000001</v>
      </c>
      <c r="E10" s="26">
        <f>[17]LME_Phonetic_PA_lh_slope_b1!F2</f>
        <v>3.3610000000000002</v>
      </c>
      <c r="F10" s="25">
        <f>[17]LME_Phonetic_PA_lh_slope_b1!G2</f>
        <v>2.2469999999999999</v>
      </c>
      <c r="G10" s="25">
        <f>[17]LME_Phonetic_PA_lh_slope_b1!H2</f>
        <v>596.97</v>
      </c>
      <c r="H10" s="94">
        <f>[17]LME_Phonetic_PA_lh_slope_b1!I2</f>
        <v>2.5000000000000001E-2</v>
      </c>
      <c r="I10" s="94">
        <f>[17]LME_Phonetic_PA_lh_slope_b1!J2</f>
        <v>0.20030000000000001</v>
      </c>
      <c r="J10" s="123">
        <f>[17]LME_Phonetic_PA_lh_slope_b1!K2</f>
        <v>0</v>
      </c>
      <c r="K10" s="93">
        <f>[17]LME_Phonetic_PA_lh_slope_b1!C3</f>
        <v>1.0369999999999999</v>
      </c>
      <c r="L10" s="25">
        <f>[17]LME_Phonetic_PA_lh_slope_b1!D3</f>
        <v>0.85799999999999998</v>
      </c>
      <c r="M10" s="25">
        <f>[17]LME_Phonetic_PA_lh_slope_b1!E3</f>
        <v>-0.64500000000000002</v>
      </c>
      <c r="N10" s="25">
        <f>[17]LME_Phonetic_PA_lh_slope_b1!F3</f>
        <v>2.718</v>
      </c>
      <c r="O10" s="25">
        <f>[17]LME_Phonetic_PA_lh_slope_b1!G3</f>
        <v>1.208</v>
      </c>
      <c r="P10" s="25">
        <f>[17]LME_Phonetic_PA_lh_slope_b1!H3</f>
        <v>600.22</v>
      </c>
      <c r="Q10" s="94">
        <f>[17]LME_Phonetic_PA_lh_slope_b1!I3</f>
        <v>0.22750000000000001</v>
      </c>
      <c r="R10" s="94">
        <f>[17]LME_Phonetic_PA_lh_slope_b1!J3</f>
        <v>0.99990000000000001</v>
      </c>
      <c r="S10" s="123">
        <f>[17]LME_Phonetic_PA_lh_slope_b1!K3</f>
        <v>0</v>
      </c>
      <c r="T10" s="93">
        <f>[17]LME_Phonetic_PA_lh_slope_b1!C4</f>
        <v>7.85</v>
      </c>
      <c r="U10" s="25">
        <f>[17]LME_Phonetic_PA_lh_slope_b1!D4</f>
        <v>1.095</v>
      </c>
      <c r="V10" s="25">
        <f>[17]LME_Phonetic_PA_lh_slope_b1!E4</f>
        <v>5.7030000000000003</v>
      </c>
      <c r="W10" s="25">
        <f>[17]LME_Phonetic_PA_lh_slope_b1!F4</f>
        <v>9.9969999999999999</v>
      </c>
      <c r="X10" s="25">
        <f>[17]LME_Phonetic_PA_lh_slope_b1!G4</f>
        <v>7.1669999999999998</v>
      </c>
      <c r="Y10" s="25">
        <f>[17]LME_Phonetic_PA_lh_slope_b1!H4</f>
        <v>598.73</v>
      </c>
      <c r="Z10" s="94">
        <f>[17]LME_Phonetic_PA_lh_slope_b1!I4</f>
        <v>2.2652000000000001E-12</v>
      </c>
      <c r="AA10" s="94">
        <f>[17]LME_Phonetic_PA_lh_slope_b1!J4</f>
        <v>1.8100000000000001E-11</v>
      </c>
      <c r="AB10" s="123" t="str">
        <f>[17]LME_Phonetic_PA_lh_slope_b1!K4</f>
        <v>p&lt;0.001</v>
      </c>
      <c r="AC10" s="25">
        <f>[17]LME_Phonetic_PA_lh_slope_b1!C5</f>
        <v>-0.75800000000000001</v>
      </c>
      <c r="AD10" s="25">
        <f>[17]LME_Phonetic_PA_lh_slope_b1!D5</f>
        <v>0.85799999999999998</v>
      </c>
      <c r="AE10" s="25">
        <f>[17]LME_Phonetic_PA_lh_slope_b1!E5</f>
        <v>-2.4409999999999998</v>
      </c>
      <c r="AF10" s="25">
        <f>[17]LME_Phonetic_PA_lh_slope_b1!F5</f>
        <v>0.92400000000000004</v>
      </c>
      <c r="AG10" s="25">
        <f>[17]LME_Phonetic_PA_lh_slope_b1!G5</f>
        <v>-0.88400000000000001</v>
      </c>
      <c r="AH10" s="25">
        <f>[17]LME_Phonetic_PA_lh_slope_b1!H5</f>
        <v>600.54</v>
      </c>
      <c r="AI10" s="94">
        <f>[17]LME_Phonetic_PA_lh_slope_b1!I5</f>
        <v>0.37730000000000002</v>
      </c>
      <c r="AJ10" s="94">
        <f>[17]LME_Phonetic_PA_lh_slope_b1!J5</f>
        <v>0.99990000000000001</v>
      </c>
      <c r="AK10" s="123">
        <f>[17]LME_Phonetic_PA_lh_slope_b1!K5</f>
        <v>0</v>
      </c>
      <c r="AL10" s="93">
        <f>[17]LME_Phonetic_PA_lh_slope_b1!C6</f>
        <v>6.0549999999999997</v>
      </c>
      <c r="AM10" s="25">
        <f>[17]LME_Phonetic_PA_lh_slope_b1!D6</f>
        <v>1.093</v>
      </c>
      <c r="AN10" s="25">
        <f>[17]LME_Phonetic_PA_lh_slope_b1!E6</f>
        <v>3.9129999999999998</v>
      </c>
      <c r="AO10" s="25">
        <f>[17]LME_Phonetic_PA_lh_slope_b1!F6</f>
        <v>8.1969999999999992</v>
      </c>
      <c r="AP10" s="25">
        <f>[17]LME_Phonetic_PA_lh_slope_b1!G6</f>
        <v>5.5410000000000004</v>
      </c>
      <c r="AQ10" s="25">
        <f>[17]LME_Phonetic_PA_lh_slope_b1!H6</f>
        <v>597.91</v>
      </c>
      <c r="AR10" s="94">
        <f>[17]LME_Phonetic_PA_lh_slope_b1!I6</f>
        <v>4.5088E-8</v>
      </c>
      <c r="AS10" s="94">
        <f>[17]LME_Phonetic_PA_lh_slope_b1!J6</f>
        <v>3.6100000000000002E-7</v>
      </c>
      <c r="AT10" s="123" t="str">
        <f>[17]LME_Phonetic_PA_lh_slope_b1!K6</f>
        <v>p&lt;0.001</v>
      </c>
      <c r="AU10" s="93">
        <f>[17]LME_Phonetic_PA_lh_slope_b1!C7</f>
        <v>6.8140000000000001</v>
      </c>
      <c r="AV10" s="25">
        <f>[17]LME_Phonetic_PA_lh_slope_b1!D7</f>
        <v>0.97</v>
      </c>
      <c r="AW10" s="25">
        <f>[17]LME_Phonetic_PA_lh_slope_b1!E7</f>
        <v>4.9119999999999999</v>
      </c>
      <c r="AX10" s="25">
        <f>[17]LME_Phonetic_PA_lh_slope_b1!F7</f>
        <v>8.7149999999999999</v>
      </c>
      <c r="AY10" s="25">
        <f>[17]LME_Phonetic_PA_lh_slope_b1!G7</f>
        <v>7.0209999999999999</v>
      </c>
      <c r="AZ10" s="25">
        <f>[17]LME_Phonetic_PA_lh_slope_b1!H7</f>
        <v>575.92999999999995</v>
      </c>
      <c r="BA10" s="94">
        <f>[17]LME_Phonetic_PA_lh_slope_b1!I7</f>
        <v>6.2088E-12</v>
      </c>
      <c r="BB10" s="94">
        <f>[17]LME_Phonetic_PA_lh_slope_b1!J7</f>
        <v>4.97E-11</v>
      </c>
      <c r="BC10" s="123" t="str">
        <f>[17]LME_Phonetic_PA_lh_slope_b1!K7</f>
        <v>p&lt;0.001</v>
      </c>
      <c r="BD10" s="25">
        <f>'B0 Mode'!AL10</f>
        <v>0.17466812353421701</v>
      </c>
      <c r="BE10" s="25">
        <f>'B0 Mode'!AM10</f>
        <v>0.75811726098251697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topLeftCell="G1" zoomScaleNormal="100" zoomScaleSheetLayoutView="47" workbookViewId="0">
      <selection activeCell="H13" sqref="H13:AR21"/>
    </sheetView>
  </sheetViews>
  <sheetFormatPr defaultColWidth="13.86328125" defaultRowHeight="13.5" x14ac:dyDescent="0.7"/>
  <cols>
    <col min="1" max="1" width="10.6796875" style="124" customWidth="1"/>
    <col min="2" max="3" width="7.6796875" style="27" customWidth="1"/>
    <col min="4" max="5" width="11.453125" style="27" customWidth="1"/>
    <col min="6" max="7" width="8.6796875" style="27" customWidth="1"/>
    <col min="8" max="8" width="11.453125" style="27" customWidth="1"/>
    <col min="9" max="9" width="11.08984375" style="28" customWidth="1"/>
    <col min="10" max="10" width="11.453125" style="28" customWidth="1"/>
    <col min="11" max="12" width="7.6796875" style="27" customWidth="1"/>
    <col min="13" max="14" width="11.453125" style="27" customWidth="1"/>
    <col min="15" max="16" width="8.6796875" style="27" customWidth="1"/>
    <col min="17" max="17" width="11.453125" style="27" customWidth="1"/>
    <col min="18" max="18" width="11.08984375" style="29" customWidth="1"/>
    <col min="19" max="19" width="11.453125" style="29" customWidth="1"/>
    <col min="20" max="21" width="7.6796875" style="27" customWidth="1"/>
    <col min="22" max="23" width="11.453125" style="27" customWidth="1"/>
    <col min="24" max="25" width="8.6796875" style="27" customWidth="1"/>
    <col min="26" max="26" width="11.453125" style="27" customWidth="1"/>
    <col min="27" max="27" width="11.08984375" style="29" customWidth="1"/>
    <col min="28" max="28" width="11.453125" style="29" customWidth="1"/>
    <col min="29" max="30" width="7.6796875" style="27" customWidth="1"/>
    <col min="31" max="32" width="11.453125" style="27" customWidth="1"/>
    <col min="33" max="33" width="8.6796875" style="27" customWidth="1"/>
    <col min="34" max="35" width="11.453125" style="27" customWidth="1"/>
    <col min="36" max="36" width="11.08984375" style="29" customWidth="1"/>
    <col min="37" max="37" width="11.453125" style="29" customWidth="1"/>
    <col min="38" max="39" width="11.453125" style="27" customWidth="1"/>
    <col min="40" max="16384" width="13.86328125" style="3"/>
  </cols>
  <sheetData>
    <row r="1" spans="1:39" s="1" customFormat="1" ht="33.65" customHeight="1" thickBot="1" x14ac:dyDescent="0.85">
      <c r="A1" s="125" t="s">
        <v>49</v>
      </c>
      <c r="B1" s="180" t="s">
        <v>45</v>
      </c>
      <c r="C1" s="181"/>
      <c r="D1" s="181"/>
      <c r="E1" s="181"/>
      <c r="F1" s="181"/>
      <c r="G1" s="181"/>
      <c r="H1" s="181"/>
      <c r="I1" s="181"/>
      <c r="J1" s="182"/>
      <c r="K1" s="183" t="s">
        <v>46</v>
      </c>
      <c r="L1" s="181"/>
      <c r="M1" s="181"/>
      <c r="N1" s="181"/>
      <c r="O1" s="181"/>
      <c r="P1" s="181"/>
      <c r="Q1" s="181"/>
      <c r="R1" s="181"/>
      <c r="S1" s="184"/>
      <c r="T1" s="185" t="s">
        <v>47</v>
      </c>
      <c r="U1" s="186"/>
      <c r="V1" s="186"/>
      <c r="W1" s="186"/>
      <c r="X1" s="186"/>
      <c r="Y1" s="186"/>
      <c r="Z1" s="186"/>
      <c r="AA1" s="186"/>
      <c r="AB1" s="186"/>
      <c r="AC1" s="187" t="s">
        <v>48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5" customHeight="1" thickTop="1" thickBot="1" x14ac:dyDescent="0.8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[1]LME_Phonetic_PA_l_f0_b0!I5</f>
        <v>1.5800000000000001E-13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1.5800000000000001E-13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1.5800000000000001E-13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1.5800000000000001E-13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5" customHeight="1" thickTop="1" thickBot="1" x14ac:dyDescent="0.85">
      <c r="A3" s="18" t="s">
        <v>26</v>
      </c>
      <c r="B3" s="42">
        <f>[1]LME_Phonetic_PA_l_f0_b0!B6</f>
        <v>86.603999999999999</v>
      </c>
      <c r="C3" s="17">
        <f>[1]LME_Phonetic_PA_l_f0_b0!C6</f>
        <v>1.1919999999999999</v>
      </c>
      <c r="D3" s="17">
        <f>[1]LME_Phonetic_PA_l_f0_b0!D6</f>
        <v>84.268000000000001</v>
      </c>
      <c r="E3" s="17">
        <f>[1]LME_Phonetic_PA_l_f0_b0!E6</f>
        <v>88.94</v>
      </c>
      <c r="F3" s="17">
        <f>[1]LME_Phonetic_PA_l_f0_b0!F6</f>
        <v>72.649000000000001</v>
      </c>
      <c r="G3" s="17">
        <f>[1]LME_Phonetic_PA_l_f0_b0!G6</f>
        <v>9.24</v>
      </c>
      <c r="H3" s="115">
        <f>[1]LME_Phonetic_PA_l_f0_b0!H6</f>
        <v>4.5926E-14</v>
      </c>
      <c r="I3" s="115">
        <f>[1]LME_Phonetic_PA_l_f0_b0!I6</f>
        <v>3.67E-13</v>
      </c>
      <c r="J3" s="100" t="str">
        <f>[1]LME_Phonetic_PA_l_f0_b0!J6</f>
        <v>p&lt;0.001</v>
      </c>
      <c r="K3" s="54">
        <f>[1]LME_Phonetic_PA_l_f0_b0!B7</f>
        <v>90.343999999999994</v>
      </c>
      <c r="L3" s="17">
        <f>[1]LME_Phonetic_PA_l_f0_b0!C7</f>
        <v>1.587</v>
      </c>
      <c r="M3" s="17">
        <f>[1]LME_Phonetic_PA_l_f0_b0!D7</f>
        <v>87.233999999999995</v>
      </c>
      <c r="N3" s="17">
        <f>[1]LME_Phonetic_PA_l_f0_b0!E7</f>
        <v>93.453999999999994</v>
      </c>
      <c r="O3" s="17">
        <f>[1]LME_Phonetic_PA_l_f0_b0!F7</f>
        <v>56.93</v>
      </c>
      <c r="P3" s="17">
        <f>[1]LME_Phonetic_PA_l_f0_b0!G7</f>
        <v>13.61</v>
      </c>
      <c r="Q3" s="115">
        <f>[1]LME_Phonetic_PA_l_f0_b0!H7</f>
        <v>1.3941E-17</v>
      </c>
      <c r="R3" s="115">
        <f>[1]LME_Phonetic_PA_l_f0_b0!I7</f>
        <v>1.12E-16</v>
      </c>
      <c r="S3" s="95" t="str">
        <f>[1]LME_Phonetic_PA_l_f0_b0!J7</f>
        <v>p&lt;0.001</v>
      </c>
      <c r="T3" s="63">
        <f>[1]LME_Phonetic_PA_l_f0_b0!B8</f>
        <v>88.236999999999995</v>
      </c>
      <c r="U3" s="17">
        <f>[1]LME_Phonetic_PA_l_f0_b0!C8</f>
        <v>1.298</v>
      </c>
      <c r="V3" s="17">
        <f>[1]LME_Phonetic_PA_l_f0_b0!D8</f>
        <v>85.692999999999998</v>
      </c>
      <c r="W3" s="17">
        <f>[1]LME_Phonetic_PA_l_f0_b0!E8</f>
        <v>90.78</v>
      </c>
      <c r="X3" s="17">
        <f>[1]LME_Phonetic_PA_l_f0_b0!F8</f>
        <v>67.991</v>
      </c>
      <c r="Y3" s="17">
        <f>[1]LME_Phonetic_PA_l_f0_b0!G8</f>
        <v>9.68</v>
      </c>
      <c r="Z3" s="119">
        <f>[1]LME_Phonetic_PA_l_f0_b0!H8</f>
        <v>2.6984000000000001E-14</v>
      </c>
      <c r="AA3" s="119">
        <f>[1]LME_Phonetic_PA_l_f0_b0!I8</f>
        <v>2.1599999999999999E-13</v>
      </c>
      <c r="AB3" s="95" t="str">
        <f>[1]LME_Phonetic_PA_l_f0_b0!J8</f>
        <v>p&lt;0.001</v>
      </c>
      <c r="AC3" s="70">
        <f>[1]LME_Phonetic_PA_l_f0_b0!B9</f>
        <v>90.754000000000005</v>
      </c>
      <c r="AD3" s="17">
        <f>[1]LME_Phonetic_PA_l_f0_b0!C9</f>
        <v>1.411</v>
      </c>
      <c r="AE3" s="17">
        <f>[1]LME_Phonetic_PA_l_f0_b0!D9</f>
        <v>87.988</v>
      </c>
      <c r="AF3" s="17">
        <f>[1]LME_Phonetic_PA_l_f0_b0!E9</f>
        <v>93.521000000000001</v>
      </c>
      <c r="AG3" s="17">
        <f>[1]LME_Phonetic_PA_l_f0_b0!F9</f>
        <v>64.307000000000002</v>
      </c>
      <c r="AH3" s="17">
        <f>[1]LME_Phonetic_PA_l_f0_b0!G9</f>
        <v>12.21</v>
      </c>
      <c r="AI3" s="119">
        <f>[1]LME_Phonetic_PA_l_f0_b0!H9</f>
        <v>7.9862999999999995E-17</v>
      </c>
      <c r="AJ3" s="119">
        <f>[1]LME_Phonetic_PA_l_f0_b0!I9</f>
        <v>6.3900000000000003E-16</v>
      </c>
      <c r="AK3" s="95" t="str">
        <f>[1]LME_Phonetic_PA_l_f0_b0!J9</f>
        <v>p&lt;0.001</v>
      </c>
      <c r="AL3" s="70">
        <f>'B0 Mode'!AL3</f>
        <v>0.57100300904639401</v>
      </c>
      <c r="AM3" s="17">
        <f>'B0 Mode'!AM3</f>
        <v>0.94866893302210198</v>
      </c>
    </row>
    <row r="4" spans="1:39" s="2" customFormat="1" ht="33.65" customHeight="1" thickBot="1" x14ac:dyDescent="0.85">
      <c r="A4" s="20" t="s">
        <v>27</v>
      </c>
      <c r="B4" s="43">
        <f>[3]LME_Phonetic_PA_h_f0_b0!B6</f>
        <v>92.525000000000006</v>
      </c>
      <c r="C4" s="19">
        <f>[3]LME_Phonetic_PA_h_f0_b0!C6</f>
        <v>1.3069999999999999</v>
      </c>
      <c r="D4" s="19">
        <f>[3]LME_Phonetic_PA_h_f0_b0!D6</f>
        <v>89.962999999999994</v>
      </c>
      <c r="E4" s="19">
        <f>[3]LME_Phonetic_PA_h_f0_b0!E6</f>
        <v>95.085999999999999</v>
      </c>
      <c r="F4" s="19">
        <f>[3]LME_Phonetic_PA_h_f0_b0!F6</f>
        <v>70.805999999999997</v>
      </c>
      <c r="G4" s="19">
        <f>[3]LME_Phonetic_PA_h_f0_b0!G6</f>
        <v>9.27</v>
      </c>
      <c r="H4" s="116">
        <f>[3]LME_Phonetic_PA_h_f0_b0!H6</f>
        <v>5.4619999999999998E-14</v>
      </c>
      <c r="I4" s="116">
        <f>[3]LME_Phonetic_PA_h_f0_b0!I6</f>
        <v>4.3700000000000001E-13</v>
      </c>
      <c r="J4" s="101" t="str">
        <f>[3]LME_Phonetic_PA_h_f0_b0!J6</f>
        <v>p&lt;0.001</v>
      </c>
      <c r="K4" s="55">
        <f>[3]LME_Phonetic_PA_h_f0_b0!B7</f>
        <v>93.177000000000007</v>
      </c>
      <c r="L4" s="19">
        <f>[3]LME_Phonetic_PA_h_f0_b0!C7</f>
        <v>1.865</v>
      </c>
      <c r="M4" s="19">
        <f>[3]LME_Phonetic_PA_h_f0_b0!D7</f>
        <v>89.522999999999996</v>
      </c>
      <c r="N4" s="19">
        <f>[3]LME_Phonetic_PA_h_f0_b0!E7</f>
        <v>96.831999999999994</v>
      </c>
      <c r="O4" s="19">
        <f>[3]LME_Phonetic_PA_h_f0_b0!F7</f>
        <v>49.969000000000001</v>
      </c>
      <c r="P4" s="19">
        <f>[3]LME_Phonetic_PA_h_f0_b0!G7</f>
        <v>0</v>
      </c>
      <c r="Q4" s="116">
        <f>[3]LME_Phonetic_PA_h_f0_b0!H7</f>
        <v>0.99870000000000003</v>
      </c>
      <c r="R4" s="116">
        <f>[3]LME_Phonetic_PA_h_f0_b0!I7</f>
        <v>0.99990000000000001</v>
      </c>
      <c r="S4" s="96">
        <f>[3]LME_Phonetic_PA_h_f0_b0!J7</f>
        <v>0</v>
      </c>
      <c r="T4" s="64">
        <f>[3]LME_Phonetic_PA_h_f0_b0!B8</f>
        <v>97.78</v>
      </c>
      <c r="U4" s="19">
        <f>[3]LME_Phonetic_PA_h_f0_b0!C8</f>
        <v>1.6539999999999999</v>
      </c>
      <c r="V4" s="19">
        <f>[3]LME_Phonetic_PA_h_f0_b0!D8</f>
        <v>94.537999999999997</v>
      </c>
      <c r="W4" s="19">
        <f>[3]LME_Phonetic_PA_h_f0_b0!E8</f>
        <v>101.02200000000001</v>
      </c>
      <c r="X4" s="19">
        <f>[3]LME_Phonetic_PA_h_f0_b0!F8</f>
        <v>59.112000000000002</v>
      </c>
      <c r="Y4" s="19">
        <f>[3]LME_Phonetic_PA_h_f0_b0!G8</f>
        <v>9.52</v>
      </c>
      <c r="Z4" s="120">
        <f>[3]LME_Phonetic_PA_h_f0_b0!H8</f>
        <v>1.5425E-13</v>
      </c>
      <c r="AA4" s="120">
        <f>[3]LME_Phonetic_PA_h_f0_b0!I8</f>
        <v>1.23E-12</v>
      </c>
      <c r="AB4" s="96" t="str">
        <f>[3]LME_Phonetic_PA_h_f0_b0!J8</f>
        <v>p&lt;0.001</v>
      </c>
      <c r="AC4" s="71">
        <f>[3]LME_Phonetic_PA_h_f0_b0!B9</f>
        <v>97.602000000000004</v>
      </c>
      <c r="AD4" s="19">
        <f>[3]LME_Phonetic_PA_h_f0_b0!C9</f>
        <v>1.4770000000000001</v>
      </c>
      <c r="AE4" s="19">
        <f>[3]LME_Phonetic_PA_h_f0_b0!D9</f>
        <v>94.709000000000003</v>
      </c>
      <c r="AF4" s="19">
        <f>[3]LME_Phonetic_PA_h_f0_b0!E9</f>
        <v>100.496</v>
      </c>
      <c r="AG4" s="19">
        <f>[3]LME_Phonetic_PA_h_f0_b0!F9</f>
        <v>66.103999999999999</v>
      </c>
      <c r="AH4" s="19">
        <f>[3]LME_Phonetic_PA_h_f0_b0!G9</f>
        <v>11.53</v>
      </c>
      <c r="AI4" s="120">
        <f>[3]LME_Phonetic_PA_h_f0_b0!H9</f>
        <v>3.1097E-16</v>
      </c>
      <c r="AJ4" s="120">
        <f>[3]LME_Phonetic_PA_h_f0_b0!I9</f>
        <v>2.4899999999999998E-15</v>
      </c>
      <c r="AK4" s="96" t="str">
        <f>[3]LME_Phonetic_PA_h_f0_b0!J9</f>
        <v>p&lt;0.001</v>
      </c>
      <c r="AL4" s="71">
        <f>'B0 Mode'!AL4</f>
        <v>0.552454603767916</v>
      </c>
      <c r="AM4" s="19">
        <f>'B0 Mode'!AM4</f>
        <v>0.92286814836732001</v>
      </c>
    </row>
    <row r="5" spans="1:39" s="4" customFormat="1" ht="33.65" customHeight="1" thickBot="1" x14ac:dyDescent="0.85">
      <c r="A5" s="21" t="s">
        <v>5</v>
      </c>
      <c r="B5" s="44">
        <f>[5]LME_Phonetic_PA_f0_exc_b0!B6</f>
        <v>6.1109999999999998</v>
      </c>
      <c r="C5" s="21">
        <f>[5]LME_Phonetic_PA_f0_exc_b0!C6</f>
        <v>0.40300000000000002</v>
      </c>
      <c r="D5" s="22">
        <f>[5]LME_Phonetic_PA_f0_exc_b0!D6</f>
        <v>5.32</v>
      </c>
      <c r="E5" s="22">
        <f>[5]LME_Phonetic_PA_f0_exc_b0!E6</f>
        <v>6.9009999999999998</v>
      </c>
      <c r="F5" s="22">
        <f>[5]LME_Phonetic_PA_f0_exc_b0!F6</f>
        <v>15.151</v>
      </c>
      <c r="G5" s="22">
        <f>[5]LME_Phonetic_PA_f0_exc_b0!G6</f>
        <v>10.85</v>
      </c>
      <c r="H5" s="117">
        <f>[5]LME_Phonetic_PA_f0_exc_b0!H6</f>
        <v>1.2079E-8</v>
      </c>
      <c r="I5" s="117">
        <f>[5]LME_Phonetic_PA_f0_exc_b0!I6</f>
        <v>9.6600000000000005E-8</v>
      </c>
      <c r="J5" s="102" t="str">
        <f>[5]LME_Phonetic_PA_f0_exc_b0!J6</f>
        <v>p&lt;0.001</v>
      </c>
      <c r="K5" s="56">
        <f>[5]LME_Phonetic_PA_f0_exc_b0!B7</f>
        <v>2.9580000000000002</v>
      </c>
      <c r="L5" s="22">
        <f>[5]LME_Phonetic_PA_f0_exc_b0!C7</f>
        <v>0.85699999999999998</v>
      </c>
      <c r="M5" s="22">
        <f>[5]LME_Phonetic_PA_f0_exc_b0!D7</f>
        <v>1.2789999999999999</v>
      </c>
      <c r="N5" s="22">
        <f>[5]LME_Phonetic_PA_f0_exc_b0!E7</f>
        <v>4.6369999999999996</v>
      </c>
      <c r="O5" s="22">
        <f>[5]LME_Phonetic_PA_f0_exc_b0!F7</f>
        <v>3.4540000000000002</v>
      </c>
      <c r="P5" s="22">
        <f>[5]LME_Phonetic_PA_f0_exc_b0!G7</f>
        <v>0</v>
      </c>
      <c r="Q5" s="117">
        <f>[5]LME_Phonetic_PA_f0_exc_b0!H7</f>
        <v>0.996</v>
      </c>
      <c r="R5" s="117">
        <f>[5]LME_Phonetic_PA_f0_exc_b0!I7</f>
        <v>0.99990000000000001</v>
      </c>
      <c r="S5" s="97">
        <f>[5]LME_Phonetic_PA_f0_exc_b0!J7</f>
        <v>0</v>
      </c>
      <c r="T5" s="65">
        <f>[5]LME_Phonetic_PA_f0_exc_b0!B8</f>
        <v>9.4209999999999994</v>
      </c>
      <c r="U5" s="22">
        <f>[5]LME_Phonetic_PA_f0_exc_b0!C8</f>
        <v>0.63</v>
      </c>
      <c r="V5" s="22">
        <f>[5]LME_Phonetic_PA_f0_exc_b0!D8</f>
        <v>8.1869999999999994</v>
      </c>
      <c r="W5" s="22">
        <f>[5]LME_Phonetic_PA_f0_exc_b0!E8</f>
        <v>10.654999999999999</v>
      </c>
      <c r="X5" s="22">
        <f>[5]LME_Phonetic_PA_f0_exc_b0!F8</f>
        <v>14.961</v>
      </c>
      <c r="Y5" s="22">
        <f>[5]LME_Phonetic_PA_f0_exc_b0!G8</f>
        <v>11.43</v>
      </c>
      <c r="Z5" s="121">
        <f>[5]LME_Phonetic_PA_f0_exc_b0!H8</f>
        <v>7.3665999999999998E-9</v>
      </c>
      <c r="AA5" s="121">
        <f>[5]LME_Phonetic_PA_f0_exc_b0!I8</f>
        <v>5.8899999999999998E-8</v>
      </c>
      <c r="AB5" s="97" t="str">
        <f>[5]LME_Phonetic_PA_f0_exc_b0!J8</f>
        <v>p&lt;0.001</v>
      </c>
      <c r="AC5" s="72">
        <f>[5]LME_Phonetic_PA_f0_exc_b0!B9</f>
        <v>7.1769999999999996</v>
      </c>
      <c r="AD5" s="22">
        <f>[5]LME_Phonetic_PA_f0_exc_b0!C9</f>
        <v>0.376</v>
      </c>
      <c r="AE5" s="22">
        <f>[5]LME_Phonetic_PA_f0_exc_b0!D9</f>
        <v>6.4409999999999998</v>
      </c>
      <c r="AF5" s="22">
        <f>[5]LME_Phonetic_PA_f0_exc_b0!E9</f>
        <v>7.9139999999999997</v>
      </c>
      <c r="AG5" s="22">
        <f>[5]LME_Phonetic_PA_f0_exc_b0!F9</f>
        <v>19.106000000000002</v>
      </c>
      <c r="AH5" s="22">
        <f>[5]LME_Phonetic_PA_f0_exc_b0!G9</f>
        <v>14.09</v>
      </c>
      <c r="AI5" s="121">
        <f>[5]LME_Phonetic_PA_f0_exc_b0!H9</f>
        <v>1.7944999999999999E-11</v>
      </c>
      <c r="AJ5" s="121">
        <f>[5]LME_Phonetic_PA_f0_exc_b0!I9</f>
        <v>1.4399999999999999E-10</v>
      </c>
      <c r="AK5" s="97" t="str">
        <f>[5]LME_Phonetic_PA_f0_exc_b0!J9</f>
        <v>p&lt;0.001</v>
      </c>
      <c r="AL5" s="72">
        <f>'B0 Mode'!AL5</f>
        <v>0.17466812353421701</v>
      </c>
      <c r="AM5" s="22">
        <f>'B0 Mode'!AM5</f>
        <v>0.75811726098251697</v>
      </c>
    </row>
    <row r="6" spans="1:39" s="1" customFormat="1" ht="33.65" customHeight="1" thickTop="1" thickBot="1" x14ac:dyDescent="0.8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1.5800000000000001E-13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1.5800000000000001E-13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1.5800000000000001E-13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1.5800000000000001E-13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5" customHeight="1" thickTop="1" thickBot="1" x14ac:dyDescent="0.85">
      <c r="A7" s="23" t="s">
        <v>4</v>
      </c>
      <c r="B7" s="47">
        <f>[7]LME_Phonetic_PA_l_t_b0!B6</f>
        <v>94.207999999999998</v>
      </c>
      <c r="C7" s="18">
        <f>[7]LME_Phonetic_PA_l_t_b0!C6</f>
        <v>6.0369999999999999</v>
      </c>
      <c r="D7" s="18">
        <f>[7]LME_Phonetic_PA_l_t_b0!D6</f>
        <v>82.376999999999995</v>
      </c>
      <c r="E7" s="18">
        <f>[7]LME_Phonetic_PA_l_t_b0!E6</f>
        <v>106.04</v>
      </c>
      <c r="F7" s="17">
        <f>[7]LME_Phonetic_PA_l_t_b0!F6</f>
        <v>15.606</v>
      </c>
      <c r="G7" s="17">
        <f>[7]LME_Phonetic_PA_l_t_b0!G6</f>
        <v>9.75</v>
      </c>
      <c r="H7" s="115">
        <f>[7]LME_Phonetic_PA_l_t_b0!H6</f>
        <v>3.2204000000000002E-8</v>
      </c>
      <c r="I7" s="115">
        <f>[7]LME_Phonetic_PA_l_t_b0!I6</f>
        <v>2.5800000000000001E-7</v>
      </c>
      <c r="J7" s="103" t="str">
        <f>[7]LME_Phonetic_PA_l_t_b0!J6</f>
        <v>p&lt;0.001</v>
      </c>
      <c r="K7" s="59">
        <f>[7]LME_Phonetic_PA_l_t_b0!B7</f>
        <v>98.436000000000007</v>
      </c>
      <c r="L7" s="17">
        <f>[7]LME_Phonetic_PA_l_t_b0!C7</f>
        <v>12.563000000000001</v>
      </c>
      <c r="M7" s="17">
        <f>[7]LME_Phonetic_PA_l_t_b0!D7</f>
        <v>73.811999999999998</v>
      </c>
      <c r="N7" s="17">
        <f>[7]LME_Phonetic_PA_l_t_b0!E7</f>
        <v>123.059</v>
      </c>
      <c r="O7" s="17">
        <f>[7]LME_Phonetic_PA_l_t_b0!F7</f>
        <v>7.835</v>
      </c>
      <c r="P7" s="17">
        <f>[7]LME_Phonetic_PA_l_t_b0!G7</f>
        <v>153.41</v>
      </c>
      <c r="Q7" s="115">
        <f>[7]LME_Phonetic_PA_l_t_b0!H7</f>
        <v>7.2553999999999996E-13</v>
      </c>
      <c r="R7" s="115">
        <f>[7]LME_Phonetic_PA_l_t_b0!I7</f>
        <v>5.8000000000000003E-12</v>
      </c>
      <c r="S7" s="98" t="str">
        <f>[7]LME_Phonetic_PA_l_t_b0!J7</f>
        <v>p&lt;0.001</v>
      </c>
      <c r="T7" s="67">
        <f>[7]LME_Phonetic_PA_l_t_b0!B8</f>
        <v>82.881</v>
      </c>
      <c r="U7" s="17">
        <f>[7]LME_Phonetic_PA_l_t_b0!C8</f>
        <v>7.6109999999999998</v>
      </c>
      <c r="V7" s="17">
        <f>[7]LME_Phonetic_PA_l_t_b0!D8</f>
        <v>67.963999999999999</v>
      </c>
      <c r="W7" s="17">
        <f>[7]LME_Phonetic_PA_l_t_b0!E8</f>
        <v>97.798000000000002</v>
      </c>
      <c r="X7" s="17">
        <f>[7]LME_Phonetic_PA_l_t_b0!F8</f>
        <v>10.89</v>
      </c>
      <c r="Y7" s="17">
        <f>[7]LME_Phonetic_PA_l_t_b0!G8</f>
        <v>24.41</v>
      </c>
      <c r="Z7" s="119">
        <f>[7]LME_Phonetic_PA_l_t_b0!H8</f>
        <v>7.4259000000000002E-11</v>
      </c>
      <c r="AA7" s="119">
        <f>[7]LME_Phonetic_PA_l_t_b0!I8</f>
        <v>5.9400000000000002E-10</v>
      </c>
      <c r="AB7" s="98" t="str">
        <f>[7]LME_Phonetic_PA_l_t_b0!J8</f>
        <v>p&lt;0.001</v>
      </c>
      <c r="AC7" s="70">
        <f>[7]LME_Phonetic_PA_l_t_b0!B9</f>
        <v>82.65</v>
      </c>
      <c r="AD7" s="17">
        <f>[7]LME_Phonetic_PA_l_t_b0!C9</f>
        <v>7.08</v>
      </c>
      <c r="AE7" s="17">
        <f>[7]LME_Phonetic_PA_l_t_b0!D9</f>
        <v>68.772999999999996</v>
      </c>
      <c r="AF7" s="17">
        <f>[7]LME_Phonetic_PA_l_t_b0!E9</f>
        <v>96.525999999999996</v>
      </c>
      <c r="AG7" s="17">
        <f>[7]LME_Phonetic_PA_l_t_b0!F9</f>
        <v>11.673999999999999</v>
      </c>
      <c r="AH7" s="17">
        <f>[7]LME_Phonetic_PA_l_t_b0!G9</f>
        <v>18.350000000000001</v>
      </c>
      <c r="AI7" s="119">
        <f>[7]LME_Phonetic_PA_l_t_b0!H9</f>
        <v>6.2355999999999996E-10</v>
      </c>
      <c r="AJ7" s="119">
        <f>[7]LME_Phonetic_PA_l_t_b0!I9</f>
        <v>4.9900000000000003E-9</v>
      </c>
      <c r="AK7" s="98" t="str">
        <f>[7]LME_Phonetic_PA_l_t_b0!J9</f>
        <v>p&lt;0.001</v>
      </c>
      <c r="AL7" s="70">
        <f>'B0 Mode'!AL7</f>
        <v>0.60597613939671302</v>
      </c>
      <c r="AM7" s="17">
        <f>'B0 Mode'!AM7</f>
        <v>0.76116509330383497</v>
      </c>
    </row>
    <row r="8" spans="1:39" ht="33.65" customHeight="1" thickBot="1" x14ac:dyDescent="0.85">
      <c r="A8" s="24" t="s">
        <v>3</v>
      </c>
      <c r="B8" s="48">
        <f>[9]LME_Phonetic_PA_h_t_b0!B6</f>
        <v>317.99700000000001</v>
      </c>
      <c r="C8" s="21">
        <f>[9]LME_Phonetic_PA_h_t_b0!C6</f>
        <v>26.126000000000001</v>
      </c>
      <c r="D8" s="21">
        <f>[9]LME_Phonetic_PA_h_t_b0!D6</f>
        <v>266.791</v>
      </c>
      <c r="E8" s="21">
        <f>[9]LME_Phonetic_PA_h_t_b0!E6</f>
        <v>369.20299999999997</v>
      </c>
      <c r="F8" s="22">
        <f>[9]LME_Phonetic_PA_h_t_b0!F6</f>
        <v>12.172000000000001</v>
      </c>
      <c r="G8" s="22">
        <f>[9]LME_Phonetic_PA_h_t_b0!G6</f>
        <v>2.94</v>
      </c>
      <c r="H8" s="117">
        <f>[9]LME_Phonetic_PA_h_t_b0!H6</f>
        <v>1.2999999999999999E-3</v>
      </c>
      <c r="I8" s="117">
        <f>[9]LME_Phonetic_PA_h_t_b0!I6</f>
        <v>1.06E-2</v>
      </c>
      <c r="J8" s="102" t="str">
        <f>[9]LME_Phonetic_PA_h_t_b0!J6</f>
        <v>p&lt;0.05</v>
      </c>
      <c r="K8" s="60">
        <f>[9]LME_Phonetic_PA_h_t_b0!B7</f>
        <v>245.02600000000001</v>
      </c>
      <c r="L8" s="22">
        <f>[9]LME_Phonetic_PA_h_t_b0!C7</f>
        <v>28.948</v>
      </c>
      <c r="M8" s="22">
        <f>[9]LME_Phonetic_PA_h_t_b0!D7</f>
        <v>188.28899999999999</v>
      </c>
      <c r="N8" s="22">
        <f>[9]LME_Phonetic_PA_h_t_b0!E7</f>
        <v>301.762</v>
      </c>
      <c r="O8" s="22">
        <f>[9]LME_Phonetic_PA_h_t_b0!F7</f>
        <v>8.4640000000000004</v>
      </c>
      <c r="P8" s="22">
        <f>[9]LME_Phonetic_PA_h_t_b0!G7</f>
        <v>4.42</v>
      </c>
      <c r="Q8" s="117">
        <f>[9]LME_Phonetic_PA_h_t_b0!H7</f>
        <v>6.7741000000000003E-4</v>
      </c>
      <c r="R8" s="117">
        <f>[9]LME_Phonetic_PA_h_t_b0!I7</f>
        <v>5.4000000000000003E-3</v>
      </c>
      <c r="S8" s="97" t="str">
        <f>[9]LME_Phonetic_PA_h_t_b0!J7</f>
        <v>p&lt;0.01</v>
      </c>
      <c r="T8" s="68">
        <f>[9]LME_Phonetic_PA_h_t_b0!B8</f>
        <v>313.26</v>
      </c>
      <c r="U8" s="22">
        <f>[9]LME_Phonetic_PA_h_t_b0!C8</f>
        <v>26.754999999999999</v>
      </c>
      <c r="V8" s="22">
        <f>[9]LME_Phonetic_PA_h_t_b0!D8</f>
        <v>260.82100000000003</v>
      </c>
      <c r="W8" s="22">
        <f>[9]LME_Phonetic_PA_h_t_b0!E8</f>
        <v>365.69900000000001</v>
      </c>
      <c r="X8" s="22">
        <f>[9]LME_Phonetic_PA_h_t_b0!F8</f>
        <v>11.708</v>
      </c>
      <c r="Y8" s="22">
        <f>[9]LME_Phonetic_PA_h_t_b0!G8</f>
        <v>3.23</v>
      </c>
      <c r="Z8" s="121">
        <f>[9]LME_Phonetic_PA_h_t_b0!H8</f>
        <v>9.3866000000000002E-4</v>
      </c>
      <c r="AA8" s="121">
        <f>[9]LME_Phonetic_PA_h_t_b0!I8</f>
        <v>7.4999999999999997E-3</v>
      </c>
      <c r="AB8" s="97" t="str">
        <f>[9]LME_Phonetic_PA_h_t_b0!J8</f>
        <v>p&lt;0.01</v>
      </c>
      <c r="AC8" s="72">
        <f>[9]LME_Phonetic_PA_h_t_b0!B9</f>
        <v>309.23500000000001</v>
      </c>
      <c r="AD8" s="22">
        <f>[9]LME_Phonetic_PA_h_t_b0!C9</f>
        <v>26.448</v>
      </c>
      <c r="AE8" s="22">
        <f>[9]LME_Phonetic_PA_h_t_b0!D9</f>
        <v>257.39800000000002</v>
      </c>
      <c r="AF8" s="22">
        <f>[9]LME_Phonetic_PA_h_t_b0!E9</f>
        <v>361.072</v>
      </c>
      <c r="AG8" s="22">
        <f>[9]LME_Phonetic_PA_h_t_b0!F9</f>
        <v>11.692</v>
      </c>
      <c r="AH8" s="22">
        <f>[9]LME_Phonetic_PA_h_t_b0!G9</f>
        <v>3.08</v>
      </c>
      <c r="AI8" s="121">
        <f>[9]LME_Phonetic_PA_h_t_b0!H9</f>
        <v>1.1999999999999999E-3</v>
      </c>
      <c r="AJ8" s="121">
        <f>[9]LME_Phonetic_PA_h_t_b0!I9</f>
        <v>9.4000000000000004E-3</v>
      </c>
      <c r="AK8" s="97" t="str">
        <f>[9]LME_Phonetic_PA_h_t_b0!J9</f>
        <v>p&lt;0.01</v>
      </c>
      <c r="AL8" s="72">
        <f>'B0 Mode'!AL8</f>
        <v>0.305251914676753</v>
      </c>
      <c r="AM8" s="22">
        <f>'B0 Mode'!AM8</f>
        <v>0.84325397172528904</v>
      </c>
    </row>
    <row r="9" spans="1:39" ht="33.65" customHeight="1" thickTop="1" thickBot="1" x14ac:dyDescent="0.8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1.5800000000000001E-13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1.5800000000000001E-13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1.5800000000000001E-13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1.5800000000000001E-13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5" customHeight="1" thickTop="1" x14ac:dyDescent="0.7">
      <c r="A10" s="51" t="s">
        <v>35</v>
      </c>
      <c r="B10" s="49">
        <f>[11]LME_Phonetic_PA_lh_slope_b0!B6</f>
        <v>33.508000000000003</v>
      </c>
      <c r="C10" s="50">
        <f>[11]LME_Phonetic_PA_lh_slope_b0!C6</f>
        <v>5.2069999999999999</v>
      </c>
      <c r="D10" s="51">
        <f>[11]LME_Phonetic_PA_lh_slope_b0!D6</f>
        <v>23.302</v>
      </c>
      <c r="E10" s="51">
        <f>[11]LME_Phonetic_PA_lh_slope_b0!E6</f>
        <v>43.713999999999999</v>
      </c>
      <c r="F10" s="50">
        <f>[11]LME_Phonetic_PA_lh_slope_b0!F6</f>
        <v>6.4349999999999996</v>
      </c>
      <c r="G10" s="50">
        <f>[11]LME_Phonetic_PA_lh_slope_b0!G6</f>
        <v>3.37</v>
      </c>
      <c r="H10" s="118">
        <f>[11]LME_Phonetic_PA_lh_slope_b0!H6</f>
        <v>5.3E-3</v>
      </c>
      <c r="I10" s="118">
        <f>[11]LME_Phonetic_PA_lh_slope_b0!I6</f>
        <v>4.2200000000000001E-2</v>
      </c>
      <c r="J10" s="104" t="str">
        <f>[11]LME_Phonetic_PA_lh_slope_b0!J6</f>
        <v>p&lt;0.05</v>
      </c>
      <c r="K10" s="61">
        <f>[11]LME_Phonetic_PA_lh_slope_b0!B7</f>
        <v>20.414999999999999</v>
      </c>
      <c r="L10" s="25">
        <f>[11]LME_Phonetic_PA_lh_slope_b0!C7</f>
        <v>6.0919999999999996</v>
      </c>
      <c r="M10" s="25">
        <f>[11]LME_Phonetic_PA_lh_slope_b0!D7</f>
        <v>8.4749999999999996</v>
      </c>
      <c r="N10" s="25">
        <f>[11]LME_Phonetic_PA_lh_slope_b0!E7</f>
        <v>32.354999999999997</v>
      </c>
      <c r="O10" s="25">
        <f>[11]LME_Phonetic_PA_lh_slope_b0!F7</f>
        <v>3.351</v>
      </c>
      <c r="P10" s="25">
        <f>[11]LME_Phonetic_PA_lh_slope_b0!G7</f>
        <v>0</v>
      </c>
      <c r="Q10" s="94">
        <f>[11]LME_Phonetic_PA_lh_slope_b0!H7</f>
        <v>1</v>
      </c>
      <c r="R10" s="94">
        <f>[11]LME_Phonetic_PA_lh_slope_b0!I7</f>
        <v>0.99990000000000001</v>
      </c>
      <c r="S10" s="99">
        <f>[11]LME_Phonetic_PA_lh_slope_b0!J7</f>
        <v>0</v>
      </c>
      <c r="T10" s="69">
        <f>[11]LME_Phonetic_PA_lh_slope_b0!B8</f>
        <v>50.213000000000001</v>
      </c>
      <c r="U10" s="25">
        <f>[11]LME_Phonetic_PA_lh_slope_b0!C8</f>
        <v>5.1790000000000003</v>
      </c>
      <c r="V10" s="25">
        <f>[11]LME_Phonetic_PA_lh_slope_b0!D8</f>
        <v>40.064</v>
      </c>
      <c r="W10" s="25">
        <f>[11]LME_Phonetic_PA_lh_slope_b0!E8</f>
        <v>60.363</v>
      </c>
      <c r="X10" s="25">
        <f>[11]LME_Phonetic_PA_lh_slope_b0!F8</f>
        <v>9.6959999999999997</v>
      </c>
      <c r="Y10" s="25">
        <f>[11]LME_Phonetic_PA_lh_slope_b0!G8</f>
        <v>3.32</v>
      </c>
      <c r="Z10" s="122">
        <f>[11]LME_Phonetic_PA_lh_slope_b0!H8</f>
        <v>1.5E-3</v>
      </c>
      <c r="AA10" s="122">
        <f>[11]LME_Phonetic_PA_lh_slope_b0!I8</f>
        <v>1.21E-2</v>
      </c>
      <c r="AB10" s="99" t="str">
        <f>[11]LME_Phonetic_PA_lh_slope_b0!J8</f>
        <v>p&lt;0.05</v>
      </c>
      <c r="AC10" s="69">
        <f>[11]LME_Phonetic_PA_lh_slope_b0!B9</f>
        <v>37.67</v>
      </c>
      <c r="AD10" s="25">
        <f>[11]LME_Phonetic_PA_lh_slope_b0!C9</f>
        <v>4.9690000000000003</v>
      </c>
      <c r="AE10" s="25">
        <f>[11]LME_Phonetic_PA_lh_slope_b0!D9</f>
        <v>27.931999999999999</v>
      </c>
      <c r="AF10" s="25">
        <f>[11]LME_Phonetic_PA_lh_slope_b0!E9</f>
        <v>47.408999999999999</v>
      </c>
      <c r="AG10" s="25">
        <f>[11]LME_Phonetic_PA_lh_slope_b0!F9</f>
        <v>7.5810000000000004</v>
      </c>
      <c r="AH10" s="25">
        <f>[11]LME_Phonetic_PA_lh_slope_b0!G9</f>
        <v>2.83</v>
      </c>
      <c r="AI10" s="122">
        <f>[11]LME_Phonetic_PA_lh_slope_b0!H9</f>
        <v>5.7999999999999996E-3</v>
      </c>
      <c r="AJ10" s="122">
        <f>[11]LME_Phonetic_PA_lh_slope_b0!I9</f>
        <v>4.6300000000000001E-2</v>
      </c>
      <c r="AK10" s="99" t="str">
        <f>[11]LME_Phonetic_PA_lh_slope_b0!J9</f>
        <v>p&lt;0.05</v>
      </c>
      <c r="AL10" s="69">
        <f>'B0 Mode'!AL10</f>
        <v>0.17466812353421701</v>
      </c>
      <c r="AM10" s="25">
        <f>'B0 Mode'!AM10</f>
        <v>0.75811726098251697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tabSelected="1" zoomScale="69" zoomScaleNormal="69" zoomScaleSheetLayoutView="55" workbookViewId="0"/>
  </sheetViews>
  <sheetFormatPr defaultColWidth="13.86328125" defaultRowHeight="13" x14ac:dyDescent="0.6"/>
  <cols>
    <col min="1" max="1" width="12.31640625" style="37" customWidth="1"/>
    <col min="2" max="3" width="7.6796875" style="36" hidden="1" customWidth="1"/>
    <col min="4" max="5" width="11.453125" style="36" hidden="1" customWidth="1"/>
    <col min="6" max="7" width="8.6796875" style="36" hidden="1" customWidth="1"/>
    <col min="8" max="8" width="11.453125" style="36" hidden="1" customWidth="1"/>
    <col min="9" max="9" width="9.6796875" style="38" hidden="1" customWidth="1"/>
    <col min="10" max="10" width="11.453125" style="38" hidden="1" customWidth="1"/>
    <col min="11" max="12" width="7.6796875" style="36" customWidth="1"/>
    <col min="13" max="14" width="11.453125" style="36" customWidth="1"/>
    <col min="15" max="16" width="8.6796875" style="36" customWidth="1"/>
    <col min="17" max="17" width="11.453125" style="39" customWidth="1"/>
    <col min="18" max="18" width="9.6796875" style="39" customWidth="1"/>
    <col min="19" max="19" width="11.453125" style="39" customWidth="1"/>
    <col min="20" max="21" width="7.6796875" style="36" customWidth="1"/>
    <col min="22" max="23" width="11.453125" style="36" customWidth="1"/>
    <col min="24" max="25" width="8.6796875" style="36" customWidth="1"/>
    <col min="26" max="26" width="11.453125" style="39" customWidth="1"/>
    <col min="27" max="27" width="9.6796875" style="39" customWidth="1"/>
    <col min="28" max="28" width="11.453125" style="39" customWidth="1"/>
    <col min="29" max="30" width="7.6796875" style="36" hidden="1" customWidth="1"/>
    <col min="31" max="32" width="11.453125" style="36" hidden="1" customWidth="1"/>
    <col min="33" max="34" width="8.6796875" style="36" hidden="1" customWidth="1"/>
    <col min="35" max="35" width="11.453125" style="39" hidden="1" customWidth="1"/>
    <col min="36" max="36" width="9.6796875" style="39" hidden="1" customWidth="1"/>
    <col min="37" max="37" width="11.453125" style="39" hidden="1" customWidth="1"/>
    <col min="38" max="39" width="7.6796875" style="36" hidden="1" customWidth="1"/>
    <col min="40" max="41" width="11.453125" style="36" hidden="1" customWidth="1"/>
    <col min="42" max="43" width="8.6796875" style="36" hidden="1" customWidth="1"/>
    <col min="44" max="44" width="11.453125" style="39" hidden="1" customWidth="1"/>
    <col min="45" max="45" width="9.6796875" style="39" hidden="1" customWidth="1"/>
    <col min="46" max="46" width="11.453125" style="39" hidden="1" customWidth="1"/>
    <col min="47" max="48" width="7.6796875" style="36" customWidth="1"/>
    <col min="49" max="50" width="11.453125" style="36" customWidth="1"/>
    <col min="51" max="52" width="8.6796875" style="36" customWidth="1"/>
    <col min="53" max="53" width="11.453125" style="39" customWidth="1"/>
    <col min="54" max="54" width="9.6796875" style="39" customWidth="1"/>
    <col min="55" max="55" width="11.453125" style="39" customWidth="1"/>
    <col min="56" max="57" width="11.453125" style="36" customWidth="1"/>
    <col min="58" max="16384" width="13.86328125" style="36"/>
  </cols>
  <sheetData>
    <row r="1" spans="1:57" s="35" customFormat="1" ht="33.65" customHeight="1" thickBot="1" x14ac:dyDescent="0.9">
      <c r="A1" s="125" t="s">
        <v>49</v>
      </c>
      <c r="B1" s="192" t="s">
        <v>51</v>
      </c>
      <c r="C1" s="190"/>
      <c r="D1" s="190"/>
      <c r="E1" s="190"/>
      <c r="F1" s="190"/>
      <c r="G1" s="190"/>
      <c r="H1" s="190"/>
      <c r="I1" s="190"/>
      <c r="J1" s="190"/>
      <c r="K1" s="192" t="s">
        <v>52</v>
      </c>
      <c r="L1" s="190"/>
      <c r="M1" s="190"/>
      <c r="N1" s="190"/>
      <c r="O1" s="190"/>
      <c r="P1" s="190"/>
      <c r="Q1" s="190"/>
      <c r="R1" s="190"/>
      <c r="S1" s="190"/>
      <c r="T1" s="192" t="s">
        <v>53</v>
      </c>
      <c r="U1" s="190"/>
      <c r="V1" s="190"/>
      <c r="W1" s="190"/>
      <c r="X1" s="190"/>
      <c r="Y1" s="190"/>
      <c r="Z1" s="190"/>
      <c r="AA1" s="190"/>
      <c r="AB1" s="190"/>
      <c r="AC1" s="192" t="s">
        <v>54</v>
      </c>
      <c r="AD1" s="190"/>
      <c r="AE1" s="190"/>
      <c r="AF1" s="190"/>
      <c r="AG1" s="190"/>
      <c r="AH1" s="190"/>
      <c r="AI1" s="190"/>
      <c r="AJ1" s="190"/>
      <c r="AK1" s="190"/>
      <c r="AL1" s="192" t="s">
        <v>55</v>
      </c>
      <c r="AM1" s="190"/>
      <c r="AN1" s="190"/>
      <c r="AO1" s="190"/>
      <c r="AP1" s="190"/>
      <c r="AQ1" s="190"/>
      <c r="AR1" s="190"/>
      <c r="AS1" s="190"/>
      <c r="AT1" s="190"/>
      <c r="AU1" s="192" t="s">
        <v>56</v>
      </c>
      <c r="AV1" s="190"/>
      <c r="AW1" s="190"/>
      <c r="AX1" s="190"/>
      <c r="AY1" s="190"/>
      <c r="AZ1" s="190"/>
      <c r="BA1" s="190"/>
      <c r="BB1" s="190"/>
      <c r="BC1" s="190"/>
      <c r="BD1" s="178" t="s">
        <v>41</v>
      </c>
      <c r="BE1" s="179"/>
    </row>
    <row r="2" spans="1:57" s="113" customFormat="1" ht="33.65" customHeight="1" thickTop="1" thickBot="1" x14ac:dyDescent="0.7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p.adj. (bf=16)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p.adj. (bf=16)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p.adj. (bf=16)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5" customHeight="1" thickTop="1" thickBot="1" x14ac:dyDescent="0.75">
      <c r="A3" s="74" t="s">
        <v>26</v>
      </c>
      <c r="B3" s="75">
        <f>[12]LME_Phonetic_PA_l_f0_b1!C8</f>
        <v>3.7719999999999998</v>
      </c>
      <c r="C3" s="76">
        <f>[12]LME_Phonetic_PA_l_f0_b1!D8</f>
        <v>1.36</v>
      </c>
      <c r="D3" s="76">
        <f>[12]LME_Phonetic_PA_l_f0_b1!E8</f>
        <v>1.1060000000000001</v>
      </c>
      <c r="E3" s="76">
        <f>[12]LME_Phonetic_PA_l_f0_b1!F8</f>
        <v>6.4379999999999997</v>
      </c>
      <c r="F3" s="76">
        <f>[12]LME_Phonetic_PA_l_f0_b1!G8</f>
        <v>2.7730000000000001</v>
      </c>
      <c r="G3" s="76">
        <f>[12]LME_Phonetic_PA_l_f0_b1!H8</f>
        <v>21.4</v>
      </c>
      <c r="H3" s="115">
        <f>[12]LME_Phonetic_PA_l_f0_b1!I8</f>
        <v>1.1299999999999999E-2</v>
      </c>
      <c r="I3" s="115">
        <f>[12]LME_Phonetic_PA_l_f0_b1!J8</f>
        <v>9.0200000000000002E-2</v>
      </c>
      <c r="J3" s="100">
        <f>[12]LME_Phonetic_PA_l_f0_b1!K8</f>
        <v>0</v>
      </c>
      <c r="K3" s="77">
        <f>[12]LME_Phonetic_PA_l_f0_b1!C9</f>
        <v>1.6319999999999999</v>
      </c>
      <c r="L3" s="76">
        <f>[12]LME_Phonetic_PA_l_f0_b1!D9</f>
        <v>0.496</v>
      </c>
      <c r="M3" s="76">
        <f>[12]LME_Phonetic_PA_l_f0_b1!E9</f>
        <v>0.66</v>
      </c>
      <c r="N3" s="76">
        <f>[12]LME_Phonetic_PA_l_f0_b1!F9</f>
        <v>2.605</v>
      </c>
      <c r="O3" s="76">
        <f>[12]LME_Phonetic_PA_l_f0_b1!G9</f>
        <v>3.2890000000000001</v>
      </c>
      <c r="P3" s="76">
        <f>[12]LME_Phonetic_PA_l_f0_b1!H9</f>
        <v>3.63</v>
      </c>
      <c r="Q3" s="115">
        <f>[12]LME_Phonetic_PA_l_f0_b1!I9</f>
        <v>3.49E-2</v>
      </c>
      <c r="R3" s="115">
        <f>[12]LME_Phonetic_PA_l_f0_b1!J9</f>
        <v>0.27929999999999999</v>
      </c>
      <c r="S3" s="100">
        <f>[12]LME_Phonetic_PA_l_f0_b1!K9</f>
        <v>0</v>
      </c>
      <c r="T3" s="77">
        <f>[12]LME_Phonetic_PA_l_f0_b1!C10</f>
        <v>4.1500000000000004</v>
      </c>
      <c r="U3" s="76">
        <f>[12]LME_Phonetic_PA_l_f0_b1!D10</f>
        <v>0.621</v>
      </c>
      <c r="V3" s="76">
        <f>[12]LME_Phonetic_PA_l_f0_b1!E10</f>
        <v>2.9340000000000002</v>
      </c>
      <c r="W3" s="76">
        <f>[12]LME_Phonetic_PA_l_f0_b1!F10</f>
        <v>5.367</v>
      </c>
      <c r="X3" s="76">
        <f>[12]LME_Phonetic_PA_l_f0_b1!G10</f>
        <v>6.6890000000000001</v>
      </c>
      <c r="Y3" s="76">
        <f>[12]LME_Phonetic_PA_l_f0_b1!H10</f>
        <v>10.91</v>
      </c>
      <c r="Z3" s="115">
        <f>[12]LME_Phonetic_PA_l_f0_b1!I10</f>
        <v>3.5645000000000002E-5</v>
      </c>
      <c r="AA3" s="115">
        <f>[12]LME_Phonetic_PA_l_f0_b1!J10</f>
        <v>2.8499999999999999E-4</v>
      </c>
      <c r="AB3" s="100" t="str">
        <f>[12]LME_Phonetic_PA_l_f0_b1!K10</f>
        <v>p&lt;0.001</v>
      </c>
      <c r="AC3" s="76">
        <f>[12]LME_Phonetic_PA_l_f0_b1!C11</f>
        <v>-2.1080000000000001</v>
      </c>
      <c r="AD3" s="76">
        <f>[12]LME_Phonetic_PA_l_f0_b1!D11</f>
        <v>1.1100000000000001</v>
      </c>
      <c r="AE3" s="76">
        <f>[12]LME_Phonetic_PA_l_f0_b1!E11</f>
        <v>-4.2839999999999998</v>
      </c>
      <c r="AF3" s="76">
        <f>[12]LME_Phonetic_PA_l_f0_b1!F11</f>
        <v>6.8000000000000005E-2</v>
      </c>
      <c r="AG3" s="76">
        <f>[12]LME_Phonetic_PA_l_f0_b1!G11</f>
        <v>-1.8979999999999999</v>
      </c>
      <c r="AH3" s="76">
        <f>[12]LME_Phonetic_PA_l_f0_b1!H11</f>
        <v>0.15</v>
      </c>
      <c r="AI3" s="115">
        <f>[12]LME_Phonetic_PA_l_f0_b1!I11</f>
        <v>0.72089999999999999</v>
      </c>
      <c r="AJ3" s="115">
        <f>[12]LME_Phonetic_PA_l_f0_b1!J11</f>
        <v>0.99990000000000001</v>
      </c>
      <c r="AK3" s="100">
        <f>[12]LME_Phonetic_PA_l_f0_b1!K11</f>
        <v>0</v>
      </c>
      <c r="AL3" s="77">
        <f>[12]LME_Phonetic_PA_l_f0_b1!C12</f>
        <v>0.41</v>
      </c>
      <c r="AM3" s="76">
        <f>[12]LME_Phonetic_PA_l_f0_b1!D12</f>
        <v>1.129</v>
      </c>
      <c r="AN3" s="76">
        <f>[12]LME_Phonetic_PA_l_f0_b1!E12</f>
        <v>-1.8029999999999999</v>
      </c>
      <c r="AO3" s="76">
        <f>[12]LME_Phonetic_PA_l_f0_b1!F12</f>
        <v>2.6240000000000001</v>
      </c>
      <c r="AP3" s="76">
        <f>[12]LME_Phonetic_PA_l_f0_b1!G12</f>
        <v>0.36299999999999999</v>
      </c>
      <c r="AQ3" s="76">
        <f>[12]LME_Phonetic_PA_l_f0_b1!H12</f>
        <v>0.01</v>
      </c>
      <c r="AR3" s="115">
        <f>[12]LME_Phonetic_PA_l_f0_b1!I12</f>
        <v>0.97809999999999997</v>
      </c>
      <c r="AS3" s="115">
        <f>[12]LME_Phonetic_PA_l_f0_b1!J12</f>
        <v>0.99990000000000001</v>
      </c>
      <c r="AT3" s="100">
        <f>[12]LME_Phonetic_PA_l_f0_b1!K12</f>
        <v>0</v>
      </c>
      <c r="AU3" s="77">
        <f>[12]LME_Phonetic_PA_l_f0_b1!C13</f>
        <v>2.5179999999999998</v>
      </c>
      <c r="AV3" s="76">
        <f>[12]LME_Phonetic_PA_l_f0_b1!D13</f>
        <v>0.69799999999999995</v>
      </c>
      <c r="AW3" s="76">
        <f>[12]LME_Phonetic_PA_l_f0_b1!E13</f>
        <v>1.149</v>
      </c>
      <c r="AX3" s="76">
        <f>[12]LME_Phonetic_PA_l_f0_b1!F13</f>
        <v>3.887</v>
      </c>
      <c r="AY3" s="76">
        <f>[12]LME_Phonetic_PA_l_f0_b1!G13</f>
        <v>3.605</v>
      </c>
      <c r="AZ3" s="76">
        <f>[12]LME_Phonetic_PA_l_f0_b1!H13</f>
        <v>8.6199999999999992</v>
      </c>
      <c r="BA3" s="115">
        <f>[12]LME_Phonetic_PA_l_f0_b1!I13</f>
        <v>6.1000000000000004E-3</v>
      </c>
      <c r="BB3" s="115">
        <f>[12]LME_Phonetic_PA_l_f0_b1!J13</f>
        <v>4.8899999999999999E-2</v>
      </c>
      <c r="BC3" s="100" t="str">
        <f>[12]LME_Phonetic_PA_l_f0_b1!K13</f>
        <v>p&lt;0.05</v>
      </c>
      <c r="BD3" s="76">
        <f>'B0 Mode'!AL3</f>
        <v>0.57100300904639401</v>
      </c>
      <c r="BE3" s="76">
        <f>'B0 Mode'!AM3</f>
        <v>0.94866893302210198</v>
      </c>
    </row>
    <row r="4" spans="1:57" s="114" customFormat="1" ht="33.65" customHeight="1" thickBot="1" x14ac:dyDescent="0.75">
      <c r="A4" s="79" t="s">
        <v>27</v>
      </c>
      <c r="B4" s="80">
        <f>[13]LME_Phonetic_PA_h_f0_b1!C8</f>
        <v>0.45600000000000002</v>
      </c>
      <c r="C4" s="73">
        <f>[13]LME_Phonetic_PA_h_f0_b1!D8</f>
        <v>1.8129999999999999</v>
      </c>
      <c r="D4" s="73">
        <f>[13]LME_Phonetic_PA_h_f0_b1!E8</f>
        <v>-3.0979999999999999</v>
      </c>
      <c r="E4" s="73">
        <f>[13]LME_Phonetic_PA_h_f0_b1!F8</f>
        <v>4.01</v>
      </c>
      <c r="F4" s="73">
        <f>[13]LME_Phonetic_PA_h_f0_b1!G8</f>
        <v>0.251</v>
      </c>
      <c r="G4" s="73">
        <f>[13]LME_Phonetic_PA_h_f0_b1!H8</f>
        <v>32.07</v>
      </c>
      <c r="H4" s="115">
        <f>[13]LME_Phonetic_PA_h_f0_b1!I8</f>
        <v>0.80310000000000004</v>
      </c>
      <c r="I4" s="115">
        <f>[13]LME_Phonetic_PA_h_f0_b1!J8</f>
        <v>0.99990000000000001</v>
      </c>
      <c r="J4" s="100">
        <f>[13]LME_Phonetic_PA_h_f0_b1!K8</f>
        <v>0</v>
      </c>
      <c r="K4" s="81">
        <f>[13]LME_Phonetic_PA_h_f0_b1!C9</f>
        <v>5.2560000000000002</v>
      </c>
      <c r="L4" s="73">
        <f>[13]LME_Phonetic_PA_h_f0_b1!D9</f>
        <v>0.751</v>
      </c>
      <c r="M4" s="73">
        <f>[13]LME_Phonetic_PA_h_f0_b1!E9</f>
        <v>3.7839999999999998</v>
      </c>
      <c r="N4" s="73">
        <f>[13]LME_Phonetic_PA_h_f0_b1!F9</f>
        <v>6.7270000000000003</v>
      </c>
      <c r="O4" s="73">
        <f>[13]LME_Phonetic_PA_h_f0_b1!G9</f>
        <v>7.0010000000000003</v>
      </c>
      <c r="P4" s="73">
        <f>[13]LME_Phonetic_PA_h_f0_b1!H9</f>
        <v>5.64</v>
      </c>
      <c r="Q4" s="115">
        <f>[13]LME_Phonetic_PA_h_f0_b1!I9</f>
        <v>5.5186000000000005E-4</v>
      </c>
      <c r="R4" s="115">
        <f>[13]LME_Phonetic_PA_h_f0_b1!J9</f>
        <v>4.4000000000000003E-3</v>
      </c>
      <c r="S4" s="100" t="str">
        <f>[13]LME_Phonetic_PA_h_f0_b1!K9</f>
        <v>p&lt;0.01</v>
      </c>
      <c r="T4" s="81">
        <f>[13]LME_Phonetic_PA_h_f0_b1!C10</f>
        <v>5.0780000000000003</v>
      </c>
      <c r="U4" s="73">
        <f>[13]LME_Phonetic_PA_h_f0_b1!D10</f>
        <v>0.71899999999999997</v>
      </c>
      <c r="V4" s="73">
        <f>[13]LME_Phonetic_PA_h_f0_b1!E10</f>
        <v>3.6680000000000001</v>
      </c>
      <c r="W4" s="73">
        <f>[13]LME_Phonetic_PA_h_f0_b1!F10</f>
        <v>6.4880000000000004</v>
      </c>
      <c r="X4" s="73">
        <f>[13]LME_Phonetic_PA_h_f0_b1!G10</f>
        <v>7.06</v>
      </c>
      <c r="Y4" s="73">
        <f>[13]LME_Phonetic_PA_h_f0_b1!H10</f>
        <v>11.9</v>
      </c>
      <c r="Z4" s="115">
        <f>[13]LME_Phonetic_PA_h_f0_b1!I10</f>
        <v>1.3777999999999999E-5</v>
      </c>
      <c r="AA4" s="115">
        <f>[13]LME_Phonetic_PA_h_f0_b1!J10</f>
        <v>1.1E-4</v>
      </c>
      <c r="AB4" s="100" t="str">
        <f>[13]LME_Phonetic_PA_h_f0_b1!K10</f>
        <v>p&lt;0.001</v>
      </c>
      <c r="AC4" s="73">
        <f>[13]LME_Phonetic_PA_h_f0_b1!C11</f>
        <v>4.6020000000000003</v>
      </c>
      <c r="AD4" s="73">
        <f>[13]LME_Phonetic_PA_h_f0_b1!D11</f>
        <v>1.4930000000000001</v>
      </c>
      <c r="AE4" s="73">
        <f>[13]LME_Phonetic_PA_h_f0_b1!E11</f>
        <v>1.675</v>
      </c>
      <c r="AF4" s="73">
        <f>[13]LME_Phonetic_PA_h_f0_b1!F11</f>
        <v>7.5289999999999999</v>
      </c>
      <c r="AG4" s="73">
        <f>[13]LME_Phonetic_PA_h_f0_b1!G11</f>
        <v>3.0819999999999999</v>
      </c>
      <c r="AH4" s="73">
        <f>[13]LME_Phonetic_PA_h_f0_b1!H11</f>
        <v>0</v>
      </c>
      <c r="AI4" s="115">
        <f>[13]LME_Phonetic_PA_h_f0_b1!I11</f>
        <v>0.99950000000000006</v>
      </c>
      <c r="AJ4" s="115">
        <f>[13]LME_Phonetic_PA_h_f0_b1!J11</f>
        <v>0.99990000000000001</v>
      </c>
      <c r="AK4" s="100">
        <f>[13]LME_Phonetic_PA_h_f0_b1!K11</f>
        <v>0</v>
      </c>
      <c r="AL4" s="81">
        <f>[13]LME_Phonetic_PA_h_f0_b1!C12</f>
        <v>4.4249999999999998</v>
      </c>
      <c r="AM4" s="73">
        <f>[13]LME_Phonetic_PA_h_f0_b1!D12</f>
        <v>1.3939999999999999</v>
      </c>
      <c r="AN4" s="73">
        <f>[13]LME_Phonetic_PA_h_f0_b1!E12</f>
        <v>1.6919999999999999</v>
      </c>
      <c r="AO4" s="73">
        <f>[13]LME_Phonetic_PA_h_f0_b1!F12</f>
        <v>7.157</v>
      </c>
      <c r="AP4" s="73">
        <f>[13]LME_Phonetic_PA_h_f0_b1!G12</f>
        <v>3.1739999999999999</v>
      </c>
      <c r="AQ4" s="73">
        <f>[13]LME_Phonetic_PA_h_f0_b1!H12</f>
        <v>0</v>
      </c>
      <c r="AR4" s="115">
        <f>[13]LME_Phonetic_PA_h_f0_b1!I12</f>
        <v>0.99960000000000004</v>
      </c>
      <c r="AS4" s="115">
        <f>[13]LME_Phonetic_PA_h_f0_b1!J12</f>
        <v>0.99990000000000001</v>
      </c>
      <c r="AT4" s="100">
        <f>[13]LME_Phonetic_PA_h_f0_b1!K12</f>
        <v>0</v>
      </c>
      <c r="AU4" s="81">
        <f>[13]LME_Phonetic_PA_h_f0_b1!C13</f>
        <v>-0.17799999999999999</v>
      </c>
      <c r="AV4" s="73">
        <f>[13]LME_Phonetic_PA_h_f0_b1!D13</f>
        <v>0.94699999999999995</v>
      </c>
      <c r="AW4" s="73">
        <f>[13]LME_Phonetic_PA_h_f0_b1!E13</f>
        <v>-2.0329999999999999</v>
      </c>
      <c r="AX4" s="73">
        <f>[13]LME_Phonetic_PA_h_f0_b1!F13</f>
        <v>1.6779999999999999</v>
      </c>
      <c r="AY4" s="73">
        <f>[13]LME_Phonetic_PA_h_f0_b1!G13</f>
        <v>-0.188</v>
      </c>
      <c r="AZ4" s="73">
        <f>[13]LME_Phonetic_PA_h_f0_b1!H13</f>
        <v>7.83</v>
      </c>
      <c r="BA4" s="115">
        <f>[13]LME_Phonetic_PA_h_f0_b1!I13</f>
        <v>0.85599999999999998</v>
      </c>
      <c r="BB4" s="115">
        <f>[13]LME_Phonetic_PA_h_f0_b1!J13</f>
        <v>0.99990000000000001</v>
      </c>
      <c r="BC4" s="100">
        <f>[13]LME_Phonetic_PA_h_f0_b1!K13</f>
        <v>0</v>
      </c>
      <c r="BD4" s="73">
        <f>'B0 Mode'!AL4</f>
        <v>0.552454603767916</v>
      </c>
      <c r="BE4" s="73">
        <f>'B0 Mode'!AM4</f>
        <v>0.92286814836732001</v>
      </c>
    </row>
    <row r="5" spans="1:57" ht="33.65" customHeight="1" thickBot="1" x14ac:dyDescent="0.75">
      <c r="A5" s="82" t="s">
        <v>5</v>
      </c>
      <c r="B5" s="83">
        <f>[14]LME_Phonetic_PA_f0_exc_b1!C8</f>
        <v>-3.242</v>
      </c>
      <c r="C5" s="84">
        <f>[14]LME_Phonetic_PA_f0_exc_b1!D8</f>
        <v>1.3620000000000001</v>
      </c>
      <c r="D5" s="84">
        <f>[14]LME_Phonetic_PA_f0_exc_b1!E8</f>
        <v>-5.9109999999999996</v>
      </c>
      <c r="E5" s="84">
        <f>[14]LME_Phonetic_PA_f0_exc_b1!F8</f>
        <v>-0.57299999999999995</v>
      </c>
      <c r="F5" s="84">
        <f>[14]LME_Phonetic_PA_f0_exc_b1!G8</f>
        <v>-2.3809999999999998</v>
      </c>
      <c r="G5" s="84">
        <f>[14]LME_Phonetic_PA_f0_exc_b1!H8</f>
        <v>0</v>
      </c>
      <c r="H5" s="115">
        <f>[14]LME_Phonetic_PA_f0_exc_b1!I8</f>
        <v>1</v>
      </c>
      <c r="I5" s="115">
        <f>[14]LME_Phonetic_PA_f0_exc_b1!J8</f>
        <v>0.99990000000000001</v>
      </c>
      <c r="J5" s="100">
        <f>[14]LME_Phonetic_PA_f0_exc_b1!K8</f>
        <v>0</v>
      </c>
      <c r="K5" s="85">
        <f>[14]LME_Phonetic_PA_f0_exc_b1!C9</f>
        <v>3.31</v>
      </c>
      <c r="L5" s="84">
        <f>[14]LME_Phonetic_PA_f0_exc_b1!D9</f>
        <v>0.33300000000000002</v>
      </c>
      <c r="M5" s="84">
        <f>[14]LME_Phonetic_PA_f0_exc_b1!E9</f>
        <v>2.657</v>
      </c>
      <c r="N5" s="84">
        <f>[14]LME_Phonetic_PA_f0_exc_b1!F9</f>
        <v>3.9630000000000001</v>
      </c>
      <c r="O5" s="84">
        <f>[14]LME_Phonetic_PA_f0_exc_b1!G9</f>
        <v>9.9350000000000005</v>
      </c>
      <c r="P5" s="84">
        <f>[14]LME_Phonetic_PA_f0_exc_b1!H9</f>
        <v>9.73</v>
      </c>
      <c r="Q5" s="115">
        <f>[14]LME_Phonetic_PA_f0_exc_b1!I9</f>
        <v>2.0868000000000001E-6</v>
      </c>
      <c r="R5" s="115">
        <f>[14]LME_Phonetic_PA_f0_exc_b1!J9</f>
        <v>1.6699999999999999E-5</v>
      </c>
      <c r="S5" s="100" t="str">
        <f>[14]LME_Phonetic_PA_f0_exc_b1!K9</f>
        <v>p&lt;0.001</v>
      </c>
      <c r="T5" s="85">
        <f>[14]LME_Phonetic_PA_f0_exc_b1!C10</f>
        <v>1.0660000000000001</v>
      </c>
      <c r="U5" s="84">
        <f>[14]LME_Phonetic_PA_f0_exc_b1!D10</f>
        <v>0.53700000000000003</v>
      </c>
      <c r="V5" s="84">
        <f>[14]LME_Phonetic_PA_f0_exc_b1!E10</f>
        <v>1.2999999999999999E-2</v>
      </c>
      <c r="W5" s="84">
        <f>[14]LME_Phonetic_PA_f0_exc_b1!F10</f>
        <v>2.12</v>
      </c>
      <c r="X5" s="84">
        <f>[14]LME_Phonetic_PA_f0_exc_b1!G10</f>
        <v>1.9850000000000001</v>
      </c>
      <c r="Y5" s="84">
        <f>[14]LME_Phonetic_PA_f0_exc_b1!H10</f>
        <v>10.54</v>
      </c>
      <c r="Z5" s="115">
        <f>[14]LME_Phonetic_PA_f0_exc_b1!I10</f>
        <v>7.3800000000000004E-2</v>
      </c>
      <c r="AA5" s="115">
        <f>[14]LME_Phonetic_PA_f0_exc_b1!J10</f>
        <v>0.59050000000000002</v>
      </c>
      <c r="AB5" s="100">
        <f>[14]LME_Phonetic_PA_f0_exc_b1!K10</f>
        <v>0</v>
      </c>
      <c r="AC5" s="84">
        <f>[14]LME_Phonetic_PA_f0_exc_b1!C11</f>
        <v>6.4630000000000001</v>
      </c>
      <c r="AD5" s="84">
        <f>[14]LME_Phonetic_PA_f0_exc_b1!D11</f>
        <v>0.94699999999999995</v>
      </c>
      <c r="AE5" s="84">
        <f>[14]LME_Phonetic_PA_f0_exc_b1!E11</f>
        <v>4.6079999999999997</v>
      </c>
      <c r="AF5" s="84">
        <f>[14]LME_Phonetic_PA_f0_exc_b1!F11</f>
        <v>8.3179999999999996</v>
      </c>
      <c r="AG5" s="84">
        <f>[14]LME_Phonetic_PA_f0_exc_b1!G11</f>
        <v>6.827</v>
      </c>
      <c r="AH5" s="84">
        <f>[14]LME_Phonetic_PA_f0_exc_b1!H11</f>
        <v>0</v>
      </c>
      <c r="AI5" s="115">
        <f>[14]LME_Phonetic_PA_f0_exc_b1!I11</f>
        <v>0.99460000000000004</v>
      </c>
      <c r="AJ5" s="115">
        <f>[14]LME_Phonetic_PA_f0_exc_b1!J11</f>
        <v>0.99990000000000001</v>
      </c>
      <c r="AK5" s="100">
        <f>[14]LME_Phonetic_PA_f0_exc_b1!K11</f>
        <v>0</v>
      </c>
      <c r="AL5" s="85">
        <f>[14]LME_Phonetic_PA_f0_exc_b1!C12</f>
        <v>4.2190000000000003</v>
      </c>
      <c r="AM5" s="84">
        <f>[14]LME_Phonetic_PA_f0_exc_b1!D12</f>
        <v>0.89900000000000002</v>
      </c>
      <c r="AN5" s="84">
        <f>[14]LME_Phonetic_PA_f0_exc_b1!E12</f>
        <v>2.456</v>
      </c>
      <c r="AO5" s="84">
        <f>[14]LME_Phonetic_PA_f0_exc_b1!F12</f>
        <v>5.9820000000000002</v>
      </c>
      <c r="AP5" s="84">
        <f>[14]LME_Phonetic_PA_f0_exc_b1!G12</f>
        <v>4.6909999999999998</v>
      </c>
      <c r="AQ5" s="84">
        <f>[14]LME_Phonetic_PA_f0_exc_b1!H12</f>
        <v>0</v>
      </c>
      <c r="AR5" s="115">
        <f>[14]LME_Phonetic_PA_f0_exc_b1!I12</f>
        <v>0.99650000000000005</v>
      </c>
      <c r="AS5" s="115">
        <f>[14]LME_Phonetic_PA_f0_exc_b1!J12</f>
        <v>0.99990000000000001</v>
      </c>
      <c r="AT5" s="100">
        <f>[14]LME_Phonetic_PA_f0_exc_b1!K12</f>
        <v>0</v>
      </c>
      <c r="AU5" s="85">
        <f>[14]LME_Phonetic_PA_f0_exc_b1!C13</f>
        <v>-2.2440000000000002</v>
      </c>
      <c r="AV5" s="84">
        <f>[14]LME_Phonetic_PA_f0_exc_b1!D13</f>
        <v>0.71799999999999997</v>
      </c>
      <c r="AW5" s="84">
        <f>[14]LME_Phonetic_PA_f0_exc_b1!E13</f>
        <v>-3.65</v>
      </c>
      <c r="AX5" s="84">
        <f>[14]LME_Phonetic_PA_f0_exc_b1!F13</f>
        <v>-0.83699999999999997</v>
      </c>
      <c r="AY5" s="84">
        <f>[14]LME_Phonetic_PA_f0_exc_b1!G13</f>
        <v>-3.1269999999999998</v>
      </c>
      <c r="AZ5" s="84">
        <f>[14]LME_Phonetic_PA_f0_exc_b1!H13</f>
        <v>8.14</v>
      </c>
      <c r="BA5" s="115">
        <f>[14]LME_Phonetic_PA_f0_exc_b1!I13</f>
        <v>1.38E-2</v>
      </c>
      <c r="BB5" s="115">
        <f>[14]LME_Phonetic_PA_f0_exc_b1!J13</f>
        <v>0.11020000000000001</v>
      </c>
      <c r="BC5" s="100">
        <f>[14]LME_Phonetic_PA_f0_exc_b1!K13</f>
        <v>0</v>
      </c>
      <c r="BD5" s="84">
        <f>'B0 Mode'!AL5</f>
        <v>0.17466812353421701</v>
      </c>
      <c r="BE5" s="84">
        <f>'B0 Mode'!AM5</f>
        <v>0.75811726098251697</v>
      </c>
    </row>
    <row r="6" spans="1:57" ht="33.65" customHeight="1" thickTop="1" thickBot="1" x14ac:dyDescent="0.75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p.adj. (bf=16)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p.adj. (bf=16)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p.adj. (bf=16)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p.adj. (bf=16)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p.adj. (bf=16)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p.adj. (bf=16)</v>
      </c>
      <c r="BC6" s="111" t="str">
        <f t="shared" si="5"/>
        <v>sig.</v>
      </c>
      <c r="BD6" s="105" t="str">
        <f>'B0 Mode'!AL6</f>
        <v xml:space="preserve">R2m </v>
      </c>
      <c r="BE6" s="105" t="str">
        <f>'B0 Mode'!AM6</f>
        <v xml:space="preserve">R2c </v>
      </c>
    </row>
    <row r="7" spans="1:57" ht="33.65" customHeight="1" thickTop="1" thickBot="1" x14ac:dyDescent="0.75">
      <c r="A7" s="86" t="s">
        <v>4</v>
      </c>
      <c r="B7" s="87">
        <f>[15]LME_Phonetic_PA_l_t_b1!C8</f>
        <v>4.2279999999999998</v>
      </c>
      <c r="C7" s="74">
        <f>[15]LME_Phonetic_PA_l_t_b1!D8</f>
        <v>10.936</v>
      </c>
      <c r="D7" s="74">
        <f>[15]LME_Phonetic_PA_l_t_b1!E8</f>
        <v>-17.207999999999998</v>
      </c>
      <c r="E7" s="74">
        <f>[15]LME_Phonetic_PA_l_t_b1!F8</f>
        <v>25.663</v>
      </c>
      <c r="F7" s="76">
        <f>[15]LME_Phonetic_PA_l_t_b1!G8</f>
        <v>0.38700000000000001</v>
      </c>
      <c r="G7" s="76">
        <f>[15]LME_Phonetic_PA_l_t_b1!H8</f>
        <v>611.84</v>
      </c>
      <c r="H7" s="115">
        <f>[15]LME_Phonetic_PA_l_t_b1!I8</f>
        <v>0.69920000000000004</v>
      </c>
      <c r="I7" s="115">
        <f>[15]LME_Phonetic_PA_l_t_b1!J8</f>
        <v>0.99990000000000001</v>
      </c>
      <c r="J7" s="100">
        <f>[15]LME_Phonetic_PA_l_t_b1!K8</f>
        <v>0</v>
      </c>
      <c r="K7" s="88">
        <f>[15]LME_Phonetic_PA_l_t_b1!C9</f>
        <v>-11.327</v>
      </c>
      <c r="L7" s="76">
        <f>[15]LME_Phonetic_PA_l_t_b1!D9</f>
        <v>4.6349999999999998</v>
      </c>
      <c r="M7" s="76">
        <f>[15]LME_Phonetic_PA_l_t_b1!E9</f>
        <v>-20.411000000000001</v>
      </c>
      <c r="N7" s="76">
        <f>[15]LME_Phonetic_PA_l_t_b1!F9</f>
        <v>-2.2429999999999999</v>
      </c>
      <c r="O7" s="76">
        <f>[15]LME_Phonetic_PA_l_t_b1!G9</f>
        <v>-2.444</v>
      </c>
      <c r="P7" s="76">
        <f>[15]LME_Phonetic_PA_l_t_b1!H9</f>
        <v>612.5</v>
      </c>
      <c r="Q7" s="115">
        <f>[15]LME_Phonetic_PA_l_t_b1!I9</f>
        <v>1.4800000000000001E-2</v>
      </c>
      <c r="R7" s="115">
        <f>[15]LME_Phonetic_PA_l_t_b1!J9</f>
        <v>0.11849999999999999</v>
      </c>
      <c r="S7" s="100">
        <f>[15]LME_Phonetic_PA_l_t_b1!K9</f>
        <v>0</v>
      </c>
      <c r="T7" s="88">
        <f>[15]LME_Phonetic_PA_l_t_b1!C10</f>
        <v>-11.558</v>
      </c>
      <c r="U7" s="76">
        <f>[15]LME_Phonetic_PA_l_t_b1!D10</f>
        <v>3.5819999999999999</v>
      </c>
      <c r="V7" s="76">
        <f>[15]LME_Phonetic_PA_l_t_b1!E10</f>
        <v>-18.579000000000001</v>
      </c>
      <c r="W7" s="76">
        <f>[15]LME_Phonetic_PA_l_t_b1!F10</f>
        <v>-4.5380000000000003</v>
      </c>
      <c r="X7" s="76">
        <f>[15]LME_Phonetic_PA_l_t_b1!G10</f>
        <v>-3.2269999999999999</v>
      </c>
      <c r="Y7" s="76">
        <f>[15]LME_Phonetic_PA_l_t_b1!H10</f>
        <v>613.21</v>
      </c>
      <c r="Z7" s="115">
        <f>[15]LME_Phonetic_PA_l_t_b1!I10</f>
        <v>1.2999999999999999E-3</v>
      </c>
      <c r="AA7" s="115">
        <f>[15]LME_Phonetic_PA_l_t_b1!J10</f>
        <v>1.06E-2</v>
      </c>
      <c r="AB7" s="100" t="str">
        <f>[15]LME_Phonetic_PA_l_t_b1!K10</f>
        <v>p&lt;0.05</v>
      </c>
      <c r="AC7" s="74">
        <f>[15]LME_Phonetic_PA_l_t_b1!C11</f>
        <v>-15.555</v>
      </c>
      <c r="AD7" s="76">
        <f>[15]LME_Phonetic_PA_l_t_b1!D11</f>
        <v>11.2</v>
      </c>
      <c r="AE7" s="76">
        <f>[15]LME_Phonetic_PA_l_t_b1!E11</f>
        <v>-37.506</v>
      </c>
      <c r="AF7" s="76">
        <f>[15]LME_Phonetic_PA_l_t_b1!F11</f>
        <v>6.3970000000000002</v>
      </c>
      <c r="AG7" s="76">
        <f>[15]LME_Phonetic_PA_l_t_b1!G11</f>
        <v>-1.389</v>
      </c>
      <c r="AH7" s="76">
        <f>[15]LME_Phonetic_PA_l_t_b1!H11</f>
        <v>611.89</v>
      </c>
      <c r="AI7" s="115">
        <f>[15]LME_Phonetic_PA_l_t_b1!I11</f>
        <v>0.16539999999999999</v>
      </c>
      <c r="AJ7" s="115">
        <f>[15]LME_Phonetic_PA_l_t_b1!J11</f>
        <v>0.99990000000000001</v>
      </c>
      <c r="AK7" s="100">
        <f>[15]LME_Phonetic_PA_l_t_b1!K11</f>
        <v>0</v>
      </c>
      <c r="AL7" s="88">
        <f>[15]LME_Phonetic_PA_l_t_b1!C12</f>
        <v>-15.786</v>
      </c>
      <c r="AM7" s="76">
        <f>[15]LME_Phonetic_PA_l_t_b1!D12</f>
        <v>10.699</v>
      </c>
      <c r="AN7" s="76">
        <f>[15]LME_Phonetic_PA_l_t_b1!E12</f>
        <v>-36.756</v>
      </c>
      <c r="AO7" s="76">
        <f>[15]LME_Phonetic_PA_l_t_b1!F12</f>
        <v>5.1840000000000002</v>
      </c>
      <c r="AP7" s="76">
        <f>[15]LME_Phonetic_PA_l_t_b1!G12</f>
        <v>-1.4750000000000001</v>
      </c>
      <c r="AQ7" s="76">
        <f>[15]LME_Phonetic_PA_l_t_b1!H12</f>
        <v>611.75</v>
      </c>
      <c r="AR7" s="115">
        <f>[15]LME_Phonetic_PA_l_t_b1!I12</f>
        <v>0.1406</v>
      </c>
      <c r="AS7" s="115">
        <f>[15]LME_Phonetic_PA_l_t_b1!J12</f>
        <v>0.99990000000000001</v>
      </c>
      <c r="AT7" s="100">
        <f>[15]LME_Phonetic_PA_l_t_b1!K12</f>
        <v>0</v>
      </c>
      <c r="AU7" s="88">
        <f>[15]LME_Phonetic_PA_l_t_b1!C13</f>
        <v>-0.23100000000000001</v>
      </c>
      <c r="AV7" s="76">
        <f>[15]LME_Phonetic_PA_l_t_b1!D13</f>
        <v>4.2169999999999996</v>
      </c>
      <c r="AW7" s="76">
        <f>[15]LME_Phonetic_PA_l_t_b1!E13</f>
        <v>-8.4969999999999999</v>
      </c>
      <c r="AX7" s="76">
        <f>[15]LME_Phonetic_PA_l_t_b1!F13</f>
        <v>8.0350000000000001</v>
      </c>
      <c r="AY7" s="76">
        <f>[15]LME_Phonetic_PA_l_t_b1!G13</f>
        <v>-5.5E-2</v>
      </c>
      <c r="AZ7" s="76">
        <f>[15]LME_Phonetic_PA_l_t_b1!H13</f>
        <v>611.75</v>
      </c>
      <c r="BA7" s="115">
        <f>[15]LME_Phonetic_PA_l_t_b1!I13</f>
        <v>0.95630000000000004</v>
      </c>
      <c r="BB7" s="115">
        <f>[15]LME_Phonetic_PA_l_t_b1!J13</f>
        <v>0.99990000000000001</v>
      </c>
      <c r="BC7" s="100">
        <f>[15]LME_Phonetic_PA_l_t_b1!K13</f>
        <v>0</v>
      </c>
      <c r="BD7" s="76">
        <f>'B0 Mode'!AL7</f>
        <v>0.60597613939671302</v>
      </c>
      <c r="BE7" s="76">
        <f>'B0 Mode'!AM7</f>
        <v>0.76116509330383497</v>
      </c>
    </row>
    <row r="8" spans="1:57" ht="33.65" customHeight="1" thickBot="1" x14ac:dyDescent="0.75">
      <c r="A8" s="90" t="s">
        <v>3</v>
      </c>
      <c r="B8" s="91">
        <f>[16]LME_Phonetic_PA_h_t_b1!C8</f>
        <v>-72.971000000000004</v>
      </c>
      <c r="C8" s="82">
        <f>[16]LME_Phonetic_PA_h_t_b1!D8</f>
        <v>12.196999999999999</v>
      </c>
      <c r="D8" s="82">
        <f>[16]LME_Phonetic_PA_h_t_b1!E8</f>
        <v>-96.876000000000005</v>
      </c>
      <c r="E8" s="82">
        <f>[16]LME_Phonetic_PA_h_t_b1!F8</f>
        <v>-49.066000000000003</v>
      </c>
      <c r="F8" s="84">
        <f>[16]LME_Phonetic_PA_h_t_b1!G8</f>
        <v>-5.9829999999999997</v>
      </c>
      <c r="G8" s="84">
        <f>[16]LME_Phonetic_PA_h_t_b1!H8</f>
        <v>614.5</v>
      </c>
      <c r="H8" s="115">
        <f>[16]LME_Phonetic_PA_h_t_b1!I8</f>
        <v>3.7255E-9</v>
      </c>
      <c r="I8" s="115">
        <f>[16]LME_Phonetic_PA_h_t_b1!J8</f>
        <v>2.9799999999999999E-8</v>
      </c>
      <c r="J8" s="100" t="str">
        <f>[16]LME_Phonetic_PA_h_t_b1!K8</f>
        <v>p&lt;0.001</v>
      </c>
      <c r="K8" s="92">
        <f>[16]LME_Phonetic_PA_h_t_b1!C9</f>
        <v>-4.7370000000000001</v>
      </c>
      <c r="L8" s="84">
        <f>[16]LME_Phonetic_PA_h_t_b1!D9</f>
        <v>5.7889999999999997</v>
      </c>
      <c r="M8" s="84">
        <f>[16]LME_Phonetic_PA_h_t_b1!E9</f>
        <v>-16.082999999999998</v>
      </c>
      <c r="N8" s="84">
        <f>[16]LME_Phonetic_PA_h_t_b1!F9</f>
        <v>6.609</v>
      </c>
      <c r="O8" s="84">
        <f>[16]LME_Phonetic_PA_h_t_b1!G9</f>
        <v>-0.81799999999999995</v>
      </c>
      <c r="P8" s="84">
        <f>[16]LME_Phonetic_PA_h_t_b1!H9</f>
        <v>614.28</v>
      </c>
      <c r="Q8" s="115">
        <f>[16]LME_Phonetic_PA_h_t_b1!I9</f>
        <v>0.41349999999999998</v>
      </c>
      <c r="R8" s="115">
        <f>[16]LME_Phonetic_PA_h_t_b1!J9</f>
        <v>0.99990000000000001</v>
      </c>
      <c r="S8" s="100">
        <f>[16]LME_Phonetic_PA_h_t_b1!K9</f>
        <v>0</v>
      </c>
      <c r="T8" s="92">
        <f>[16]LME_Phonetic_PA_h_t_b1!C10</f>
        <v>-8.7609999999999992</v>
      </c>
      <c r="U8" s="84">
        <f>[16]LME_Phonetic_PA_h_t_b1!D10</f>
        <v>3.8370000000000002</v>
      </c>
      <c r="V8" s="84">
        <f>[16]LME_Phonetic_PA_h_t_b1!E10</f>
        <v>-16.280999999999999</v>
      </c>
      <c r="W8" s="84">
        <f>[16]LME_Phonetic_PA_h_t_b1!F10</f>
        <v>-1.242</v>
      </c>
      <c r="X8" s="84">
        <f>[16]LME_Phonetic_PA_h_t_b1!G10</f>
        <v>-2.2839999999999998</v>
      </c>
      <c r="Y8" s="84">
        <f>[16]LME_Phonetic_PA_h_t_b1!H10</f>
        <v>614.02</v>
      </c>
      <c r="Z8" s="115">
        <f>[16]LME_Phonetic_PA_h_t_b1!I10</f>
        <v>2.2700000000000001E-2</v>
      </c>
      <c r="AA8" s="115">
        <f>[16]LME_Phonetic_PA_h_t_b1!J10</f>
        <v>0.18179999999999999</v>
      </c>
      <c r="AB8" s="100">
        <f>[16]LME_Phonetic_PA_h_t_b1!K10</f>
        <v>0</v>
      </c>
      <c r="AC8" s="82">
        <f>[16]LME_Phonetic_PA_h_t_b1!C11</f>
        <v>68.233999999999995</v>
      </c>
      <c r="AD8" s="84">
        <f>[16]LME_Phonetic_PA_h_t_b1!D11</f>
        <v>13.095000000000001</v>
      </c>
      <c r="AE8" s="84">
        <f>[16]LME_Phonetic_PA_h_t_b1!E11</f>
        <v>42.567999999999998</v>
      </c>
      <c r="AF8" s="84">
        <f>[16]LME_Phonetic_PA_h_t_b1!F11</f>
        <v>93.899000000000001</v>
      </c>
      <c r="AG8" s="84">
        <f>[16]LME_Phonetic_PA_h_t_b1!G11</f>
        <v>5.2110000000000003</v>
      </c>
      <c r="AH8" s="84">
        <f>[16]LME_Phonetic_PA_h_t_b1!H11</f>
        <v>614.47</v>
      </c>
      <c r="AI8" s="115">
        <f>[16]LME_Phonetic_PA_h_t_b1!I11</f>
        <v>2.5712999999999997E-7</v>
      </c>
      <c r="AJ8" s="115">
        <f>[16]LME_Phonetic_PA_h_t_b1!J11</f>
        <v>2.0600000000000002E-6</v>
      </c>
      <c r="AK8" s="100" t="str">
        <f>[16]LME_Phonetic_PA_h_t_b1!K11</f>
        <v>p&lt;0.001</v>
      </c>
      <c r="AL8" s="92">
        <f>[16]LME_Phonetic_PA_h_t_b1!C12</f>
        <v>64.209000000000003</v>
      </c>
      <c r="AM8" s="84">
        <f>[16]LME_Phonetic_PA_h_t_b1!D12</f>
        <v>12.092000000000001</v>
      </c>
      <c r="AN8" s="84">
        <f>[16]LME_Phonetic_PA_h_t_b1!E12</f>
        <v>40.509</v>
      </c>
      <c r="AO8" s="84">
        <f>[16]LME_Phonetic_PA_h_t_b1!F12</f>
        <v>87.91</v>
      </c>
      <c r="AP8" s="84">
        <f>[16]LME_Phonetic_PA_h_t_b1!G12</f>
        <v>5.31</v>
      </c>
      <c r="AQ8" s="84">
        <f>[16]LME_Phonetic_PA_h_t_b1!H12</f>
        <v>614.30999999999995</v>
      </c>
      <c r="AR8" s="115">
        <f>[16]LME_Phonetic_PA_h_t_b1!I12</f>
        <v>1.5340000000000001E-7</v>
      </c>
      <c r="AS8" s="115">
        <f>[16]LME_Phonetic_PA_h_t_b1!J12</f>
        <v>1.2300000000000001E-6</v>
      </c>
      <c r="AT8" s="100" t="str">
        <f>[16]LME_Phonetic_PA_h_t_b1!K12</f>
        <v>p&lt;0.001</v>
      </c>
      <c r="AU8" s="92">
        <f>[16]LME_Phonetic_PA_h_t_b1!C13</f>
        <v>-4.024</v>
      </c>
      <c r="AV8" s="84">
        <f>[16]LME_Phonetic_PA_h_t_b1!D13</f>
        <v>5.7030000000000003</v>
      </c>
      <c r="AW8" s="84">
        <f>[16]LME_Phonetic_PA_h_t_b1!E13</f>
        <v>-15.202</v>
      </c>
      <c r="AX8" s="84">
        <f>[16]LME_Phonetic_PA_h_t_b1!F13</f>
        <v>7.1529999999999996</v>
      </c>
      <c r="AY8" s="84">
        <f>[16]LME_Phonetic_PA_h_t_b1!G13</f>
        <v>-0.70599999999999996</v>
      </c>
      <c r="AZ8" s="84">
        <f>[16]LME_Phonetic_PA_h_t_b1!H13</f>
        <v>613.62</v>
      </c>
      <c r="BA8" s="115">
        <f>[16]LME_Phonetic_PA_h_t_b1!I13</f>
        <v>0.48060000000000003</v>
      </c>
      <c r="BB8" s="115">
        <f>[16]LME_Phonetic_PA_h_t_b1!J13</f>
        <v>0.99990000000000001</v>
      </c>
      <c r="BC8" s="100">
        <f>[16]LME_Phonetic_PA_h_t_b1!K13</f>
        <v>0</v>
      </c>
      <c r="BD8" s="84">
        <f>'B0 Mode'!AL8</f>
        <v>0.305251914676753</v>
      </c>
      <c r="BE8" s="84">
        <f>'B0 Mode'!AM8</f>
        <v>0.84325397172528904</v>
      </c>
    </row>
    <row r="9" spans="1:57" ht="33.65" customHeight="1" thickTop="1" thickBot="1" x14ac:dyDescent="0.75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p.adj. (bf=16)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p.adj. (bf=16)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p.adj. (bf=16)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p.adj. (bf=16)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p.adj. (bf=16)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p.adj. (bf=16)</v>
      </c>
      <c r="BC9" s="111" t="str">
        <f t="shared" si="6"/>
        <v>sig.</v>
      </c>
      <c r="BD9" s="105" t="str">
        <f>'B0 Mode'!AL9</f>
        <v xml:space="preserve">R2m </v>
      </c>
      <c r="BE9" s="105" t="str">
        <f>'B0 Mode'!AM9</f>
        <v xml:space="preserve">R2c </v>
      </c>
    </row>
    <row r="10" spans="1:57" ht="33.65" customHeight="1" thickTop="1" x14ac:dyDescent="0.6">
      <c r="A10" s="26" t="s">
        <v>35</v>
      </c>
      <c r="B10" s="25">
        <f>[17]LME_Phonetic_PA_lh_slope_b1!C8</f>
        <v>-11.239000000000001</v>
      </c>
      <c r="C10" s="26">
        <f>[17]LME_Phonetic_PA_lh_slope_b1!D8</f>
        <v>7.8090000000000002</v>
      </c>
      <c r="D10" s="26">
        <f>[17]LME_Phonetic_PA_lh_slope_b1!E8</f>
        <v>-26.545000000000002</v>
      </c>
      <c r="E10" s="26">
        <f>[17]LME_Phonetic_PA_lh_slope_b1!F8</f>
        <v>4.0670000000000002</v>
      </c>
      <c r="F10" s="25">
        <f>[17]LME_Phonetic_PA_lh_slope_b1!G8</f>
        <v>-1.4390000000000001</v>
      </c>
      <c r="G10" s="25">
        <f>[17]LME_Phonetic_PA_lh_slope_b1!H8</f>
        <v>597.77</v>
      </c>
      <c r="H10" s="94">
        <f>[17]LME_Phonetic_PA_lh_slope_b1!I8</f>
        <v>0.15060000000000001</v>
      </c>
      <c r="I10" s="94">
        <f>[17]LME_Phonetic_PA_lh_slope_b1!J8</f>
        <v>0.99990000000000001</v>
      </c>
      <c r="J10" s="123">
        <f>[17]LME_Phonetic_PA_lh_slope_b1!K8</f>
        <v>0</v>
      </c>
      <c r="K10" s="93">
        <f>[17]LME_Phonetic_PA_lh_slope_b1!C9</f>
        <v>16.704999999999998</v>
      </c>
      <c r="L10" s="25">
        <f>[17]LME_Phonetic_PA_lh_slope_b1!D9</f>
        <v>1.9690000000000001</v>
      </c>
      <c r="M10" s="25">
        <f>[17]LME_Phonetic_PA_lh_slope_b1!E9</f>
        <v>12.846</v>
      </c>
      <c r="N10" s="25">
        <f>[17]LME_Phonetic_PA_lh_slope_b1!F9</f>
        <v>20.564</v>
      </c>
      <c r="O10" s="25">
        <f>[17]LME_Phonetic_PA_lh_slope_b1!G9</f>
        <v>8.4849999999999994</v>
      </c>
      <c r="P10" s="25">
        <f>[17]LME_Phonetic_PA_lh_slope_b1!H9</f>
        <v>9.07</v>
      </c>
      <c r="Q10" s="94">
        <f>[17]LME_Phonetic_PA_lh_slope_b1!I9</f>
        <v>1.3169E-5</v>
      </c>
      <c r="R10" s="94">
        <f>[17]LME_Phonetic_PA_lh_slope_b1!J9</f>
        <v>1.05E-4</v>
      </c>
      <c r="S10" s="123" t="str">
        <f>[17]LME_Phonetic_PA_lh_slope_b1!K9</f>
        <v>p&lt;0.001</v>
      </c>
      <c r="T10" s="93">
        <f>[17]LME_Phonetic_PA_lh_slope_b1!C10</f>
        <v>4.1619999999999999</v>
      </c>
      <c r="U10" s="25">
        <f>[17]LME_Phonetic_PA_lh_slope_b1!D10</f>
        <v>3.1269999999999998</v>
      </c>
      <c r="V10" s="25">
        <f>[17]LME_Phonetic_PA_lh_slope_b1!E10</f>
        <v>-1.9650000000000001</v>
      </c>
      <c r="W10" s="25">
        <f>[17]LME_Phonetic_PA_lh_slope_b1!F10</f>
        <v>10.29</v>
      </c>
      <c r="X10" s="25">
        <f>[17]LME_Phonetic_PA_lh_slope_b1!G10</f>
        <v>1.331</v>
      </c>
      <c r="Y10" s="25">
        <f>[17]LME_Phonetic_PA_lh_slope_b1!H10</f>
        <v>9.83</v>
      </c>
      <c r="Z10" s="94">
        <f>[17]LME_Phonetic_PA_lh_slope_b1!I10</f>
        <v>0.21310000000000001</v>
      </c>
      <c r="AA10" s="94">
        <f>[17]LME_Phonetic_PA_lh_slope_b1!J10</f>
        <v>0.99990000000000001</v>
      </c>
      <c r="AB10" s="123">
        <f>[17]LME_Phonetic_PA_lh_slope_b1!K10</f>
        <v>0</v>
      </c>
      <c r="AC10" s="25">
        <f>[17]LME_Phonetic_PA_lh_slope_b1!C11</f>
        <v>29.797999999999998</v>
      </c>
      <c r="AD10" s="25">
        <f>[17]LME_Phonetic_PA_lh_slope_b1!D11</f>
        <v>4.3220000000000001</v>
      </c>
      <c r="AE10" s="25">
        <f>[17]LME_Phonetic_PA_lh_slope_b1!E11</f>
        <v>21.327000000000002</v>
      </c>
      <c r="AF10" s="25">
        <f>[17]LME_Phonetic_PA_lh_slope_b1!F11</f>
        <v>38.268999999999998</v>
      </c>
      <c r="AG10" s="25">
        <f>[17]LME_Phonetic_PA_lh_slope_b1!G11</f>
        <v>6.8949999999999996</v>
      </c>
      <c r="AH10" s="25">
        <f>[17]LME_Phonetic_PA_lh_slope_b1!H11</f>
        <v>0</v>
      </c>
      <c r="AI10" s="94">
        <f>[17]LME_Phonetic_PA_lh_slope_b1!I11</f>
        <v>1</v>
      </c>
      <c r="AJ10" s="94">
        <f>[17]LME_Phonetic_PA_lh_slope_b1!J11</f>
        <v>0.99990000000000001</v>
      </c>
      <c r="AK10" s="123">
        <f>[17]LME_Phonetic_PA_lh_slope_b1!K11</f>
        <v>0</v>
      </c>
      <c r="AL10" s="93">
        <f>[17]LME_Phonetic_PA_lh_slope_b1!C12</f>
        <v>17.254999999999999</v>
      </c>
      <c r="AM10" s="25">
        <f>[17]LME_Phonetic_PA_lh_slope_b1!D12</f>
        <v>4.5339999999999998</v>
      </c>
      <c r="AN10" s="25">
        <f>[17]LME_Phonetic_PA_lh_slope_b1!E12</f>
        <v>8.3680000000000003</v>
      </c>
      <c r="AO10" s="25">
        <f>[17]LME_Phonetic_PA_lh_slope_b1!F12</f>
        <v>26.141999999999999</v>
      </c>
      <c r="AP10" s="25">
        <f>[17]LME_Phonetic_PA_lh_slope_b1!G12</f>
        <v>3.806</v>
      </c>
      <c r="AQ10" s="25">
        <f>[17]LME_Phonetic_PA_lh_slope_b1!H12</f>
        <v>0</v>
      </c>
      <c r="AR10" s="94">
        <f>[17]LME_Phonetic_PA_lh_slope_b1!I12</f>
        <v>1</v>
      </c>
      <c r="AS10" s="94">
        <f>[17]LME_Phonetic_PA_lh_slope_b1!J12</f>
        <v>0.99990000000000001</v>
      </c>
      <c r="AT10" s="123">
        <f>[17]LME_Phonetic_PA_lh_slope_b1!K12</f>
        <v>0</v>
      </c>
      <c r="AU10" s="93">
        <f>[17]LME_Phonetic_PA_lh_slope_b1!C13</f>
        <v>-12.542999999999999</v>
      </c>
      <c r="AV10" s="25">
        <f>[17]LME_Phonetic_PA_lh_slope_b1!D13</f>
        <v>3.2789999999999999</v>
      </c>
      <c r="AW10" s="25">
        <f>[17]LME_Phonetic_PA_lh_slope_b1!E13</f>
        <v>-18.97</v>
      </c>
      <c r="AX10" s="25">
        <f>[17]LME_Phonetic_PA_lh_slope_b1!F13</f>
        <v>-6.1159999999999997</v>
      </c>
      <c r="AY10" s="25">
        <f>[17]LME_Phonetic_PA_lh_slope_b1!G13</f>
        <v>-3.8250000000000002</v>
      </c>
      <c r="AZ10" s="25">
        <f>[17]LME_Phonetic_PA_lh_slope_b1!H13</f>
        <v>8.4700000000000006</v>
      </c>
      <c r="BA10" s="94">
        <f>[17]LME_Phonetic_PA_lh_slope_b1!I13</f>
        <v>4.4999999999999997E-3</v>
      </c>
      <c r="BB10" s="94">
        <f>[17]LME_Phonetic_PA_lh_slope_b1!J13</f>
        <v>3.6299999999999999E-2</v>
      </c>
      <c r="BC10" s="123" t="str">
        <f>[17]LME_Phonetic_PA_lh_slope_b1!K13</f>
        <v>p&lt;0.05</v>
      </c>
      <c r="BD10" s="25">
        <f>'B0 Mode'!AL10</f>
        <v>0.17466812353421701</v>
      </c>
      <c r="BE10" s="25">
        <f>'B0 Mode'!AM10</f>
        <v>0.75811726098251697</v>
      </c>
    </row>
    <row r="15" spans="1:57" x14ac:dyDescent="0.6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B13" sqref="B13"/>
    </sheetView>
  </sheetViews>
  <sheetFormatPr defaultRowHeight="14.75" x14ac:dyDescent="0.75"/>
  <cols>
    <col min="1" max="1" width="1.31640625" customWidth="1"/>
    <col min="17" max="17" width="3" customWidth="1"/>
    <col min="25" max="25" width="3.6796875" customWidth="1"/>
    <col min="26" max="26" width="3.31640625" customWidth="1"/>
  </cols>
  <sheetData>
    <row r="5" spans="25:28" ht="15" customHeight="1" x14ac:dyDescent="0.75"/>
    <row r="10" spans="25:28" x14ac:dyDescent="0.75">
      <c r="Y10" s="12"/>
      <c r="Z10" s="12"/>
      <c r="AA10" s="12"/>
      <c r="AB10" s="12"/>
    </row>
    <row r="33" spans="7:7" x14ac:dyDescent="0.75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G41" sqref="G41"/>
    </sheetView>
  </sheetViews>
  <sheetFormatPr defaultColWidth="8.86328125" defaultRowHeight="14.75" x14ac:dyDescent="0.75"/>
  <cols>
    <col min="1" max="1" width="13.08984375" style="153" bestFit="1" customWidth="1"/>
    <col min="2" max="2" width="12.6796875" style="160" bestFit="1" customWidth="1"/>
    <col min="3" max="3" width="12" style="161" bestFit="1" customWidth="1"/>
    <col min="4" max="4" width="10.453125" style="161" bestFit="1" customWidth="1"/>
    <col min="5" max="5" width="11.54296875" style="161" bestFit="1" customWidth="1"/>
    <col min="6" max="6" width="12.31640625" style="159" bestFit="1" customWidth="1"/>
    <col min="7" max="7" width="12.6796875" style="159" bestFit="1" customWidth="1"/>
    <col min="8" max="8" width="12.6796875" style="159" customWidth="1"/>
    <col min="9" max="9" width="4.54296875" style="153" customWidth="1"/>
    <col min="10" max="10" width="13.08984375" style="153" bestFit="1" customWidth="1"/>
    <col min="11" max="11" width="12.6796875" style="161" bestFit="1" customWidth="1"/>
    <col min="12" max="12" width="12" style="161" bestFit="1" customWidth="1"/>
    <col min="13" max="13" width="10.453125" style="161" bestFit="1" customWidth="1"/>
    <col min="14" max="14" width="11.54296875" style="161" bestFit="1" customWidth="1"/>
    <col min="15" max="15" width="9.08984375" style="161" bestFit="1" customWidth="1"/>
    <col min="16" max="17" width="12.6796875" style="161" bestFit="1" customWidth="1"/>
    <col min="18" max="18" width="2.453125" style="154" customWidth="1"/>
    <col min="19" max="19" width="15.6796875" style="154" bestFit="1" customWidth="1"/>
    <col min="20" max="20" width="12.6796875" style="154" bestFit="1" customWidth="1"/>
    <col min="21" max="21" width="12" style="154" bestFit="1" customWidth="1"/>
    <col min="22" max="22" width="10.453125" style="154" bestFit="1" customWidth="1"/>
    <col min="23" max="23" width="11.54296875" style="153" bestFit="1" customWidth="1"/>
    <col min="24" max="24" width="11.86328125" style="159" bestFit="1" customWidth="1"/>
    <col min="25" max="25" width="12.6796875" style="159" bestFit="1" customWidth="1"/>
    <col min="26" max="26" width="12.6796875" style="153" bestFit="1" customWidth="1"/>
    <col min="27" max="27" width="10" style="153" bestFit="1" customWidth="1"/>
    <col min="28" max="28" width="9.08984375" style="153"/>
    <col min="29" max="35" width="8.86328125" style="152"/>
    <col min="36" max="36" width="2.86328125" style="152" customWidth="1"/>
    <col min="37" max="37" width="12" style="152" customWidth="1"/>
    <col min="38" max="38" width="13" style="152" customWidth="1"/>
    <col min="39" max="16384" width="8.86328125" style="152"/>
  </cols>
  <sheetData>
    <row r="1" spans="1:29" s="8" customFormat="1" ht="30.5" x14ac:dyDescent="0.75">
      <c r="A1" s="5" t="s">
        <v>13</v>
      </c>
      <c r="B1" s="9"/>
      <c r="C1" s="9"/>
      <c r="D1" s="9"/>
      <c r="E1" s="9"/>
      <c r="F1" s="150"/>
      <c r="G1" s="150"/>
      <c r="H1" s="150"/>
      <c r="I1" s="9"/>
      <c r="J1" s="5" t="s">
        <v>15</v>
      </c>
      <c r="K1" s="9"/>
      <c r="L1" s="9"/>
      <c r="M1" s="9"/>
      <c r="N1" s="9"/>
      <c r="O1" s="9"/>
      <c r="P1" s="9"/>
      <c r="Q1" s="9"/>
      <c r="R1" s="151"/>
      <c r="S1" s="151" t="s">
        <v>9</v>
      </c>
      <c r="T1" s="151"/>
      <c r="U1" s="151"/>
      <c r="V1" s="151"/>
      <c r="W1" s="151"/>
      <c r="X1" s="150"/>
      <c r="Y1" s="150"/>
      <c r="Z1" s="9"/>
      <c r="AA1" s="9"/>
      <c r="AB1" s="9"/>
    </row>
    <row r="2" spans="1:29" x14ac:dyDescent="0.75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2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2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2"/>
      <c r="AB2" s="152"/>
      <c r="AC2" s="153"/>
    </row>
    <row r="3" spans="1:29" s="164" customFormat="1" x14ac:dyDescent="0.75">
      <c r="A3" s="128" t="str">
        <f>RIGHT([7]LME_Phonetic_PA_l_t_b0!A2,3)</f>
        <v>MDC</v>
      </c>
      <c r="B3" s="129">
        <f>[7]LME_Phonetic_PA_l_t_b0!B2</f>
        <v>94.207999999999998</v>
      </c>
      <c r="C3" s="163">
        <f>[7]LME_Phonetic_PA_l_t_b0!C2</f>
        <v>6.0369999999999999</v>
      </c>
      <c r="D3" s="163">
        <f>[7]LME_Phonetic_PA_l_t_b0!D2</f>
        <v>82.376999999999995</v>
      </c>
      <c r="E3" s="163">
        <f>[7]LME_Phonetic_PA_l_t_b0!E2</f>
        <v>106.04</v>
      </c>
      <c r="F3" s="146">
        <f>[7]LME_Phonetic_PA_l_t_b0!H2</f>
        <v>3.2204000000000002E-8</v>
      </c>
      <c r="G3" s="146">
        <f>[7]LME_Phonetic_PA_l_t_b0!I2</f>
        <v>2.5800000000000001E-7</v>
      </c>
      <c r="H3" s="127">
        <f>Table5[[#This Row],[Estimates]]-Table5[[#This Row],[2.5% CI]]</f>
        <v>11.831000000000003</v>
      </c>
      <c r="J3" s="128" t="str">
        <f>RIGHT([1]LME_Phonetic_PA_l_f0_b0!A2,3)</f>
        <v>MDC</v>
      </c>
      <c r="K3" s="130">
        <f>[1]LME_Phonetic_PA_l_f0_b0!B2</f>
        <v>86.603999999999999</v>
      </c>
      <c r="L3" s="131">
        <f>[1]LME_Phonetic_PA_l_f0_b0!C2</f>
        <v>1.1919999999999999</v>
      </c>
      <c r="M3" s="131">
        <f>[1]LME_Phonetic_PA_l_f0_b0!D2</f>
        <v>84.268000000000001</v>
      </c>
      <c r="N3" s="131">
        <f>[1]LME_Phonetic_PA_l_f0_b0!E2</f>
        <v>88.94</v>
      </c>
      <c r="O3" s="146">
        <f>[1]LME_Phonetic_PA_l_f0_b0!H2</f>
        <v>4.5926E-14</v>
      </c>
      <c r="P3" s="146">
        <f>[1]LME_Phonetic_PA_l_f0_b0!I2</f>
        <v>3.67E-13</v>
      </c>
      <c r="Q3" s="132">
        <f>Table1[[#This Row],[Estimates]]-Table1[[#This Row],[2.5% CI]]</f>
        <v>2.3359999999999985</v>
      </c>
      <c r="S3" s="128" t="str">
        <f>RIGHT([5]LME_Phonetic_PA_f0_exc_b0!A2,3)</f>
        <v>MDC</v>
      </c>
      <c r="T3" s="130">
        <f>[5]LME_Phonetic_PA_f0_exc_b0!B2</f>
        <v>6.1109999999999998</v>
      </c>
      <c r="U3" s="131">
        <f>[5]LME_Phonetic_PA_f0_exc_b0!C2</f>
        <v>0.40300000000000002</v>
      </c>
      <c r="V3" s="131">
        <f>[5]LME_Phonetic_PA_f0_exc_b0!D2</f>
        <v>5.32</v>
      </c>
      <c r="W3" s="131">
        <f>[5]LME_Phonetic_PA_f0_exc_b0!E2</f>
        <v>6.9009999999999998</v>
      </c>
      <c r="X3" s="145">
        <f>[5]LME_Phonetic_PA_f0_exc_b0!H2</f>
        <v>1.2079E-8</v>
      </c>
      <c r="Y3" s="133">
        <f>[5]LME_Phonetic_PA_f0_exc_b0!I2</f>
        <v>9.6600000000000005E-8</v>
      </c>
      <c r="Z3" s="132">
        <f>Table4[[#This Row],[Estimates]]-Table4[[#This Row],[2.5% CI]]</f>
        <v>0.79099999999999948</v>
      </c>
      <c r="AC3" s="165"/>
    </row>
    <row r="4" spans="1:29" s="164" customFormat="1" x14ac:dyDescent="0.75">
      <c r="A4" s="128" t="str">
        <f>RIGHT([7]LME_Phonetic_PA_l_t_b0!A3,3)</f>
        <v>MWH</v>
      </c>
      <c r="B4" s="129">
        <f>[7]LME_Phonetic_PA_l_t_b0!B3</f>
        <v>94.488</v>
      </c>
      <c r="C4" s="163">
        <f>[7]LME_Phonetic_PA_l_t_b0!C3</f>
        <v>6.04</v>
      </c>
      <c r="D4" s="163">
        <f>[7]LME_Phonetic_PA_l_t_b0!D3</f>
        <v>82.65</v>
      </c>
      <c r="E4" s="163">
        <f>[7]LME_Phonetic_PA_l_t_b0!E3</f>
        <v>106.32599999999999</v>
      </c>
      <c r="F4" s="146">
        <f>[7]LME_Phonetic_PA_l_t_b0!H3</f>
        <v>3.0732E-8</v>
      </c>
      <c r="G4" s="146">
        <f>[7]LME_Phonetic_PA_l_t_b0!I3</f>
        <v>2.4600000000000001E-7</v>
      </c>
      <c r="H4" s="166">
        <f>Table5[[#This Row],[Estimates]]-Table5[[#This Row],[2.5% CI]]</f>
        <v>11.837999999999994</v>
      </c>
      <c r="J4" s="128" t="str">
        <f>RIGHT([1]LME_Phonetic_PA_l_f0_b0!A3,3)</f>
        <v>MWH</v>
      </c>
      <c r="K4" s="130">
        <f>[1]LME_Phonetic_PA_l_f0_b0!B3</f>
        <v>86.744</v>
      </c>
      <c r="L4" s="131">
        <f>[1]LME_Phonetic_PA_l_f0_b0!C3</f>
        <v>1.1919999999999999</v>
      </c>
      <c r="M4" s="131">
        <f>[1]LME_Phonetic_PA_l_f0_b0!D3</f>
        <v>84.408000000000001</v>
      </c>
      <c r="N4" s="131">
        <f>[1]LME_Phonetic_PA_l_f0_b0!E3</f>
        <v>89.081000000000003</v>
      </c>
      <c r="O4" s="146">
        <f>[1]LME_Phonetic_PA_l_f0_b0!H3</f>
        <v>4.5006999999999999E-14</v>
      </c>
      <c r="P4" s="146">
        <f>[1]LME_Phonetic_PA_l_f0_b0!I3</f>
        <v>3.5999999999999998E-13</v>
      </c>
      <c r="Q4" s="131">
        <f>Table1[[#This Row],[Estimates]]-Table1[[#This Row],[2.5% CI]]</f>
        <v>2.3359999999999985</v>
      </c>
      <c r="S4" s="128" t="str">
        <f>RIGHT([5]LME_Phonetic_PA_f0_exc_b0!A3,3)</f>
        <v>MWH</v>
      </c>
      <c r="T4" s="130">
        <f>[5]LME_Phonetic_PA_f0_exc_b0!B3</f>
        <v>6.3460000000000001</v>
      </c>
      <c r="U4" s="131">
        <f>[5]LME_Phonetic_PA_f0_exc_b0!C3</f>
        <v>0.40300000000000002</v>
      </c>
      <c r="V4" s="131">
        <f>[5]LME_Phonetic_PA_f0_exc_b0!D3</f>
        <v>5.556</v>
      </c>
      <c r="W4" s="131">
        <f>[5]LME_Phonetic_PA_f0_exc_b0!E3</f>
        <v>7.1360000000000001</v>
      </c>
      <c r="X4" s="145">
        <f>[5]LME_Phonetic_PA_f0_exc_b0!H3</f>
        <v>8.3422999999999992E-9</v>
      </c>
      <c r="Y4" s="134">
        <f>[5]LME_Phonetic_PA_f0_exc_b0!I3</f>
        <v>6.6699999999999995E-8</v>
      </c>
      <c r="Z4" s="131">
        <f>Table4[[#This Row],[Estimates]]-Table4[[#This Row],[2.5% CI]]</f>
        <v>0.79</v>
      </c>
      <c r="AC4" s="165"/>
    </row>
    <row r="5" spans="1:29" s="164" customFormat="1" x14ac:dyDescent="0.75">
      <c r="A5" s="128" t="str">
        <f>RIGHT([7]LME_Phonetic_PA_l_t_b0!A4,3)</f>
        <v>MYN</v>
      </c>
      <c r="B5" s="129">
        <f>[7]LME_Phonetic_PA_l_t_b0!B4</f>
        <v>96.23</v>
      </c>
      <c r="C5" s="163">
        <f>[7]LME_Phonetic_PA_l_t_b0!C4</f>
        <v>6.0839999999999996</v>
      </c>
      <c r="D5" s="163">
        <f>[7]LME_Phonetic_PA_l_t_b0!D4</f>
        <v>84.305000000000007</v>
      </c>
      <c r="E5" s="163">
        <f>[7]LME_Phonetic_PA_l_t_b0!E4</f>
        <v>108.155</v>
      </c>
      <c r="F5" s="146">
        <f>[7]LME_Phonetic_PA_l_t_b0!H4</f>
        <v>1.9568E-8</v>
      </c>
      <c r="G5" s="146">
        <f>[7]LME_Phonetic_PA_l_t_b0!I4</f>
        <v>1.5699999999999999E-7</v>
      </c>
      <c r="H5" s="166">
        <f>Table5[[#This Row],[Estimates]]-Table5[[#This Row],[2.5% CI]]</f>
        <v>11.924999999999997</v>
      </c>
      <c r="J5" s="128" t="str">
        <f>RIGHT([1]LME_Phonetic_PA_l_f0_b0!A4,3)</f>
        <v>MYN</v>
      </c>
      <c r="K5" s="130">
        <f>[1]LME_Phonetic_PA_l_f0_b0!B4</f>
        <v>87.744</v>
      </c>
      <c r="L5" s="131">
        <f>[1]LME_Phonetic_PA_l_f0_b0!C4</f>
        <v>1.1930000000000001</v>
      </c>
      <c r="M5" s="131">
        <f>[1]LME_Phonetic_PA_l_f0_b0!D4</f>
        <v>85.406000000000006</v>
      </c>
      <c r="N5" s="131">
        <f>[1]LME_Phonetic_PA_l_f0_b0!E4</f>
        <v>90.081999999999994</v>
      </c>
      <c r="O5" s="146">
        <f>[1]LME_Phonetic_PA_l_f0_b0!H4</f>
        <v>3.7887000000000001E-14</v>
      </c>
      <c r="P5" s="146">
        <f>[1]LME_Phonetic_PA_l_f0_b0!I4</f>
        <v>3.0300000000000002E-13</v>
      </c>
      <c r="Q5" s="131">
        <f>Table1[[#This Row],[Estimates]]-Table1[[#This Row],[2.5% CI]]</f>
        <v>2.3379999999999939</v>
      </c>
      <c r="S5" s="128" t="str">
        <f>RIGHT([5]LME_Phonetic_PA_f0_exc_b0!A4,3)</f>
        <v>MYN</v>
      </c>
      <c r="T5" s="130">
        <f>[5]LME_Phonetic_PA_f0_exc_b0!B4</f>
        <v>6.1139999999999999</v>
      </c>
      <c r="U5" s="131">
        <f>[5]LME_Phonetic_PA_f0_exc_b0!C4</f>
        <v>0.40699999999999997</v>
      </c>
      <c r="V5" s="131">
        <f>[5]LME_Phonetic_PA_f0_exc_b0!D4</f>
        <v>5.3159999999999998</v>
      </c>
      <c r="W5" s="131">
        <f>[5]LME_Phonetic_PA_f0_exc_b0!E4</f>
        <v>6.9130000000000003</v>
      </c>
      <c r="X5" s="145">
        <f>[5]LME_Phonetic_PA_f0_exc_b0!H4</f>
        <v>8.2090999999999997E-9</v>
      </c>
      <c r="Y5" s="134">
        <f>[5]LME_Phonetic_PA_f0_exc_b0!I4</f>
        <v>6.5699999999999999E-8</v>
      </c>
      <c r="Z5" s="131">
        <f>Table4[[#This Row],[Estimates]]-Table4[[#This Row],[2.5% CI]]</f>
        <v>0.79800000000000004</v>
      </c>
      <c r="AC5" s="165"/>
    </row>
    <row r="6" spans="1:29" s="164" customFormat="1" x14ac:dyDescent="0.75">
      <c r="A6" s="128" t="str">
        <f>RIGHT([7]LME_Phonetic_PA_l_t_b0!A5,3)</f>
        <v>MDQ</v>
      </c>
      <c r="B6" s="135">
        <f>[7]LME_Phonetic_PA_l_t_b0!B5</f>
        <v>78.951999999999998</v>
      </c>
      <c r="C6" s="163">
        <f>[7]LME_Phonetic_PA_l_t_b0!C5</f>
        <v>6.4790000000000001</v>
      </c>
      <c r="D6" s="163">
        <f>[7]LME_Phonetic_PA_l_t_b0!D5</f>
        <v>66.254000000000005</v>
      </c>
      <c r="E6" s="163">
        <f>[7]LME_Phonetic_PA_l_t_b0!E5</f>
        <v>91.65</v>
      </c>
      <c r="F6" s="146">
        <f>[7]LME_Phonetic_PA_l_t_b0!H5</f>
        <v>1.8650999999999999E-8</v>
      </c>
      <c r="G6" s="146">
        <f>[7]LME_Phonetic_PA_l_t_b0!I5</f>
        <v>1.49E-7</v>
      </c>
      <c r="H6" s="166">
        <f>Table5[[#This Row],[Estimates]]-Table5[[#This Row],[2.5% CI]]</f>
        <v>12.697999999999993</v>
      </c>
      <c r="J6" s="128" t="str">
        <f>RIGHT([1]LME_Phonetic_PA_l_f0_b0!A5,3)</f>
        <v>MDQ</v>
      </c>
      <c r="K6" s="136">
        <f>[1]LME_Phonetic_PA_l_f0_b0!B5</f>
        <v>86.974999999999994</v>
      </c>
      <c r="L6" s="131">
        <f>[1]LME_Phonetic_PA_l_f0_b0!C5</f>
        <v>1.202</v>
      </c>
      <c r="M6" s="131">
        <f>[1]LME_Phonetic_PA_l_f0_b0!D5</f>
        <v>84.617999999999995</v>
      </c>
      <c r="N6" s="131">
        <f>[1]LME_Phonetic_PA_l_f0_b0!E5</f>
        <v>89.331999999999994</v>
      </c>
      <c r="O6" s="146">
        <f>[1]LME_Phonetic_PA_l_f0_b0!H5</f>
        <v>1.9716000000000001E-14</v>
      </c>
      <c r="P6" s="146">
        <f>[1]LME_Phonetic_PA_l_f0_b0!I5</f>
        <v>1.5800000000000001E-13</v>
      </c>
      <c r="Q6" s="131">
        <f>Table1[[#This Row],[Estimates]]-Table1[[#This Row],[2.5% CI]]</f>
        <v>2.3569999999999993</v>
      </c>
      <c r="S6" s="128" t="str">
        <f>RIGHT([5]LME_Phonetic_PA_f0_exc_b0!A5,3)</f>
        <v>MDQ</v>
      </c>
      <c r="T6" s="136">
        <f>[5]LME_Phonetic_PA_f0_exc_b0!B5</f>
        <v>7.37</v>
      </c>
      <c r="U6" s="131">
        <f>[5]LME_Phonetic_PA_f0_exc_b0!C5</f>
        <v>0.42499999999999999</v>
      </c>
      <c r="V6" s="131">
        <f>[5]LME_Phonetic_PA_f0_exc_b0!D5</f>
        <v>6.5369999999999999</v>
      </c>
      <c r="W6" s="131">
        <f>[5]LME_Phonetic_PA_f0_exc_b0!E5</f>
        <v>8.2040000000000006</v>
      </c>
      <c r="X6" s="145">
        <f>[5]LME_Phonetic_PA_f0_exc_b0!H5</f>
        <v>1.4851000000000001E-10</v>
      </c>
      <c r="Y6" s="137">
        <f>[5]LME_Phonetic_PA_f0_exc_b0!I5</f>
        <v>1.19E-9</v>
      </c>
      <c r="Z6" s="131">
        <f>Table4[[#This Row],[Estimates]]-Table4[[#This Row],[2.5% CI]]</f>
        <v>0.83300000000000018</v>
      </c>
      <c r="AC6" s="165"/>
    </row>
    <row r="7" spans="1:29" s="164" customFormat="1" x14ac:dyDescent="0.75">
      <c r="A7" s="128" t="str">
        <f>A18</f>
        <v>L*H</v>
      </c>
      <c r="B7" s="129">
        <f>[7]LME_Phonetic_PA_l_t_b0!B6</f>
        <v>94.207999999999998</v>
      </c>
      <c r="C7" s="163">
        <f>[7]LME_Phonetic_PA_l_t_b0!C6</f>
        <v>6.0369999999999999</v>
      </c>
      <c r="D7" s="163">
        <f>[7]LME_Phonetic_PA_l_t_b0!D6</f>
        <v>82.376999999999995</v>
      </c>
      <c r="E7" s="163">
        <f>[7]LME_Phonetic_PA_l_t_b0!E6</f>
        <v>106.04</v>
      </c>
      <c r="F7" s="146">
        <f>[7]LME_Phonetic_PA_l_t_b0!H6</f>
        <v>3.2204000000000002E-8</v>
      </c>
      <c r="G7" s="146">
        <f>[7]LME_Phonetic_PA_l_t_b0!I6</f>
        <v>2.5800000000000001E-7</v>
      </c>
      <c r="H7" s="166">
        <f>Table5[[#This Row],[Estimates]]-Table5[[#This Row],[2.5% CI]]</f>
        <v>11.831000000000003</v>
      </c>
      <c r="J7" s="128" t="str">
        <f>Table5[[#This Row],[Predictors]]</f>
        <v>L*H</v>
      </c>
      <c r="K7" s="130">
        <f>[1]LME_Phonetic_PA_l_f0_b0!B6</f>
        <v>86.603999999999999</v>
      </c>
      <c r="L7" s="131">
        <f>[1]LME_Phonetic_PA_l_f0_b0!C6</f>
        <v>1.1919999999999999</v>
      </c>
      <c r="M7" s="131">
        <f>[1]LME_Phonetic_PA_l_f0_b0!D6</f>
        <v>84.268000000000001</v>
      </c>
      <c r="N7" s="131">
        <f>[1]LME_Phonetic_PA_l_f0_b0!E6</f>
        <v>88.94</v>
      </c>
      <c r="O7" s="146">
        <f>[1]LME_Phonetic_PA_l_f0_b0!H6</f>
        <v>4.5926E-14</v>
      </c>
      <c r="P7" s="146">
        <f>[1]LME_Phonetic_PA_l_f0_b0!I6</f>
        <v>3.67E-13</v>
      </c>
      <c r="Q7" s="131">
        <f>Table1[[#This Row],[Estimates]]-Table1[[#This Row],[2.5% CI]]</f>
        <v>2.3359999999999985</v>
      </c>
      <c r="S7" s="128" t="str">
        <f>Table5[[#This Row],[Predictors]]</f>
        <v>L*H</v>
      </c>
      <c r="T7" s="130">
        <f>[5]LME_Phonetic_PA_f0_exc_b0!B6</f>
        <v>6.1109999999999998</v>
      </c>
      <c r="U7" s="131">
        <f>[5]LME_Phonetic_PA_f0_exc_b0!C6</f>
        <v>0.40300000000000002</v>
      </c>
      <c r="V7" s="131">
        <f>[5]LME_Phonetic_PA_f0_exc_b0!D6</f>
        <v>5.32</v>
      </c>
      <c r="W7" s="131">
        <f>[5]LME_Phonetic_PA_f0_exc_b0!E6</f>
        <v>6.9009999999999998</v>
      </c>
      <c r="X7" s="167">
        <f>[5]LME_Phonetic_PA_f0_exc_b0!H6</f>
        <v>1.2079E-8</v>
      </c>
      <c r="Y7" s="134">
        <f>[5]LME_Phonetic_PA_f0_exc_b0!I6</f>
        <v>9.6600000000000005E-8</v>
      </c>
      <c r="Z7" s="131">
        <f>Table4[[#This Row],[Estimates]]-Table4[[#This Row],[2.5% CI]]</f>
        <v>0.79099999999999948</v>
      </c>
      <c r="AC7" s="165"/>
    </row>
    <row r="8" spans="1:29" s="164" customFormat="1" x14ac:dyDescent="0.75">
      <c r="A8" s="128" t="str">
        <f>A19</f>
        <v>^[L*]H</v>
      </c>
      <c r="B8" s="129">
        <f>[7]LME_Phonetic_PA_l_t_b0!B7</f>
        <v>98.436000000000007</v>
      </c>
      <c r="C8" s="163">
        <f>[7]LME_Phonetic_PA_l_t_b0!C7</f>
        <v>12.563000000000001</v>
      </c>
      <c r="D8" s="163">
        <f>[7]LME_Phonetic_PA_l_t_b0!D7</f>
        <v>73.811999999999998</v>
      </c>
      <c r="E8" s="163">
        <f>[7]LME_Phonetic_PA_l_t_b0!E7</f>
        <v>123.059</v>
      </c>
      <c r="F8" s="146">
        <f>[7]LME_Phonetic_PA_l_t_b0!H7</f>
        <v>7.2553999999999996E-13</v>
      </c>
      <c r="G8" s="146">
        <f>[7]LME_Phonetic_PA_l_t_b0!I7</f>
        <v>5.8000000000000003E-12</v>
      </c>
      <c r="H8" s="166">
        <f>Table5[[#This Row],[Estimates]]-Table5[[#This Row],[2.5% CI]]</f>
        <v>24.624000000000009</v>
      </c>
      <c r="J8" s="128" t="str">
        <f>Table5[[#This Row],[Predictors]]</f>
        <v>^[L*]H</v>
      </c>
      <c r="K8" s="130">
        <f>[1]LME_Phonetic_PA_l_f0_b0!B7</f>
        <v>90.343999999999994</v>
      </c>
      <c r="L8" s="131">
        <f>[1]LME_Phonetic_PA_l_f0_b0!C7</f>
        <v>1.587</v>
      </c>
      <c r="M8" s="131">
        <f>[1]LME_Phonetic_PA_l_f0_b0!D7</f>
        <v>87.233999999999995</v>
      </c>
      <c r="N8" s="131">
        <f>[1]LME_Phonetic_PA_l_f0_b0!E7</f>
        <v>93.453999999999994</v>
      </c>
      <c r="O8" s="146">
        <f>[1]LME_Phonetic_PA_l_f0_b0!H7</f>
        <v>1.3941E-17</v>
      </c>
      <c r="P8" s="146">
        <f>[1]LME_Phonetic_PA_l_f0_b0!I7</f>
        <v>1.12E-16</v>
      </c>
      <c r="Q8" s="131">
        <f>Table1[[#This Row],[Estimates]]-Table1[[#This Row],[2.5% CI]]</f>
        <v>3.1099999999999994</v>
      </c>
      <c r="S8" s="128" t="str">
        <f>Table5[[#This Row],[Predictors]]</f>
        <v>^[L*]H</v>
      </c>
      <c r="T8" s="130">
        <f>[5]LME_Phonetic_PA_f0_exc_b0!B7</f>
        <v>2.9580000000000002</v>
      </c>
      <c r="U8" s="131">
        <f>[5]LME_Phonetic_PA_f0_exc_b0!C7</f>
        <v>0.85699999999999998</v>
      </c>
      <c r="V8" s="131">
        <f>[5]LME_Phonetic_PA_f0_exc_b0!D7</f>
        <v>1.2789999999999999</v>
      </c>
      <c r="W8" s="131">
        <f>[5]LME_Phonetic_PA_f0_exc_b0!E7</f>
        <v>4.6369999999999996</v>
      </c>
      <c r="X8" s="167">
        <f>[5]LME_Phonetic_PA_f0_exc_b0!H7</f>
        <v>0.996</v>
      </c>
      <c r="Y8" s="134">
        <f>[5]LME_Phonetic_PA_f0_exc_b0!I7</f>
        <v>0.99990000000000001</v>
      </c>
      <c r="Z8" s="131">
        <f>Table4[[#This Row],[Estimates]]-Table4[[#This Row],[2.5% CI]]</f>
        <v>1.6790000000000003</v>
      </c>
      <c r="AC8" s="165"/>
    </row>
    <row r="9" spans="1:29" s="164" customFormat="1" x14ac:dyDescent="0.75">
      <c r="A9" s="128" t="str">
        <f>A20</f>
        <v>L*^[H]</v>
      </c>
      <c r="B9" s="129">
        <f>[7]LME_Phonetic_PA_l_t_b0!B8</f>
        <v>82.881</v>
      </c>
      <c r="C9" s="163">
        <f>[7]LME_Phonetic_PA_l_t_b0!C8</f>
        <v>7.6109999999999998</v>
      </c>
      <c r="D9" s="163">
        <f>[7]LME_Phonetic_PA_l_t_b0!D8</f>
        <v>67.963999999999999</v>
      </c>
      <c r="E9" s="163">
        <f>[7]LME_Phonetic_PA_l_t_b0!E8</f>
        <v>97.798000000000002</v>
      </c>
      <c r="F9" s="146">
        <f>[7]LME_Phonetic_PA_l_t_b0!H8</f>
        <v>7.4259000000000002E-11</v>
      </c>
      <c r="G9" s="146">
        <f>[7]LME_Phonetic_PA_l_t_b0!I8</f>
        <v>5.9400000000000002E-10</v>
      </c>
      <c r="H9" s="166">
        <f>Table5[[#This Row],[Estimates]]-Table5[[#This Row],[2.5% CI]]</f>
        <v>14.917000000000002</v>
      </c>
      <c r="J9" s="128" t="str">
        <f>Table5[[#This Row],[Predictors]]</f>
        <v>L*^[H]</v>
      </c>
      <c r="K9" s="130">
        <f>[1]LME_Phonetic_PA_l_f0_b0!B8</f>
        <v>88.236999999999995</v>
      </c>
      <c r="L9" s="131">
        <f>[1]LME_Phonetic_PA_l_f0_b0!C8</f>
        <v>1.298</v>
      </c>
      <c r="M9" s="131">
        <f>[1]LME_Phonetic_PA_l_f0_b0!D8</f>
        <v>85.692999999999998</v>
      </c>
      <c r="N9" s="131">
        <f>[1]LME_Phonetic_PA_l_f0_b0!E8</f>
        <v>90.78</v>
      </c>
      <c r="O9" s="146">
        <f>[1]LME_Phonetic_PA_l_f0_b0!H8</f>
        <v>2.6984000000000001E-14</v>
      </c>
      <c r="P9" s="146">
        <f>[1]LME_Phonetic_PA_l_f0_b0!I8</f>
        <v>2.1599999999999999E-13</v>
      </c>
      <c r="Q9" s="131">
        <f>Table1[[#This Row],[Estimates]]-Table1[[#This Row],[2.5% CI]]</f>
        <v>2.5439999999999969</v>
      </c>
      <c r="S9" s="128" t="str">
        <f>Table5[[#This Row],[Predictors]]</f>
        <v>L*^[H]</v>
      </c>
      <c r="T9" s="130">
        <f>[5]LME_Phonetic_PA_f0_exc_b0!B8</f>
        <v>9.4209999999999994</v>
      </c>
      <c r="U9" s="131">
        <f>[5]LME_Phonetic_PA_f0_exc_b0!C8</f>
        <v>0.63</v>
      </c>
      <c r="V9" s="131">
        <f>[5]LME_Phonetic_PA_f0_exc_b0!D8</f>
        <v>8.1869999999999994</v>
      </c>
      <c r="W9" s="131">
        <f>[5]LME_Phonetic_PA_f0_exc_b0!E8</f>
        <v>10.654999999999999</v>
      </c>
      <c r="X9" s="167">
        <f>[5]LME_Phonetic_PA_f0_exc_b0!H8</f>
        <v>7.3665999999999998E-9</v>
      </c>
      <c r="Y9" s="134">
        <f>[5]LME_Phonetic_PA_f0_exc_b0!I8</f>
        <v>5.8899999999999998E-8</v>
      </c>
      <c r="Z9" s="131">
        <f>Table4[[#This Row],[Estimates]]-Table4[[#This Row],[2.5% CI]]</f>
        <v>1.234</v>
      </c>
      <c r="AC9" s="165"/>
    </row>
    <row r="10" spans="1:29" s="164" customFormat="1" x14ac:dyDescent="0.75">
      <c r="A10" s="138" t="str">
        <f>A21</f>
        <v>^[L*H]</v>
      </c>
      <c r="B10" s="135">
        <f>[7]LME_Phonetic_PA_l_t_b0!B9</f>
        <v>82.65</v>
      </c>
      <c r="C10" s="168">
        <f>[7]LME_Phonetic_PA_l_t_b0!C9</f>
        <v>7.08</v>
      </c>
      <c r="D10" s="168">
        <f>[7]LME_Phonetic_PA_l_t_b0!D9</f>
        <v>68.772999999999996</v>
      </c>
      <c r="E10" s="168">
        <f>[7]LME_Phonetic_PA_l_t_b0!E9</f>
        <v>96.525999999999996</v>
      </c>
      <c r="F10" s="149">
        <f>[7]LME_Phonetic_PA_l_t_b0!H9</f>
        <v>6.2355999999999996E-10</v>
      </c>
      <c r="G10" s="149">
        <f>[7]LME_Phonetic_PA_l_t_b0!I9</f>
        <v>4.9900000000000003E-9</v>
      </c>
      <c r="H10" s="169">
        <f>Table5[[#This Row],[Estimates]]-Table5[[#This Row],[2.5% CI]]</f>
        <v>13.87700000000001</v>
      </c>
      <c r="J10" s="138" t="str">
        <f>Table5[[#This Row],[Predictors]]</f>
        <v>^[L*H]</v>
      </c>
      <c r="K10" s="136">
        <f>[1]LME_Phonetic_PA_l_f0_b0!B9</f>
        <v>90.754000000000005</v>
      </c>
      <c r="L10" s="139">
        <f>[1]LME_Phonetic_PA_l_f0_b0!C9</f>
        <v>1.411</v>
      </c>
      <c r="M10" s="139">
        <f>[1]LME_Phonetic_PA_l_f0_b0!D9</f>
        <v>87.988</v>
      </c>
      <c r="N10" s="139">
        <f>[1]LME_Phonetic_PA_l_f0_b0!E9</f>
        <v>93.521000000000001</v>
      </c>
      <c r="O10" s="149">
        <f>[1]LME_Phonetic_PA_l_f0_b0!H9</f>
        <v>7.9862999999999995E-17</v>
      </c>
      <c r="P10" s="149">
        <f>[1]LME_Phonetic_PA_l_f0_b0!I9</f>
        <v>6.3900000000000003E-16</v>
      </c>
      <c r="Q10" s="139">
        <f>Table1[[#This Row],[Estimates]]-Table1[[#This Row],[2.5% CI]]</f>
        <v>2.7660000000000053</v>
      </c>
      <c r="S10" s="138" t="str">
        <f>Table5[[#This Row],[Predictors]]</f>
        <v>^[L*H]</v>
      </c>
      <c r="T10" s="136">
        <f>[5]LME_Phonetic_PA_f0_exc_b0!B9</f>
        <v>7.1769999999999996</v>
      </c>
      <c r="U10" s="139">
        <f>[5]LME_Phonetic_PA_f0_exc_b0!C9</f>
        <v>0.376</v>
      </c>
      <c r="V10" s="139">
        <f>[5]LME_Phonetic_PA_f0_exc_b0!D9</f>
        <v>6.4409999999999998</v>
      </c>
      <c r="W10" s="139">
        <f>[5]LME_Phonetic_PA_f0_exc_b0!E9</f>
        <v>7.9139999999999997</v>
      </c>
      <c r="X10" s="170">
        <f>[5]LME_Phonetic_PA_f0_exc_b0!H9</f>
        <v>1.7944999999999999E-11</v>
      </c>
      <c r="Y10" s="137">
        <f>[5]LME_Phonetic_PA_f0_exc_b0!I9</f>
        <v>1.4399999999999999E-10</v>
      </c>
      <c r="Z10" s="139">
        <f>Table4[[#This Row],[Estimates]]-Table4[[#This Row],[2.5% CI]]</f>
        <v>0.73599999999999977</v>
      </c>
      <c r="AC10" s="165"/>
    </row>
    <row r="11" spans="1:29" s="164" customFormat="1" x14ac:dyDescent="0.75">
      <c r="A11" s="140"/>
      <c r="B11" s="141"/>
      <c r="C11" s="171"/>
      <c r="D11" s="171"/>
      <c r="E11" s="171"/>
      <c r="F11" s="172"/>
      <c r="G11" s="172"/>
      <c r="H11" s="172"/>
      <c r="J11" s="140"/>
      <c r="K11" s="142"/>
      <c r="L11" s="143"/>
      <c r="M11" s="143"/>
      <c r="N11" s="143"/>
      <c r="O11" s="172"/>
      <c r="P11" s="172"/>
      <c r="Q11" s="172"/>
      <c r="S11" s="140"/>
      <c r="T11" s="142"/>
      <c r="U11" s="143"/>
      <c r="V11" s="143"/>
      <c r="W11" s="143"/>
      <c r="X11" s="173"/>
      <c r="Y11" s="144"/>
      <c r="AC11" s="165"/>
    </row>
    <row r="12" spans="1:29" s="8" customFormat="1" ht="30.5" x14ac:dyDescent="0.75">
      <c r="A12" s="5" t="s">
        <v>14</v>
      </c>
      <c r="B12" s="5"/>
      <c r="C12" s="151"/>
      <c r="D12" s="151"/>
      <c r="E12" s="151"/>
      <c r="F12" s="150"/>
      <c r="G12" s="150"/>
      <c r="H12" s="150"/>
      <c r="I12" s="7"/>
      <c r="J12" s="5" t="s">
        <v>16</v>
      </c>
      <c r="K12" s="155"/>
      <c r="L12" s="151"/>
      <c r="M12" s="151"/>
      <c r="N12" s="151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50"/>
      <c r="Y12" s="150"/>
      <c r="AB12" s="9"/>
    </row>
    <row r="13" spans="1:29" x14ac:dyDescent="0.75">
      <c r="A13" s="6" t="s">
        <v>0</v>
      </c>
      <c r="B13" s="10" t="s">
        <v>1</v>
      </c>
      <c r="C13" s="156" t="s">
        <v>7</v>
      </c>
      <c r="D13" s="156" t="s">
        <v>10</v>
      </c>
      <c r="E13" s="156" t="s">
        <v>11</v>
      </c>
      <c r="F13" s="13" t="s">
        <v>24</v>
      </c>
      <c r="G13" s="14" t="s">
        <v>25</v>
      </c>
      <c r="H13" s="14" t="s">
        <v>44</v>
      </c>
      <c r="I13" s="152"/>
      <c r="J13" s="6" t="s">
        <v>0</v>
      </c>
      <c r="K13" s="157" t="s">
        <v>1</v>
      </c>
      <c r="L13" s="156" t="s">
        <v>7</v>
      </c>
      <c r="M13" s="156" t="s">
        <v>10</v>
      </c>
      <c r="N13" s="156" t="s">
        <v>11</v>
      </c>
      <c r="O13" s="13" t="s">
        <v>24</v>
      </c>
      <c r="P13" s="14" t="s">
        <v>25</v>
      </c>
      <c r="Q13" s="14" t="s">
        <v>44</v>
      </c>
      <c r="R13" s="152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3"/>
    </row>
    <row r="14" spans="1:29" s="164" customFormat="1" x14ac:dyDescent="0.75">
      <c r="A14" s="128" t="str">
        <f>RIGHT([9]LME_Phonetic_PA_h_t_b0!A2,3)</f>
        <v>MDC</v>
      </c>
      <c r="B14" s="129">
        <f>[9]LME_Phonetic_PA_h_t_b0!B2</f>
        <v>317.99700000000001</v>
      </c>
      <c r="C14" s="131">
        <f>[9]LME_Phonetic_PA_h_t_b0!C2</f>
        <v>26.126000000000001</v>
      </c>
      <c r="D14" s="131">
        <f>[9]LME_Phonetic_PA_h_t_b0!D2</f>
        <v>266.791</v>
      </c>
      <c r="E14" s="131">
        <f>[9]LME_Phonetic_PA_h_t_b0!E2</f>
        <v>369.20299999999997</v>
      </c>
      <c r="F14" s="145">
        <f>[9]LME_Phonetic_PA_h_t_b0!H2</f>
        <v>1.2999999999999999E-3</v>
      </c>
      <c r="G14" s="145">
        <f>[9]LME_Phonetic_PA_h_t_b0!I2</f>
        <v>1.06E-2</v>
      </c>
      <c r="H14" s="174">
        <f>Table6[[#This Row],[Estimates]]-Table6[[#This Row],[2.5% CI]]</f>
        <v>51.206000000000017</v>
      </c>
      <c r="J14" s="128" t="str">
        <f>RIGHT([3]LME_Phonetic_PA_h_f0_b0!A2,3)</f>
        <v>MDC</v>
      </c>
      <c r="K14" s="130">
        <f>[3]LME_Phonetic_PA_h_f0_b0!B2</f>
        <v>92.525000000000006</v>
      </c>
      <c r="L14" s="131">
        <f>[3]LME_Phonetic_PA_h_f0_b0!C2</f>
        <v>1.3069999999999999</v>
      </c>
      <c r="M14" s="131">
        <f>[3]LME_Phonetic_PA_h_f0_b0!D2</f>
        <v>89.962999999999994</v>
      </c>
      <c r="N14" s="131">
        <f>[3]LME_Phonetic_PA_h_f0_b0!E2</f>
        <v>95.085999999999999</v>
      </c>
      <c r="O14" s="146">
        <f>[3]LME_Phonetic_PA_h_f0_b0!H2</f>
        <v>5.4619999999999998E-14</v>
      </c>
      <c r="P14" s="146">
        <f>[3]LME_Phonetic_PA_h_f0_b0!I2</f>
        <v>4.3700000000000001E-13</v>
      </c>
      <c r="Q14" s="132">
        <f>Table3[[#This Row],[Estimates]]-Table3[[#This Row],[2.5% CI]]</f>
        <v>2.5620000000000118</v>
      </c>
      <c r="S14" s="128" t="str">
        <f>RIGHT([11]LME_Phonetic_PA_lh_slope_b0!A2,3)</f>
        <v>MDC</v>
      </c>
      <c r="T14" s="130">
        <f>[11]LME_Phonetic_PA_lh_slope_b0!B2</f>
        <v>33.508000000000003</v>
      </c>
      <c r="U14" s="131">
        <f>[11]LME_Phonetic_PA_lh_slope_b0!C2</f>
        <v>5.2069999999999999</v>
      </c>
      <c r="V14" s="131">
        <f>[11]LME_Phonetic_PA_lh_slope_b0!D2</f>
        <v>23.302</v>
      </c>
      <c r="W14" s="131">
        <f>[11]LME_Phonetic_PA_lh_slope_b0!E2</f>
        <v>43.713999999999999</v>
      </c>
      <c r="X14" s="147">
        <f>[11]LME_Phonetic_PA_lh_slope_b0!H2</f>
        <v>5.3E-3</v>
      </c>
      <c r="Y14" s="147">
        <f>[11]LME_Phonetic_PA_lh_slope_b0!I2</f>
        <v>4.2200000000000001E-2</v>
      </c>
      <c r="Z14" s="171">
        <f>Table7[[#This Row],[Estimates]]-Table7[[#This Row],[2.5% CI]]</f>
        <v>10.206000000000003</v>
      </c>
      <c r="AA14" s="165"/>
      <c r="AB14" s="165"/>
      <c r="AC14" s="165"/>
    </row>
    <row r="15" spans="1:29" s="164" customFormat="1" x14ac:dyDescent="0.75">
      <c r="A15" s="128" t="str">
        <f>RIGHT([9]LME_Phonetic_PA_h_t_b0!A3,3)</f>
        <v>MWH</v>
      </c>
      <c r="B15" s="129">
        <f>[9]LME_Phonetic_PA_h_t_b0!B3</f>
        <v>317.62799999999999</v>
      </c>
      <c r="C15" s="131">
        <f>[9]LME_Phonetic_PA_h_t_b0!C3</f>
        <v>26.126999999999999</v>
      </c>
      <c r="D15" s="131">
        <f>[9]LME_Phonetic_PA_h_t_b0!D3</f>
        <v>266.42099999999999</v>
      </c>
      <c r="E15" s="131">
        <f>[9]LME_Phonetic_PA_h_t_b0!E3</f>
        <v>368.83499999999998</v>
      </c>
      <c r="F15" s="145">
        <f>[9]LME_Phonetic_PA_h_t_b0!H3</f>
        <v>1.2999999999999999E-3</v>
      </c>
      <c r="G15" s="145">
        <f>[9]LME_Phonetic_PA_h_t_b0!I3</f>
        <v>1.06E-2</v>
      </c>
      <c r="H15" s="175">
        <f>Table6[[#This Row],[Estimates]]-Table6[[#This Row],[2.5% CI]]</f>
        <v>51.206999999999994</v>
      </c>
      <c r="J15" s="128" t="str">
        <f>RIGHT([3]LME_Phonetic_PA_h_f0_b0!A3,3)</f>
        <v>MWH</v>
      </c>
      <c r="K15" s="130">
        <f>[3]LME_Phonetic_PA_h_f0_b0!B3</f>
        <v>92.91</v>
      </c>
      <c r="L15" s="131">
        <f>[3]LME_Phonetic_PA_h_f0_b0!C3</f>
        <v>1.3069999999999999</v>
      </c>
      <c r="M15" s="131">
        <f>[3]LME_Phonetic_PA_h_f0_b0!D3</f>
        <v>90.349000000000004</v>
      </c>
      <c r="N15" s="131">
        <f>[3]LME_Phonetic_PA_h_f0_b0!E3</f>
        <v>95.471000000000004</v>
      </c>
      <c r="O15" s="146">
        <f>[3]LME_Phonetic_PA_h_f0_b0!H3</f>
        <v>5.2181999999999998E-14</v>
      </c>
      <c r="P15" s="146">
        <f>[3]LME_Phonetic_PA_h_f0_b0!I3</f>
        <v>4.1699999999999999E-13</v>
      </c>
      <c r="Q15" s="131">
        <f>Table3[[#This Row],[Estimates]]-Table3[[#This Row],[2.5% CI]]</f>
        <v>2.5609999999999928</v>
      </c>
      <c r="S15" s="128" t="str">
        <f>RIGHT([11]LME_Phonetic_PA_lh_slope_b0!A3,3)</f>
        <v>MWH</v>
      </c>
      <c r="T15" s="130">
        <f>[11]LME_Phonetic_PA_lh_slope_b0!B3</f>
        <v>35.302999999999997</v>
      </c>
      <c r="U15" s="131">
        <f>[11]LME_Phonetic_PA_lh_slope_b0!C3</f>
        <v>5.2069999999999999</v>
      </c>
      <c r="V15" s="131">
        <f>[11]LME_Phonetic_PA_lh_slope_b0!D3</f>
        <v>25.097999999999999</v>
      </c>
      <c r="W15" s="131">
        <f>[11]LME_Phonetic_PA_lh_slope_b0!E3</f>
        <v>45.508000000000003</v>
      </c>
      <c r="X15" s="147">
        <f>[11]LME_Phonetic_PA_lh_slope_b0!H3</f>
        <v>4.4999999999999997E-3</v>
      </c>
      <c r="Y15" s="147">
        <f>[11]LME_Phonetic_PA_lh_slope_b0!I3</f>
        <v>3.5799999999999998E-2</v>
      </c>
      <c r="Z15" s="176">
        <f>Table7[[#This Row],[Estimates]]-Table7[[#This Row],[2.5% CI]]</f>
        <v>10.204999999999998</v>
      </c>
    </row>
    <row r="16" spans="1:29" s="164" customFormat="1" x14ac:dyDescent="0.75">
      <c r="A16" s="128" t="str">
        <f>RIGHT([9]LME_Phonetic_PA_h_t_b0!A4,3)</f>
        <v>MYN</v>
      </c>
      <c r="B16" s="129">
        <f>[9]LME_Phonetic_PA_h_t_b0!B4</f>
        <v>317.41899999999998</v>
      </c>
      <c r="C16" s="131">
        <f>[9]LME_Phonetic_PA_h_t_b0!C4</f>
        <v>26.137</v>
      </c>
      <c r="D16" s="131">
        <f>[9]LME_Phonetic_PA_h_t_b0!D4</f>
        <v>266.19200000000001</v>
      </c>
      <c r="E16" s="131">
        <f>[9]LME_Phonetic_PA_h_t_b0!E4</f>
        <v>368.64499999999998</v>
      </c>
      <c r="F16" s="145">
        <f>[9]LME_Phonetic_PA_h_t_b0!H4</f>
        <v>1.2999999999999999E-3</v>
      </c>
      <c r="G16" s="145">
        <f>[9]LME_Phonetic_PA_h_t_b0!I4</f>
        <v>1.06E-2</v>
      </c>
      <c r="H16" s="175">
        <f>Table6[[#This Row],[Estimates]]-Table6[[#This Row],[2.5% CI]]</f>
        <v>51.226999999999975</v>
      </c>
      <c r="J16" s="128" t="str">
        <f>RIGHT([3]LME_Phonetic_PA_h_f0_b0!A4,3)</f>
        <v>MYN</v>
      </c>
      <c r="K16" s="130">
        <f>[3]LME_Phonetic_PA_h_f0_b0!B4</f>
        <v>93.683999999999997</v>
      </c>
      <c r="L16" s="131">
        <f>[3]LME_Phonetic_PA_h_f0_b0!C4</f>
        <v>1.3080000000000001</v>
      </c>
      <c r="M16" s="131">
        <f>[3]LME_Phonetic_PA_h_f0_b0!D4</f>
        <v>91.12</v>
      </c>
      <c r="N16" s="131">
        <f>[3]LME_Phonetic_PA_h_f0_b0!E4</f>
        <v>96.248999999999995</v>
      </c>
      <c r="O16" s="146">
        <f>[3]LME_Phonetic_PA_h_f0_b0!H4</f>
        <v>4.366E-14</v>
      </c>
      <c r="P16" s="146">
        <f>[3]LME_Phonetic_PA_h_f0_b0!I4</f>
        <v>3.4899999999999998E-13</v>
      </c>
      <c r="Q16" s="131">
        <f>Table3[[#This Row],[Estimates]]-Table3[[#This Row],[2.5% CI]]</f>
        <v>2.563999999999993</v>
      </c>
      <c r="S16" s="128" t="str">
        <f>RIGHT([11]LME_Phonetic_PA_lh_slope_b0!A4,3)</f>
        <v>MYN</v>
      </c>
      <c r="T16" s="130">
        <f>[11]LME_Phonetic_PA_lh_slope_b0!B4</f>
        <v>34.545000000000002</v>
      </c>
      <c r="U16" s="131">
        <f>[11]LME_Phonetic_PA_lh_slope_b0!C4</f>
        <v>5.2169999999999996</v>
      </c>
      <c r="V16" s="131">
        <f>[11]LME_Phonetic_PA_lh_slope_b0!D4</f>
        <v>24.32</v>
      </c>
      <c r="W16" s="131">
        <f>[11]LME_Phonetic_PA_lh_slope_b0!E4</f>
        <v>44.768999999999998</v>
      </c>
      <c r="X16" s="147">
        <f>[11]LME_Phonetic_PA_lh_slope_b0!H4</f>
        <v>4.7000000000000002E-3</v>
      </c>
      <c r="Y16" s="147">
        <f>[11]LME_Phonetic_PA_lh_slope_b0!I4</f>
        <v>3.7600000000000001E-2</v>
      </c>
      <c r="Z16" s="176">
        <f>Table7[[#This Row],[Estimates]]-Table7[[#This Row],[2.5% CI]]</f>
        <v>10.225000000000001</v>
      </c>
    </row>
    <row r="17" spans="1:28" s="164" customFormat="1" x14ac:dyDescent="0.75">
      <c r="A17" s="128" t="str">
        <f>RIGHT([9]LME_Phonetic_PA_h_t_b0!A5,3)</f>
        <v>MDQ</v>
      </c>
      <c r="B17" s="135">
        <f>[9]LME_Phonetic_PA_h_t_b0!B5</f>
        <v>303.85399999999998</v>
      </c>
      <c r="C17" s="131">
        <f>[9]LME_Phonetic_PA_h_t_b0!C5</f>
        <v>26.241</v>
      </c>
      <c r="D17" s="131">
        <f>[9]LME_Phonetic_PA_h_t_b0!D5</f>
        <v>252.422</v>
      </c>
      <c r="E17" s="131">
        <f>[9]LME_Phonetic_PA_h_t_b0!E5</f>
        <v>355.286</v>
      </c>
      <c r="F17" s="145">
        <f>[9]LME_Phonetic_PA_h_t_b0!H5</f>
        <v>1.4E-3</v>
      </c>
      <c r="G17" s="145">
        <f>[9]LME_Phonetic_PA_h_t_b0!I5</f>
        <v>1.1299999999999999E-2</v>
      </c>
      <c r="H17" s="175">
        <f>Table6[[#This Row],[Estimates]]-Table6[[#This Row],[2.5% CI]]</f>
        <v>51.431999999999988</v>
      </c>
      <c r="J17" s="128" t="str">
        <f>RIGHT([3]LME_Phonetic_PA_h_f0_b0!A5,3)</f>
        <v>MDQ</v>
      </c>
      <c r="K17" s="136">
        <f>[3]LME_Phonetic_PA_h_f0_b0!B5</f>
        <v>94.087999999999994</v>
      </c>
      <c r="L17" s="131">
        <f>[3]LME_Phonetic_PA_h_f0_b0!C5</f>
        <v>1.323</v>
      </c>
      <c r="M17" s="131">
        <f>[3]LME_Phonetic_PA_h_f0_b0!D5</f>
        <v>91.495000000000005</v>
      </c>
      <c r="N17" s="131">
        <f>[3]LME_Phonetic_PA_h_f0_b0!E5</f>
        <v>96.682000000000002</v>
      </c>
      <c r="O17" s="146">
        <f>[3]LME_Phonetic_PA_h_f0_b0!H5</f>
        <v>1.4269999999999999E-14</v>
      </c>
      <c r="P17" s="146">
        <f>[3]LME_Phonetic_PA_h_f0_b0!I5</f>
        <v>1.1399999999999999E-13</v>
      </c>
      <c r="Q17" s="131">
        <f>Table3[[#This Row],[Estimates]]-Table3[[#This Row],[2.5% CI]]</f>
        <v>2.5929999999999893</v>
      </c>
      <c r="S17" s="128" t="str">
        <f>RIGHT([11]LME_Phonetic_PA_lh_slope_b0!A5,3)</f>
        <v>MDQ</v>
      </c>
      <c r="T17" s="136">
        <f>[11]LME_Phonetic_PA_lh_slope_b0!B5</f>
        <v>41.357999999999997</v>
      </c>
      <c r="U17" s="131">
        <f>[11]LME_Phonetic_PA_lh_slope_b0!C5</f>
        <v>5.2610000000000001</v>
      </c>
      <c r="V17" s="131">
        <f>[11]LME_Phonetic_PA_lh_slope_b0!D5</f>
        <v>31.045999999999999</v>
      </c>
      <c r="W17" s="131">
        <f>[11]LME_Phonetic_PA_lh_slope_b0!E5</f>
        <v>51.67</v>
      </c>
      <c r="X17" s="147">
        <f>[11]LME_Phonetic_PA_lh_slope_b0!H5</f>
        <v>2.3999999999999998E-3</v>
      </c>
      <c r="Y17" s="147">
        <f>[11]LME_Phonetic_PA_lh_slope_b0!I5</f>
        <v>1.89E-2</v>
      </c>
      <c r="Z17" s="176">
        <f>Table7[[#This Row],[Estimates]]-Table7[[#This Row],[2.5% CI]]</f>
        <v>10.311999999999998</v>
      </c>
    </row>
    <row r="18" spans="1:28" s="164" customFormat="1" x14ac:dyDescent="0.75">
      <c r="A18" s="128" t="str">
        <f>RIGHT([9]LME_Phonetic_PA_h_t_b0!A6,3)</f>
        <v>L*H</v>
      </c>
      <c r="B18" s="129">
        <f>[9]LME_Phonetic_PA_h_t_b0!B6</f>
        <v>317.99700000000001</v>
      </c>
      <c r="C18" s="131">
        <f>[9]LME_Phonetic_PA_h_t_b0!C6</f>
        <v>26.126000000000001</v>
      </c>
      <c r="D18" s="131">
        <f>[9]LME_Phonetic_PA_h_t_b0!D6</f>
        <v>266.791</v>
      </c>
      <c r="E18" s="131">
        <f>[9]LME_Phonetic_PA_h_t_b0!E6</f>
        <v>369.20299999999997</v>
      </c>
      <c r="F18" s="145">
        <f>[9]LME_Phonetic_PA_h_t_b0!H6</f>
        <v>1.2999999999999999E-3</v>
      </c>
      <c r="G18" s="145">
        <f>[9]LME_Phonetic_PA_h_t_b0!I6</f>
        <v>1.06E-2</v>
      </c>
      <c r="H18" s="175">
        <f>Table6[[#This Row],[Estimates]]-Table6[[#This Row],[2.5% CI]]</f>
        <v>51.206000000000017</v>
      </c>
      <c r="I18" s="165"/>
      <c r="J18" s="128" t="str">
        <f>A18</f>
        <v>L*H</v>
      </c>
      <c r="K18" s="130">
        <f>[3]LME_Phonetic_PA_h_f0_b0!B6</f>
        <v>92.525000000000006</v>
      </c>
      <c r="L18" s="131">
        <f>[3]LME_Phonetic_PA_h_f0_b0!C6</f>
        <v>1.3069999999999999</v>
      </c>
      <c r="M18" s="131">
        <f>[3]LME_Phonetic_PA_h_f0_b0!D6</f>
        <v>89.962999999999994</v>
      </c>
      <c r="N18" s="131">
        <f>[3]LME_Phonetic_PA_h_f0_b0!E6</f>
        <v>95.085999999999999</v>
      </c>
      <c r="O18" s="146">
        <f>[3]LME_Phonetic_PA_h_f0_b0!H6</f>
        <v>5.4619999999999998E-14</v>
      </c>
      <c r="P18" s="146">
        <f>[3]LME_Phonetic_PA_h_f0_b0!I6</f>
        <v>4.3700000000000001E-13</v>
      </c>
      <c r="Q18" s="131">
        <f>Table3[[#This Row],[Estimates]]-Table3[[#This Row],[2.5% CI]]</f>
        <v>2.5620000000000118</v>
      </c>
      <c r="S18" s="128" t="str">
        <f>A18</f>
        <v>L*H</v>
      </c>
      <c r="T18" s="136">
        <f>[11]LME_Phonetic_PA_lh_slope_b0!B6</f>
        <v>33.508000000000003</v>
      </c>
      <c r="U18" s="131">
        <f>[11]LME_Phonetic_PA_lh_slope_b0!C6</f>
        <v>5.2069999999999999</v>
      </c>
      <c r="V18" s="131">
        <f>[11]LME_Phonetic_PA_lh_slope_b0!D6</f>
        <v>23.302</v>
      </c>
      <c r="W18" s="131">
        <f>[11]LME_Phonetic_PA_lh_slope_b0!E6</f>
        <v>43.713999999999999</v>
      </c>
      <c r="X18" s="147">
        <f>[11]LME_Phonetic_PA_lh_slope_b0!H6</f>
        <v>5.3E-3</v>
      </c>
      <c r="Y18" s="147">
        <f>[11]LME_Phonetic_PA_lh_slope_b0!I6</f>
        <v>4.2200000000000001E-2</v>
      </c>
      <c r="Z18" s="176">
        <f>Table7[[#This Row],[Estimates]]-Table7[[#This Row],[2.5% CI]]</f>
        <v>10.206000000000003</v>
      </c>
    </row>
    <row r="19" spans="1:28" s="164" customFormat="1" x14ac:dyDescent="0.75">
      <c r="A19" s="128" t="str">
        <f>RIGHT([9]LME_Phonetic_PA_h_t_b0!A7,6)</f>
        <v>^[L*]H</v>
      </c>
      <c r="B19" s="129">
        <f>[9]LME_Phonetic_PA_h_t_b0!B7</f>
        <v>245.02600000000001</v>
      </c>
      <c r="C19" s="131">
        <f>[9]LME_Phonetic_PA_h_t_b0!C7</f>
        <v>28.948</v>
      </c>
      <c r="D19" s="131">
        <f>[9]LME_Phonetic_PA_h_t_b0!D7</f>
        <v>188.28899999999999</v>
      </c>
      <c r="E19" s="131">
        <f>[9]LME_Phonetic_PA_h_t_b0!E7</f>
        <v>301.762</v>
      </c>
      <c r="F19" s="145">
        <f>[9]LME_Phonetic_PA_h_t_b0!H7</f>
        <v>6.7741000000000003E-4</v>
      </c>
      <c r="G19" s="145">
        <f>[9]LME_Phonetic_PA_h_t_b0!I7</f>
        <v>5.4000000000000003E-3</v>
      </c>
      <c r="H19" s="175">
        <f>Table6[[#This Row],[Estimates]]-Table6[[#This Row],[2.5% CI]]</f>
        <v>56.737000000000023</v>
      </c>
      <c r="J19" s="128" t="str">
        <f t="shared" ref="J19:J21" si="0">A19</f>
        <v>^[L*]H</v>
      </c>
      <c r="K19" s="130">
        <f>[3]LME_Phonetic_PA_h_f0_b0!B7</f>
        <v>93.177000000000007</v>
      </c>
      <c r="L19" s="131">
        <f>[3]LME_Phonetic_PA_h_f0_b0!C7</f>
        <v>1.865</v>
      </c>
      <c r="M19" s="131">
        <f>[3]LME_Phonetic_PA_h_f0_b0!D7</f>
        <v>89.522999999999996</v>
      </c>
      <c r="N19" s="131">
        <f>[3]LME_Phonetic_PA_h_f0_b0!E7</f>
        <v>96.831999999999994</v>
      </c>
      <c r="O19" s="146">
        <f>[3]LME_Phonetic_PA_h_f0_b0!H7</f>
        <v>0.99870000000000003</v>
      </c>
      <c r="P19" s="146">
        <f>[3]LME_Phonetic_PA_h_f0_b0!I7</f>
        <v>0.99990000000000001</v>
      </c>
      <c r="Q19" s="131">
        <f>Table3[[#This Row],[Estimates]]-Table3[[#This Row],[2.5% CI]]</f>
        <v>3.6540000000000106</v>
      </c>
      <c r="S19" s="128" t="str">
        <f t="shared" ref="S19:S21" si="1">A19</f>
        <v>^[L*]H</v>
      </c>
      <c r="T19" s="136">
        <f>[11]LME_Phonetic_PA_lh_slope_b0!B7</f>
        <v>20.414999999999999</v>
      </c>
      <c r="U19" s="131">
        <f>[11]LME_Phonetic_PA_lh_slope_b0!C7</f>
        <v>6.0919999999999996</v>
      </c>
      <c r="V19" s="131">
        <f>[11]LME_Phonetic_PA_lh_slope_b0!D7</f>
        <v>8.4749999999999996</v>
      </c>
      <c r="W19" s="131">
        <f>[11]LME_Phonetic_PA_lh_slope_b0!E7</f>
        <v>32.354999999999997</v>
      </c>
      <c r="X19" s="147">
        <f>[11]LME_Phonetic_PA_lh_slope_b0!H7</f>
        <v>1</v>
      </c>
      <c r="Y19" s="147">
        <f>[11]LME_Phonetic_PA_lh_slope_b0!I7</f>
        <v>0.99990000000000001</v>
      </c>
      <c r="Z19" s="176">
        <f>Table7[[#This Row],[Estimates]]-Table7[[#This Row],[2.5% CI]]</f>
        <v>11.94</v>
      </c>
    </row>
    <row r="20" spans="1:28" s="164" customFormat="1" x14ac:dyDescent="0.75">
      <c r="A20" s="128" t="str">
        <f>RIGHT([9]LME_Phonetic_PA_h_t_b0!A8,6)</f>
        <v>L*^[H]</v>
      </c>
      <c r="B20" s="129">
        <f>[9]LME_Phonetic_PA_h_t_b0!B8</f>
        <v>313.26</v>
      </c>
      <c r="C20" s="131">
        <f>[9]LME_Phonetic_PA_h_t_b0!C8</f>
        <v>26.754999999999999</v>
      </c>
      <c r="D20" s="131">
        <f>[9]LME_Phonetic_PA_h_t_b0!D8</f>
        <v>260.82100000000003</v>
      </c>
      <c r="E20" s="131">
        <f>[9]LME_Phonetic_PA_h_t_b0!E8</f>
        <v>365.69900000000001</v>
      </c>
      <c r="F20" s="145">
        <f>[9]LME_Phonetic_PA_h_t_b0!H8</f>
        <v>9.3866000000000002E-4</v>
      </c>
      <c r="G20" s="145">
        <f>[9]LME_Phonetic_PA_h_t_b0!I8</f>
        <v>7.4999999999999997E-3</v>
      </c>
      <c r="H20" s="175">
        <f>Table6[[#This Row],[Estimates]]-Table6[[#This Row],[2.5% CI]]</f>
        <v>52.438999999999965</v>
      </c>
      <c r="J20" s="128" t="str">
        <f t="shared" si="0"/>
        <v>L*^[H]</v>
      </c>
      <c r="K20" s="130">
        <f>[3]LME_Phonetic_PA_h_f0_b0!B8</f>
        <v>97.78</v>
      </c>
      <c r="L20" s="131">
        <f>[3]LME_Phonetic_PA_h_f0_b0!C8</f>
        <v>1.6539999999999999</v>
      </c>
      <c r="M20" s="131">
        <f>[3]LME_Phonetic_PA_h_f0_b0!D8</f>
        <v>94.537999999999997</v>
      </c>
      <c r="N20" s="131">
        <f>[3]LME_Phonetic_PA_h_f0_b0!E8</f>
        <v>101.02200000000001</v>
      </c>
      <c r="O20" s="146">
        <f>[3]LME_Phonetic_PA_h_f0_b0!H8</f>
        <v>1.5425E-13</v>
      </c>
      <c r="P20" s="146">
        <f>[3]LME_Phonetic_PA_h_f0_b0!I8</f>
        <v>1.23E-12</v>
      </c>
      <c r="Q20" s="131">
        <f>Table3[[#This Row],[Estimates]]-Table3[[#This Row],[2.5% CI]]</f>
        <v>3.2420000000000044</v>
      </c>
      <c r="S20" s="128" t="str">
        <f t="shared" si="1"/>
        <v>L*^[H]</v>
      </c>
      <c r="T20" s="136">
        <f>[11]LME_Phonetic_PA_lh_slope_b0!B8</f>
        <v>50.213000000000001</v>
      </c>
      <c r="U20" s="131">
        <f>[11]LME_Phonetic_PA_lh_slope_b0!C8</f>
        <v>5.1790000000000003</v>
      </c>
      <c r="V20" s="131">
        <f>[11]LME_Phonetic_PA_lh_slope_b0!D8</f>
        <v>40.064</v>
      </c>
      <c r="W20" s="131">
        <f>[11]LME_Phonetic_PA_lh_slope_b0!E8</f>
        <v>60.363</v>
      </c>
      <c r="X20" s="147">
        <f>[11]LME_Phonetic_PA_lh_slope_b0!H8</f>
        <v>1.5E-3</v>
      </c>
      <c r="Y20" s="147">
        <f>[11]LME_Phonetic_PA_lh_slope_b0!I8</f>
        <v>1.21E-2</v>
      </c>
      <c r="Z20" s="176">
        <f>Table7[[#This Row],[Estimates]]-Table7[[#This Row],[2.5% CI]]</f>
        <v>10.149000000000001</v>
      </c>
    </row>
    <row r="21" spans="1:28" s="164" customFormat="1" x14ac:dyDescent="0.75">
      <c r="A21" s="138" t="str">
        <f>RIGHT([9]LME_Phonetic_PA_h_t_b0!A9,6)</f>
        <v>^[L*H]</v>
      </c>
      <c r="B21" s="135">
        <f>[9]LME_Phonetic_PA_h_t_b0!B9</f>
        <v>309.23500000000001</v>
      </c>
      <c r="C21" s="139">
        <f>[9]LME_Phonetic_PA_h_t_b0!C9</f>
        <v>26.448</v>
      </c>
      <c r="D21" s="139">
        <f>[9]LME_Phonetic_PA_h_t_b0!D9</f>
        <v>257.39800000000002</v>
      </c>
      <c r="E21" s="139">
        <f>[9]LME_Phonetic_PA_h_t_b0!E9</f>
        <v>361.072</v>
      </c>
      <c r="F21" s="148">
        <f>[9]LME_Phonetic_PA_h_t_b0!H9</f>
        <v>1.1999999999999999E-3</v>
      </c>
      <c r="G21" s="148">
        <f>[9]LME_Phonetic_PA_h_t_b0!I9</f>
        <v>9.4000000000000004E-3</v>
      </c>
      <c r="H21" s="177">
        <f>Table6[[#This Row],[Estimates]]-Table6[[#This Row],[2.5% CI]]</f>
        <v>51.836999999999989</v>
      </c>
      <c r="J21" s="128" t="str">
        <f t="shared" si="0"/>
        <v>^[L*H]</v>
      </c>
      <c r="K21" s="136">
        <f>[3]LME_Phonetic_PA_h_f0_b0!B9</f>
        <v>97.602000000000004</v>
      </c>
      <c r="L21" s="139">
        <f>[3]LME_Phonetic_PA_h_f0_b0!C9</f>
        <v>1.4770000000000001</v>
      </c>
      <c r="M21" s="139">
        <f>[3]LME_Phonetic_PA_h_f0_b0!D9</f>
        <v>94.709000000000003</v>
      </c>
      <c r="N21" s="139">
        <f>[3]LME_Phonetic_PA_h_f0_b0!E9</f>
        <v>100.496</v>
      </c>
      <c r="O21" s="149">
        <f>[3]LME_Phonetic_PA_h_f0_b0!H9</f>
        <v>3.1097E-16</v>
      </c>
      <c r="P21" s="149">
        <f>[3]LME_Phonetic_PA_h_f0_b0!I9</f>
        <v>2.4899999999999998E-15</v>
      </c>
      <c r="Q21" s="139">
        <f>Table3[[#This Row],[Estimates]]-Table3[[#This Row],[2.5% CI]]</f>
        <v>2.8930000000000007</v>
      </c>
      <c r="S21" s="128" t="str">
        <f t="shared" si="1"/>
        <v>^[L*H]</v>
      </c>
      <c r="T21" s="136">
        <f>[11]LME_Phonetic_PA_lh_slope_b0!B9</f>
        <v>37.67</v>
      </c>
      <c r="U21" s="131">
        <f>[11]LME_Phonetic_PA_lh_slope_b0!C9</f>
        <v>4.9690000000000003</v>
      </c>
      <c r="V21" s="131">
        <f>[11]LME_Phonetic_PA_lh_slope_b0!D9</f>
        <v>27.931999999999999</v>
      </c>
      <c r="W21" s="131">
        <f>[11]LME_Phonetic_PA_lh_slope_b0!E9</f>
        <v>47.408999999999999</v>
      </c>
      <c r="X21" s="147">
        <f>[11]LME_Phonetic_PA_lh_slope_b0!H9</f>
        <v>5.7999999999999996E-3</v>
      </c>
      <c r="Y21" s="147">
        <f>[11]LME_Phonetic_PA_lh_slope_b0!I9</f>
        <v>4.6300000000000001E-2</v>
      </c>
      <c r="Z21" s="176">
        <f>Table7[[#This Row],[Estimates]]-Table7[[#This Row],[2.5% CI]]</f>
        <v>9.7380000000000031</v>
      </c>
    </row>
    <row r="22" spans="1:28" x14ac:dyDescent="0.75">
      <c r="A22" s="152"/>
      <c r="B22" s="152"/>
      <c r="C22" s="152"/>
      <c r="D22" s="152"/>
      <c r="E22" s="152"/>
      <c r="F22" s="158"/>
      <c r="G22" s="158"/>
      <c r="H22" s="158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8"/>
      <c r="Y22" s="158"/>
      <c r="Z22" s="152"/>
      <c r="AA22" s="152"/>
      <c r="AB22" s="152"/>
    </row>
    <row r="23" spans="1:28" x14ac:dyDescent="0.75">
      <c r="A23" s="152"/>
      <c r="B23" s="152"/>
      <c r="C23" s="152"/>
      <c r="D23" s="152"/>
      <c r="E23" s="152"/>
      <c r="F23" s="158"/>
      <c r="G23" s="158"/>
      <c r="H23" s="158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8"/>
      <c r="Y23" s="158"/>
      <c r="Z23" s="152"/>
      <c r="AA23" s="152"/>
      <c r="AB23" s="152"/>
    </row>
    <row r="24" spans="1:28" x14ac:dyDescent="0.75">
      <c r="A24" s="152"/>
      <c r="B24" s="152"/>
      <c r="C24" s="152"/>
      <c r="D24" s="152"/>
      <c r="E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8"/>
      <c r="Y24" s="158"/>
      <c r="Z24" s="152"/>
      <c r="AA24" s="152"/>
      <c r="AB24" s="152"/>
    </row>
    <row r="25" spans="1:28" x14ac:dyDescent="0.75">
      <c r="A25" s="152"/>
      <c r="B25" s="152"/>
      <c r="C25" s="152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8"/>
      <c r="Y25" s="158"/>
      <c r="Z25" s="152"/>
      <c r="AA25" s="152"/>
      <c r="AB25" s="152"/>
    </row>
    <row r="26" spans="1:28" x14ac:dyDescent="0.75">
      <c r="A26" s="152"/>
      <c r="B26" s="152"/>
      <c r="C26" s="152"/>
      <c r="D26" s="152"/>
      <c r="E26" s="152"/>
      <c r="F26" s="158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8"/>
      <c r="Y26" s="158"/>
      <c r="Z26" s="152"/>
      <c r="AA26" s="152"/>
      <c r="AB26" s="152"/>
    </row>
    <row r="27" spans="1:28" x14ac:dyDescent="0.75">
      <c r="A27" s="152"/>
      <c r="B27" s="152"/>
      <c r="C27" s="152"/>
      <c r="D27" s="152"/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8"/>
      <c r="Y27" s="158"/>
      <c r="Z27" s="152"/>
      <c r="AA27" s="152"/>
      <c r="AB27" s="152"/>
    </row>
    <row r="28" spans="1:28" x14ac:dyDescent="0.75">
      <c r="I28" s="161"/>
      <c r="J28" s="161"/>
      <c r="N28" s="154"/>
      <c r="O28" s="154"/>
      <c r="P28" s="154"/>
      <c r="Q28" s="154"/>
      <c r="U28" s="153"/>
      <c r="V28" s="153"/>
      <c r="AA28" s="152"/>
      <c r="AB28" s="152"/>
    </row>
    <row r="29" spans="1:28" x14ac:dyDescent="0.75">
      <c r="I29" s="161"/>
      <c r="J29" s="161"/>
      <c r="N29" s="154"/>
      <c r="O29" s="154"/>
      <c r="P29" s="154"/>
      <c r="Q29" s="154"/>
      <c r="U29" s="153"/>
      <c r="V29" s="153"/>
      <c r="AA29" s="152"/>
      <c r="AB29" s="152"/>
    </row>
    <row r="30" spans="1:28" x14ac:dyDescent="0.75">
      <c r="D30" s="152"/>
      <c r="E30" s="152"/>
    </row>
    <row r="31" spans="1:28" x14ac:dyDescent="0.75">
      <c r="I31" s="161"/>
      <c r="J31" s="161"/>
      <c r="N31" s="154"/>
      <c r="O31" s="154"/>
      <c r="P31" s="154"/>
      <c r="Q31" s="154"/>
      <c r="U31" s="153"/>
      <c r="V31" s="153"/>
      <c r="AA31" s="152"/>
      <c r="AB31" s="152"/>
    </row>
    <row r="32" spans="1:28" x14ac:dyDescent="0.75">
      <c r="I32" s="161"/>
      <c r="J32" s="161"/>
      <c r="N32" s="154"/>
      <c r="O32" s="154"/>
      <c r="P32" s="154"/>
      <c r="Q32" s="154"/>
      <c r="U32" s="153"/>
      <c r="V32" s="153"/>
      <c r="AA32" s="152"/>
      <c r="AB32" s="152"/>
    </row>
    <row r="33" spans="9:28" x14ac:dyDescent="0.75">
      <c r="I33" s="161"/>
      <c r="J33" s="161"/>
      <c r="N33" s="154"/>
      <c r="O33" s="154"/>
      <c r="P33" s="154"/>
      <c r="Q33" s="154"/>
      <c r="U33" s="153"/>
      <c r="V33" s="153"/>
      <c r="AA33" s="152"/>
      <c r="AB33" s="152"/>
    </row>
    <row r="34" spans="9:28" x14ac:dyDescent="0.75">
      <c r="I34" s="161"/>
      <c r="J34" s="161"/>
      <c r="N34" s="154"/>
      <c r="O34" s="154"/>
      <c r="P34" s="154"/>
      <c r="Q34" s="154"/>
      <c r="U34" s="153"/>
      <c r="V34" s="153"/>
      <c r="AA34" s="152"/>
      <c r="AB34" s="152"/>
    </row>
    <row r="35" spans="9:28" x14ac:dyDescent="0.75">
      <c r="I35" s="161"/>
      <c r="J35" s="161"/>
      <c r="N35" s="154"/>
      <c r="O35" s="154"/>
      <c r="P35" s="154"/>
      <c r="Q35" s="154"/>
      <c r="U35" s="153"/>
      <c r="V35" s="153"/>
      <c r="AA35" s="152"/>
      <c r="AB35" s="152"/>
    </row>
    <row r="37" spans="9:28" x14ac:dyDescent="0.75">
      <c r="I37" s="161"/>
      <c r="J37" s="161"/>
      <c r="N37" s="154"/>
      <c r="O37" s="154"/>
      <c r="P37" s="154"/>
      <c r="Q37" s="154"/>
      <c r="U37" s="153"/>
      <c r="V37" s="153"/>
      <c r="AA37" s="152"/>
      <c r="AB37" s="152"/>
    </row>
    <row r="38" spans="9:28" x14ac:dyDescent="0.75">
      <c r="I38" s="161"/>
      <c r="J38" s="161"/>
      <c r="N38" s="154"/>
      <c r="O38" s="154"/>
      <c r="P38" s="154"/>
      <c r="Q38" s="154"/>
      <c r="U38" s="153"/>
      <c r="V38" s="153"/>
      <c r="AA38" s="152"/>
      <c r="AB38" s="152"/>
    </row>
    <row r="39" spans="9:28" x14ac:dyDescent="0.75">
      <c r="I39" s="161"/>
      <c r="J39" s="161"/>
      <c r="N39" s="154"/>
      <c r="O39" s="154"/>
      <c r="P39" s="154"/>
      <c r="Q39" s="154"/>
      <c r="U39" s="153"/>
      <c r="V39" s="153"/>
      <c r="AA39" s="152"/>
      <c r="AB39" s="152"/>
    </row>
    <row r="40" spans="9:28" x14ac:dyDescent="0.75">
      <c r="I40" s="161"/>
      <c r="J40" s="161"/>
      <c r="N40" s="154"/>
      <c r="O40" s="154"/>
      <c r="P40" s="154"/>
      <c r="Q40" s="154"/>
      <c r="U40" s="153"/>
      <c r="V40" s="153"/>
      <c r="AA40" s="152"/>
      <c r="AB40" s="152"/>
    </row>
    <row r="41" spans="9:28" x14ac:dyDescent="0.75">
      <c r="I41" s="161"/>
      <c r="J41" s="161"/>
      <c r="N41" s="154"/>
      <c r="O41" s="154"/>
      <c r="P41" s="154"/>
      <c r="Q41" s="154"/>
      <c r="U41" s="153"/>
      <c r="V41" s="153"/>
      <c r="AA41" s="152"/>
      <c r="AB41" s="152"/>
    </row>
    <row r="51" spans="4:5" x14ac:dyDescent="0.75">
      <c r="D51" s="154"/>
      <c r="E51" s="154"/>
    </row>
    <row r="52" spans="4:5" x14ac:dyDescent="0.75">
      <c r="D52" s="162"/>
    </row>
    <row r="53" spans="4:5" x14ac:dyDescent="0.75">
      <c r="D53" s="162"/>
    </row>
    <row r="54" spans="4:5" x14ac:dyDescent="0.75">
      <c r="D54" s="162"/>
    </row>
    <row r="55" spans="4:5" x14ac:dyDescent="0.75">
      <c r="D55" s="162"/>
    </row>
    <row r="56" spans="4:5" x14ac:dyDescent="0.75">
      <c r="D56" s="162"/>
    </row>
    <row r="57" spans="4:5" x14ac:dyDescent="0.75">
      <c r="D57" s="162"/>
    </row>
    <row r="58" spans="4:5" x14ac:dyDescent="0.75">
      <c r="D58" s="162"/>
    </row>
    <row r="59" spans="4:5" x14ac:dyDescent="0.75">
      <c r="D59" s="154"/>
      <c r="E59" s="154"/>
    </row>
    <row r="60" spans="4:5" x14ac:dyDescent="0.75">
      <c r="D60" s="154"/>
      <c r="E60" s="154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2022-07-04T23:11:53Z</dcterms:modified>
</cp:coreProperties>
</file>