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5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6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7.xml" ContentType="application/vnd.openxmlformats-officedocument.drawing+xml"/>
  <Override PartName="/xl/charts/chart6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6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6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6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8.xml" ContentType="application/vnd.openxmlformats-officedocument.drawing+xml"/>
  <Override PartName="/xl/charts/chart6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6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6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6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6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7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9.xml" ContentType="application/vnd.openxmlformats-officedocument.drawing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81.xml" ContentType="application/vnd.openxmlformats-officedocument.drawingml.chart+xml"/>
  <Override PartName="/xl/drawings/drawing10.xml" ContentType="application/vnd.openxmlformats-officedocument.drawing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7_Analysis_of_sentence_mode\"/>
    </mc:Choice>
  </mc:AlternateContent>
  <xr:revisionPtr revIDLastSave="0" documentId="13_ncr:1_{50B80886-BA07-471C-8356-D5CF110332B1}" xr6:coauthVersionLast="47" xr6:coauthVersionMax="47" xr10:uidLastSave="{00000000-0000-0000-0000-000000000000}"/>
  <bookViews>
    <workbookView xWindow="-108" yWindow="-108" windowWidth="23256" windowHeight="13176" tabRatio="1000" activeTab="5" xr2:uid="{5F934F14-35FB-48F8-B9CC-AA2F647F3C27}"/>
  </bookViews>
  <sheets>
    <sheet name="mode b0" sheetId="16" r:id="rId1"/>
    <sheet name="mode b1" sheetId="15" r:id="rId2"/>
    <sheet name="gg mode" sheetId="17" r:id="rId3"/>
    <sheet name="mode+ b0" sheetId="14" r:id="rId4"/>
    <sheet name="mode+ b1" sheetId="2" r:id="rId5"/>
    <sheet name="gg mode+" sheetId="7" r:id="rId6"/>
    <sheet name="PA b0" sheetId="13" r:id="rId7"/>
    <sheet name="PA b1" sheetId="10" r:id="rId8"/>
    <sheet name="gg PA" sheetId="12" r:id="rId9"/>
    <sheet name="comps" sheetId="20" r:id="rId10"/>
    <sheet name="Utt Mode b0" sheetId="18" r:id="rId11"/>
    <sheet name="Utt Mode+ b0" sheetId="21" r:id="rId12"/>
    <sheet name="Utt Mode b1" sheetId="19" r:id="rId13"/>
    <sheet name="Utt Mode+ b1" sheetId="22" r:id="rId14"/>
    <sheet name="Utt mean bs" sheetId="24" r:id="rId15"/>
    <sheet name="gg Utt" sheetId="23" r:id="rId16"/>
    <sheet name="leg" sheetId="11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</externalReferences>
  <definedNames>
    <definedName name="_xlnm.Print_Area" localSheetId="1">'mode b1'!$A$2:$AZ$6</definedName>
    <definedName name="_xlnm.Print_Area" localSheetId="3">'mode+ b0'!#REF!</definedName>
    <definedName name="_xlnm.Print_Area" localSheetId="4">'mode+ b1'!$A$2:$BB$6</definedName>
    <definedName name="_xlnm.Print_Area" localSheetId="6">'PA b0'!$A$2:$AI$4</definedName>
    <definedName name="_xlnm.Print_Area" localSheetId="7">'PA b1'!$A$2:$BC$6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8" l="1"/>
  <c r="H2" i="18"/>
  <c r="G2" i="18"/>
  <c r="F2" i="18"/>
  <c r="E2" i="18"/>
  <c r="D2" i="18"/>
  <c r="C2" i="18"/>
  <c r="B2" i="18"/>
  <c r="H14" i="18"/>
  <c r="I14" i="18" s="1"/>
  <c r="G14" i="18"/>
  <c r="F14" i="18"/>
  <c r="E14" i="18"/>
  <c r="D14" i="18"/>
  <c r="C14" i="18"/>
  <c r="B14" i="18"/>
  <c r="H13" i="18"/>
  <c r="I13" i="18" s="1"/>
  <c r="G13" i="18"/>
  <c r="F13" i="18"/>
  <c r="E13" i="18"/>
  <c r="D13" i="18"/>
  <c r="C13" i="18"/>
  <c r="B13" i="18"/>
  <c r="H12" i="18"/>
  <c r="G12" i="18"/>
  <c r="F12" i="18"/>
  <c r="E12" i="18"/>
  <c r="D12" i="18"/>
  <c r="C12" i="18"/>
  <c r="B12" i="18"/>
  <c r="H11" i="18"/>
  <c r="I11" i="18" s="1"/>
  <c r="G11" i="18"/>
  <c r="F11" i="18"/>
  <c r="E11" i="18"/>
  <c r="D11" i="18"/>
  <c r="C11" i="18"/>
  <c r="B11" i="18"/>
  <c r="H36" i="10"/>
  <c r="G36" i="10"/>
  <c r="F36" i="10"/>
  <c r="E36" i="10"/>
  <c r="D36" i="10"/>
  <c r="C36" i="10"/>
  <c r="B36" i="10"/>
  <c r="B35" i="10"/>
  <c r="H30" i="10"/>
  <c r="G30" i="10"/>
  <c r="F30" i="10"/>
  <c r="E30" i="10"/>
  <c r="D30" i="10"/>
  <c r="C30" i="10"/>
  <c r="B30" i="10"/>
  <c r="B29" i="10"/>
  <c r="H24" i="10"/>
  <c r="G24" i="10"/>
  <c r="F24" i="10"/>
  <c r="E24" i="10"/>
  <c r="D24" i="10"/>
  <c r="C24" i="10"/>
  <c r="B24" i="10"/>
  <c r="B23" i="10"/>
  <c r="H18" i="10"/>
  <c r="G18" i="10"/>
  <c r="F18" i="10"/>
  <c r="E18" i="10"/>
  <c r="D18" i="10"/>
  <c r="C18" i="10"/>
  <c r="B18" i="10"/>
  <c r="B17" i="10"/>
  <c r="H12" i="10"/>
  <c r="G12" i="10"/>
  <c r="F12" i="10"/>
  <c r="E12" i="10"/>
  <c r="D12" i="10"/>
  <c r="C12" i="10"/>
  <c r="B12" i="10"/>
  <c r="B11" i="10"/>
  <c r="H6" i="10"/>
  <c r="I6" i="10" s="1"/>
  <c r="G6" i="10"/>
  <c r="F6" i="10"/>
  <c r="E6" i="10"/>
  <c r="D6" i="10"/>
  <c r="C6" i="10"/>
  <c r="B6" i="10"/>
  <c r="B5" i="10"/>
  <c r="I12" i="10"/>
  <c r="H31" i="2"/>
  <c r="G31" i="2"/>
  <c r="F31" i="2"/>
  <c r="E31" i="2"/>
  <c r="D31" i="2"/>
  <c r="C31" i="2"/>
  <c r="B31" i="2"/>
  <c r="B30" i="2"/>
  <c r="H26" i="2"/>
  <c r="G26" i="2"/>
  <c r="F26" i="2"/>
  <c r="E26" i="2"/>
  <c r="D26" i="2"/>
  <c r="C26" i="2"/>
  <c r="B26" i="2"/>
  <c r="B25" i="2"/>
  <c r="H21" i="2"/>
  <c r="G21" i="2"/>
  <c r="F21" i="2"/>
  <c r="E21" i="2"/>
  <c r="D21" i="2"/>
  <c r="C21" i="2"/>
  <c r="B21" i="2"/>
  <c r="B20" i="2"/>
  <c r="H16" i="2"/>
  <c r="I16" i="2" s="1"/>
  <c r="G16" i="2"/>
  <c r="F16" i="2"/>
  <c r="E16" i="2"/>
  <c r="D16" i="2"/>
  <c r="C16" i="2"/>
  <c r="B16" i="2"/>
  <c r="B15" i="2"/>
  <c r="H11" i="2"/>
  <c r="I11" i="2" s="1"/>
  <c r="G11" i="2"/>
  <c r="F11" i="2"/>
  <c r="E11" i="2"/>
  <c r="D11" i="2"/>
  <c r="C11" i="2"/>
  <c r="B11" i="2"/>
  <c r="B10" i="2"/>
  <c r="I31" i="2"/>
  <c r="I26" i="2"/>
  <c r="I21" i="2"/>
  <c r="H6" i="2"/>
  <c r="I6" i="2" s="1"/>
  <c r="G6" i="2"/>
  <c r="F6" i="2"/>
  <c r="E6" i="2"/>
  <c r="D6" i="2"/>
  <c r="C6" i="2"/>
  <c r="B6" i="2"/>
  <c r="B5" i="2"/>
  <c r="H35" i="10"/>
  <c r="I35" i="10" s="1"/>
  <c r="G35" i="10"/>
  <c r="F35" i="10"/>
  <c r="E35" i="10"/>
  <c r="D35" i="10"/>
  <c r="C35" i="10"/>
  <c r="H29" i="10"/>
  <c r="I29" i="10" s="1"/>
  <c r="G29" i="10"/>
  <c r="F29" i="10"/>
  <c r="E29" i="10"/>
  <c r="D29" i="10"/>
  <c r="C29" i="10"/>
  <c r="H23" i="10"/>
  <c r="I23" i="10" s="1"/>
  <c r="G23" i="10"/>
  <c r="F23" i="10"/>
  <c r="E23" i="10"/>
  <c r="D23" i="10"/>
  <c r="C23" i="10"/>
  <c r="H17" i="10"/>
  <c r="I17" i="10" s="1"/>
  <c r="G17" i="10"/>
  <c r="F17" i="10"/>
  <c r="E17" i="10"/>
  <c r="D17" i="10"/>
  <c r="C17" i="10"/>
  <c r="H11" i="10"/>
  <c r="I11" i="10" s="1"/>
  <c r="G11" i="10"/>
  <c r="F11" i="10"/>
  <c r="E11" i="10"/>
  <c r="D11" i="10"/>
  <c r="C11" i="10"/>
  <c r="H5" i="10"/>
  <c r="I5" i="10" s="1"/>
  <c r="G5" i="10"/>
  <c r="F5" i="10"/>
  <c r="E5" i="10"/>
  <c r="D5" i="10"/>
  <c r="C5" i="10"/>
  <c r="H30" i="2"/>
  <c r="I30" i="2" s="1"/>
  <c r="G30" i="2"/>
  <c r="F30" i="2"/>
  <c r="E30" i="2"/>
  <c r="D30" i="2"/>
  <c r="C30" i="2"/>
  <c r="H25" i="2"/>
  <c r="I25" i="2" s="1"/>
  <c r="G25" i="2"/>
  <c r="F25" i="2"/>
  <c r="E25" i="2"/>
  <c r="D25" i="2"/>
  <c r="C25" i="2"/>
  <c r="H20" i="2"/>
  <c r="I20" i="2" s="1"/>
  <c r="G20" i="2"/>
  <c r="F20" i="2"/>
  <c r="E20" i="2"/>
  <c r="D20" i="2"/>
  <c r="C20" i="2"/>
  <c r="H15" i="2"/>
  <c r="I15" i="2" s="1"/>
  <c r="G15" i="2"/>
  <c r="F15" i="2"/>
  <c r="E15" i="2"/>
  <c r="D15" i="2"/>
  <c r="C15" i="2"/>
  <c r="H10" i="2"/>
  <c r="I10" i="2" s="1"/>
  <c r="G10" i="2"/>
  <c r="F10" i="2"/>
  <c r="E10" i="2"/>
  <c r="D10" i="2"/>
  <c r="C10" i="2"/>
  <c r="H5" i="2"/>
  <c r="I5" i="2" s="1"/>
  <c r="G5" i="2"/>
  <c r="F5" i="2"/>
  <c r="E5" i="2"/>
  <c r="D5" i="2"/>
  <c r="C5" i="2"/>
  <c r="H33" i="10"/>
  <c r="I33" i="10" s="1"/>
  <c r="G33" i="10"/>
  <c r="F33" i="10"/>
  <c r="E33" i="10"/>
  <c r="D33" i="10"/>
  <c r="C33" i="10"/>
  <c r="B33" i="10"/>
  <c r="H27" i="10"/>
  <c r="I27" i="10" s="1"/>
  <c r="G27" i="10"/>
  <c r="F27" i="10"/>
  <c r="E27" i="10"/>
  <c r="D27" i="10"/>
  <c r="C27" i="10"/>
  <c r="B27" i="10"/>
  <c r="H21" i="10"/>
  <c r="I21" i="10" s="1"/>
  <c r="G21" i="10"/>
  <c r="F21" i="10"/>
  <c r="E21" i="10"/>
  <c r="D21" i="10"/>
  <c r="C21" i="10"/>
  <c r="B21" i="10"/>
  <c r="H15" i="10"/>
  <c r="I15" i="10" s="1"/>
  <c r="G15" i="10"/>
  <c r="F15" i="10"/>
  <c r="E15" i="10"/>
  <c r="D15" i="10"/>
  <c r="C15" i="10"/>
  <c r="B15" i="10"/>
  <c r="H9" i="10"/>
  <c r="I9" i="10" s="1"/>
  <c r="G9" i="10"/>
  <c r="F9" i="10"/>
  <c r="E9" i="10"/>
  <c r="D9" i="10"/>
  <c r="C9" i="10"/>
  <c r="B9" i="10"/>
  <c r="H3" i="10"/>
  <c r="I3" i="10" s="1"/>
  <c r="G3" i="10"/>
  <c r="F3" i="10"/>
  <c r="E3" i="10"/>
  <c r="D3" i="10"/>
  <c r="C3" i="10"/>
  <c r="B3" i="10"/>
  <c r="H28" i="2"/>
  <c r="I28" i="2" s="1"/>
  <c r="G28" i="2"/>
  <c r="F28" i="2"/>
  <c r="E28" i="2"/>
  <c r="D28" i="2"/>
  <c r="C28" i="2"/>
  <c r="B28" i="2"/>
  <c r="H23" i="2"/>
  <c r="I23" i="2" s="1"/>
  <c r="G23" i="2"/>
  <c r="F23" i="2"/>
  <c r="E23" i="2"/>
  <c r="D23" i="2"/>
  <c r="C23" i="2"/>
  <c r="B23" i="2"/>
  <c r="H18" i="2"/>
  <c r="I18" i="2" s="1"/>
  <c r="G18" i="2"/>
  <c r="F18" i="2"/>
  <c r="E18" i="2"/>
  <c r="D18" i="2"/>
  <c r="C18" i="2"/>
  <c r="B18" i="2"/>
  <c r="H13" i="2"/>
  <c r="I13" i="2" s="1"/>
  <c r="G13" i="2"/>
  <c r="F13" i="2"/>
  <c r="E13" i="2"/>
  <c r="D13" i="2"/>
  <c r="C13" i="2"/>
  <c r="B13" i="2"/>
  <c r="H8" i="2"/>
  <c r="I8" i="2" s="1"/>
  <c r="G8" i="2"/>
  <c r="F8" i="2"/>
  <c r="E8" i="2"/>
  <c r="D8" i="2"/>
  <c r="C8" i="2"/>
  <c r="B8" i="2"/>
  <c r="H3" i="2"/>
  <c r="I3" i="2" s="1"/>
  <c r="G3" i="2"/>
  <c r="F3" i="2"/>
  <c r="E3" i="2"/>
  <c r="D3" i="2"/>
  <c r="C3" i="2"/>
  <c r="B3" i="2"/>
  <c r="H34" i="10"/>
  <c r="I34" i="10" s="1"/>
  <c r="G34" i="10"/>
  <c r="F34" i="10"/>
  <c r="E34" i="10"/>
  <c r="D34" i="10"/>
  <c r="C34" i="10"/>
  <c r="B34" i="10"/>
  <c r="H28" i="10"/>
  <c r="I28" i="10" s="1"/>
  <c r="G28" i="10"/>
  <c r="F28" i="10"/>
  <c r="E28" i="10"/>
  <c r="D28" i="10"/>
  <c r="C28" i="10"/>
  <c r="B28" i="10"/>
  <c r="H22" i="10"/>
  <c r="I22" i="10" s="1"/>
  <c r="G22" i="10"/>
  <c r="F22" i="10"/>
  <c r="E22" i="10"/>
  <c r="D22" i="10"/>
  <c r="C22" i="10"/>
  <c r="B22" i="10"/>
  <c r="H16" i="10"/>
  <c r="I16" i="10" s="1"/>
  <c r="G16" i="10"/>
  <c r="F16" i="10"/>
  <c r="E16" i="10"/>
  <c r="D16" i="10"/>
  <c r="C16" i="10"/>
  <c r="B16" i="10"/>
  <c r="H10" i="10"/>
  <c r="I10" i="10" s="1"/>
  <c r="G10" i="10"/>
  <c r="F10" i="10"/>
  <c r="E10" i="10"/>
  <c r="D10" i="10"/>
  <c r="C10" i="10"/>
  <c r="B10" i="10"/>
  <c r="H4" i="10"/>
  <c r="I4" i="10" s="1"/>
  <c r="G4" i="10"/>
  <c r="F4" i="10"/>
  <c r="E4" i="10"/>
  <c r="D4" i="10"/>
  <c r="C4" i="10"/>
  <c r="B4" i="10"/>
  <c r="H29" i="2"/>
  <c r="I29" i="2" s="1"/>
  <c r="G29" i="2"/>
  <c r="F29" i="2"/>
  <c r="E29" i="2"/>
  <c r="D29" i="2"/>
  <c r="C29" i="2"/>
  <c r="B29" i="2"/>
  <c r="H24" i="2"/>
  <c r="I24" i="2" s="1"/>
  <c r="G24" i="2"/>
  <c r="F24" i="2"/>
  <c r="E24" i="2"/>
  <c r="D24" i="2"/>
  <c r="C24" i="2"/>
  <c r="B24" i="2"/>
  <c r="H19" i="2"/>
  <c r="I19" i="2" s="1"/>
  <c r="G19" i="2"/>
  <c r="F19" i="2"/>
  <c r="E19" i="2"/>
  <c r="D19" i="2"/>
  <c r="C19" i="2"/>
  <c r="B19" i="2"/>
  <c r="H14" i="2"/>
  <c r="I14" i="2" s="1"/>
  <c r="G14" i="2"/>
  <c r="F14" i="2"/>
  <c r="E14" i="2"/>
  <c r="D14" i="2"/>
  <c r="C14" i="2"/>
  <c r="B14" i="2"/>
  <c r="H9" i="2"/>
  <c r="I9" i="2" s="1"/>
  <c r="G9" i="2"/>
  <c r="F9" i="2"/>
  <c r="E9" i="2"/>
  <c r="D9" i="2"/>
  <c r="C9" i="2"/>
  <c r="B9" i="2"/>
  <c r="H4" i="2"/>
  <c r="I4" i="2" s="1"/>
  <c r="G4" i="2"/>
  <c r="F4" i="2"/>
  <c r="E4" i="2"/>
  <c r="D4" i="2"/>
  <c r="C4" i="2"/>
  <c r="B4" i="2"/>
  <c r="H19" i="13"/>
  <c r="I19" i="13" s="1"/>
  <c r="G19" i="13"/>
  <c r="F19" i="13"/>
  <c r="E19" i="13"/>
  <c r="D19" i="13"/>
  <c r="C19" i="13"/>
  <c r="B19" i="13"/>
  <c r="H14" i="13"/>
  <c r="I14" i="13" s="1"/>
  <c r="G14" i="13"/>
  <c r="F14" i="13"/>
  <c r="E14" i="13"/>
  <c r="D14" i="13"/>
  <c r="C14" i="13"/>
  <c r="B14" i="13"/>
  <c r="H9" i="13"/>
  <c r="I9" i="13" s="1"/>
  <c r="G9" i="13"/>
  <c r="F9" i="13"/>
  <c r="E9" i="13"/>
  <c r="D9" i="13"/>
  <c r="C9" i="13"/>
  <c r="B9" i="13"/>
  <c r="H4" i="13"/>
  <c r="I4" i="13" s="1"/>
  <c r="G4" i="13"/>
  <c r="F4" i="13"/>
  <c r="E4" i="13"/>
  <c r="D4" i="13"/>
  <c r="C4" i="13"/>
  <c r="B4" i="13"/>
  <c r="H19" i="14"/>
  <c r="I19" i="14" s="1"/>
  <c r="G19" i="14"/>
  <c r="F19" i="14"/>
  <c r="E19" i="14"/>
  <c r="D19" i="14"/>
  <c r="C19" i="14"/>
  <c r="B19" i="14"/>
  <c r="H14" i="14"/>
  <c r="I14" i="14" s="1"/>
  <c r="G14" i="14"/>
  <c r="F14" i="14"/>
  <c r="E14" i="14"/>
  <c r="D14" i="14"/>
  <c r="C14" i="14"/>
  <c r="B14" i="14"/>
  <c r="H9" i="14"/>
  <c r="I9" i="14" s="1"/>
  <c r="G9" i="14"/>
  <c r="F9" i="14"/>
  <c r="E9" i="14"/>
  <c r="D9" i="14"/>
  <c r="C9" i="14"/>
  <c r="B9" i="14"/>
  <c r="H4" i="14"/>
  <c r="I4" i="14" s="1"/>
  <c r="G4" i="14"/>
  <c r="F4" i="14"/>
  <c r="E4" i="14"/>
  <c r="D4" i="14"/>
  <c r="C4" i="14"/>
  <c r="B4" i="14"/>
  <c r="H21" i="13"/>
  <c r="I21" i="13" s="1"/>
  <c r="G21" i="13"/>
  <c r="F21" i="13"/>
  <c r="E21" i="13"/>
  <c r="D21" i="13"/>
  <c r="C21" i="13"/>
  <c r="B21" i="13"/>
  <c r="H16" i="13"/>
  <c r="I16" i="13" s="1"/>
  <c r="G16" i="13"/>
  <c r="F16" i="13"/>
  <c r="E16" i="13"/>
  <c r="D16" i="13"/>
  <c r="C16" i="13"/>
  <c r="B16" i="13"/>
  <c r="H11" i="13"/>
  <c r="I11" i="13" s="1"/>
  <c r="G11" i="13"/>
  <c r="F11" i="13"/>
  <c r="E11" i="13"/>
  <c r="D11" i="13"/>
  <c r="C11" i="13"/>
  <c r="B11" i="13"/>
  <c r="H6" i="13"/>
  <c r="I6" i="13" s="1"/>
  <c r="G6" i="13"/>
  <c r="F6" i="13"/>
  <c r="E6" i="13"/>
  <c r="D6" i="13"/>
  <c r="C6" i="13"/>
  <c r="B6" i="13"/>
  <c r="H21" i="14"/>
  <c r="I21" i="14" s="1"/>
  <c r="G21" i="14"/>
  <c r="F21" i="14"/>
  <c r="E21" i="14"/>
  <c r="D21" i="14"/>
  <c r="C21" i="14"/>
  <c r="B21" i="14"/>
  <c r="H16" i="14"/>
  <c r="I16" i="14" s="1"/>
  <c r="G16" i="14"/>
  <c r="F16" i="14"/>
  <c r="E16" i="14"/>
  <c r="D16" i="14"/>
  <c r="C16" i="14"/>
  <c r="B16" i="14"/>
  <c r="H11" i="14"/>
  <c r="I11" i="14" s="1"/>
  <c r="G11" i="14"/>
  <c r="F11" i="14"/>
  <c r="E11" i="14"/>
  <c r="D11" i="14"/>
  <c r="C11" i="14"/>
  <c r="B11" i="14"/>
  <c r="H6" i="14"/>
  <c r="I6" i="14" s="1"/>
  <c r="G6" i="14"/>
  <c r="F6" i="14"/>
  <c r="E6" i="14"/>
  <c r="D6" i="14"/>
  <c r="C6" i="14"/>
  <c r="B6" i="14"/>
  <c r="H20" i="13"/>
  <c r="I20" i="13" s="1"/>
  <c r="G20" i="13"/>
  <c r="F20" i="13"/>
  <c r="E20" i="13"/>
  <c r="D20" i="13"/>
  <c r="C20" i="13"/>
  <c r="B20" i="13"/>
  <c r="H15" i="13"/>
  <c r="I15" i="13" s="1"/>
  <c r="G15" i="13"/>
  <c r="F15" i="13"/>
  <c r="E15" i="13"/>
  <c r="D15" i="13"/>
  <c r="C15" i="13"/>
  <c r="B15" i="13"/>
  <c r="H10" i="13"/>
  <c r="I10" i="13" s="1"/>
  <c r="G10" i="13"/>
  <c r="F10" i="13"/>
  <c r="E10" i="13"/>
  <c r="D10" i="13"/>
  <c r="C10" i="13"/>
  <c r="B10" i="13"/>
  <c r="H5" i="13"/>
  <c r="I5" i="13" s="1"/>
  <c r="G5" i="13"/>
  <c r="F5" i="13"/>
  <c r="E5" i="13"/>
  <c r="D5" i="13"/>
  <c r="C5" i="13"/>
  <c r="B5" i="13"/>
  <c r="H20" i="14"/>
  <c r="I20" i="14" s="1"/>
  <c r="G20" i="14"/>
  <c r="F20" i="14"/>
  <c r="E20" i="14"/>
  <c r="D20" i="14"/>
  <c r="C20" i="14"/>
  <c r="B20" i="14"/>
  <c r="H15" i="14"/>
  <c r="I15" i="14" s="1"/>
  <c r="G15" i="14"/>
  <c r="F15" i="14"/>
  <c r="E15" i="14"/>
  <c r="D15" i="14"/>
  <c r="C15" i="14"/>
  <c r="B15" i="14"/>
  <c r="H10" i="14"/>
  <c r="I10" i="14" s="1"/>
  <c r="G10" i="14"/>
  <c r="F10" i="14"/>
  <c r="E10" i="14"/>
  <c r="D10" i="14"/>
  <c r="C10" i="14"/>
  <c r="B10" i="14"/>
  <c r="H5" i="14"/>
  <c r="I5" i="14" s="1"/>
  <c r="G5" i="14"/>
  <c r="F5" i="14"/>
  <c r="E5" i="14"/>
  <c r="D5" i="14"/>
  <c r="C5" i="14"/>
  <c r="B5" i="14"/>
  <c r="E2" i="10"/>
  <c r="H18" i="13"/>
  <c r="I18" i="13" s="1"/>
  <c r="G18" i="13"/>
  <c r="F18" i="13"/>
  <c r="E18" i="13"/>
  <c r="D18" i="13"/>
  <c r="C18" i="13"/>
  <c r="B18" i="13"/>
  <c r="H13" i="13"/>
  <c r="I13" i="13" s="1"/>
  <c r="G13" i="13"/>
  <c r="F13" i="13"/>
  <c r="E13" i="13"/>
  <c r="D13" i="13"/>
  <c r="C13" i="13"/>
  <c r="B13" i="13"/>
  <c r="H8" i="13"/>
  <c r="I8" i="13" s="1"/>
  <c r="G8" i="13"/>
  <c r="F8" i="13"/>
  <c r="E8" i="13"/>
  <c r="D8" i="13"/>
  <c r="C8" i="13"/>
  <c r="B8" i="13"/>
  <c r="H3" i="13"/>
  <c r="I3" i="13" s="1"/>
  <c r="G3" i="13"/>
  <c r="F3" i="13"/>
  <c r="E3" i="13"/>
  <c r="D3" i="13"/>
  <c r="C3" i="13"/>
  <c r="B3" i="13"/>
  <c r="E2" i="13"/>
  <c r="E2" i="2"/>
  <c r="H18" i="14"/>
  <c r="I18" i="14" s="1"/>
  <c r="G18" i="14"/>
  <c r="F18" i="14"/>
  <c r="E18" i="14"/>
  <c r="D18" i="14"/>
  <c r="C18" i="14"/>
  <c r="B18" i="14"/>
  <c r="H13" i="14"/>
  <c r="I13" i="14" s="1"/>
  <c r="G13" i="14"/>
  <c r="F13" i="14"/>
  <c r="E13" i="14"/>
  <c r="D13" i="14"/>
  <c r="C13" i="14"/>
  <c r="B13" i="14"/>
  <c r="H8" i="14"/>
  <c r="I8" i="14" s="1"/>
  <c r="G8" i="14"/>
  <c r="F8" i="14"/>
  <c r="E8" i="14"/>
  <c r="D8" i="14"/>
  <c r="C8" i="14"/>
  <c r="B8" i="14"/>
  <c r="H3" i="14"/>
  <c r="I3" i="14" s="1"/>
  <c r="G3" i="14"/>
  <c r="F3" i="14"/>
  <c r="E3" i="14"/>
  <c r="D3" i="14"/>
  <c r="C3" i="14"/>
  <c r="B3" i="14"/>
  <c r="E2" i="14"/>
  <c r="E65" i="14"/>
  <c r="D65" i="14"/>
  <c r="C65" i="14"/>
  <c r="B65" i="14"/>
  <c r="E64" i="14"/>
  <c r="D64" i="14"/>
  <c r="C64" i="14"/>
  <c r="B64" i="14"/>
  <c r="E63" i="14"/>
  <c r="D63" i="14"/>
  <c r="C63" i="14"/>
  <c r="B63" i="14"/>
  <c r="E62" i="14"/>
  <c r="D62" i="14"/>
  <c r="C62" i="14"/>
  <c r="B62" i="14"/>
  <c r="E61" i="14"/>
  <c r="D61" i="14"/>
  <c r="C61" i="14"/>
  <c r="B61" i="14"/>
  <c r="E60" i="14"/>
  <c r="D60" i="14"/>
  <c r="C60" i="14"/>
  <c r="B60" i="14"/>
  <c r="E59" i="14"/>
  <c r="D59" i="14"/>
  <c r="C59" i="14"/>
  <c r="B59" i="14"/>
  <c r="E58" i="14"/>
  <c r="D58" i="14"/>
  <c r="C58" i="14"/>
  <c r="B58" i="14"/>
  <c r="B47" i="14"/>
  <c r="E54" i="14"/>
  <c r="D54" i="14"/>
  <c r="C54" i="14"/>
  <c r="B54" i="14"/>
  <c r="E53" i="14"/>
  <c r="D53" i="14"/>
  <c r="C53" i="14"/>
  <c r="B53" i="14"/>
  <c r="E52" i="14"/>
  <c r="D52" i="14"/>
  <c r="C52" i="14"/>
  <c r="B52" i="14"/>
  <c r="E51" i="14"/>
  <c r="D51" i="14"/>
  <c r="C51" i="14"/>
  <c r="B51" i="14"/>
  <c r="E50" i="14"/>
  <c r="D50" i="14"/>
  <c r="C50" i="14"/>
  <c r="B50" i="14"/>
  <c r="E49" i="14"/>
  <c r="D49" i="14"/>
  <c r="C49" i="14"/>
  <c r="B49" i="14"/>
  <c r="E48" i="14"/>
  <c r="D48" i="14"/>
  <c r="C48" i="14"/>
  <c r="B48" i="14"/>
  <c r="E47" i="14"/>
  <c r="D47" i="14"/>
  <c r="C47" i="14"/>
  <c r="E43" i="14"/>
  <c r="D43" i="14"/>
  <c r="C43" i="14"/>
  <c r="B43" i="14"/>
  <c r="E42" i="14"/>
  <c r="D42" i="14"/>
  <c r="C42" i="14"/>
  <c r="B42" i="14"/>
  <c r="E41" i="14"/>
  <c r="D41" i="14"/>
  <c r="C41" i="14"/>
  <c r="B41" i="14"/>
  <c r="E40" i="14"/>
  <c r="D40" i="14"/>
  <c r="C40" i="14"/>
  <c r="B40" i="14"/>
  <c r="E39" i="14"/>
  <c r="D39" i="14"/>
  <c r="C39" i="14"/>
  <c r="B39" i="14"/>
  <c r="E38" i="14"/>
  <c r="D38" i="14"/>
  <c r="C38" i="14"/>
  <c r="B38" i="14"/>
  <c r="E37" i="14"/>
  <c r="D37" i="14"/>
  <c r="C37" i="14"/>
  <c r="B37" i="14"/>
  <c r="E36" i="14"/>
  <c r="D36" i="14"/>
  <c r="C36" i="14"/>
  <c r="B36" i="14"/>
  <c r="B25" i="14"/>
  <c r="E32" i="14"/>
  <c r="D32" i="14"/>
  <c r="C32" i="14"/>
  <c r="B32" i="14"/>
  <c r="E31" i="14"/>
  <c r="D31" i="14"/>
  <c r="C31" i="14"/>
  <c r="B31" i="14"/>
  <c r="E30" i="14"/>
  <c r="D30" i="14"/>
  <c r="C30" i="14"/>
  <c r="B30" i="14"/>
  <c r="E29" i="14"/>
  <c r="D29" i="14"/>
  <c r="C29" i="14"/>
  <c r="B29" i="14"/>
  <c r="E28" i="14"/>
  <c r="D28" i="14"/>
  <c r="C28" i="14"/>
  <c r="B28" i="14"/>
  <c r="E27" i="14"/>
  <c r="D27" i="14"/>
  <c r="C27" i="14"/>
  <c r="B27" i="14"/>
  <c r="E26" i="14"/>
  <c r="D26" i="14"/>
  <c r="C26" i="14"/>
  <c r="B26" i="14"/>
  <c r="E25" i="14"/>
  <c r="D25" i="14"/>
  <c r="C25" i="14"/>
  <c r="H3" i="15"/>
  <c r="I3" i="15" s="1"/>
  <c r="H41" i="16"/>
  <c r="I41" i="16" s="1"/>
  <c r="I16" i="16" s="1"/>
  <c r="H16" i="16" s="1"/>
  <c r="G41" i="16"/>
  <c r="F41" i="16"/>
  <c r="E41" i="16"/>
  <c r="D41" i="16"/>
  <c r="C41" i="16"/>
  <c r="B41" i="16"/>
  <c r="H40" i="16"/>
  <c r="I40" i="16" s="1"/>
  <c r="I15" i="16" s="1"/>
  <c r="H15" i="16" s="1"/>
  <c r="G40" i="16"/>
  <c r="F40" i="16"/>
  <c r="E40" i="16"/>
  <c r="D40" i="16"/>
  <c r="C40" i="16"/>
  <c r="B40" i="16"/>
  <c r="H39" i="16"/>
  <c r="I39" i="16" s="1"/>
  <c r="I14" i="16" s="1"/>
  <c r="H14" i="16" s="1"/>
  <c r="G39" i="16"/>
  <c r="F39" i="16"/>
  <c r="E39" i="16"/>
  <c r="D39" i="16"/>
  <c r="C39" i="16"/>
  <c r="B39" i="16"/>
  <c r="H38" i="16"/>
  <c r="I38" i="16" s="1"/>
  <c r="I13" i="16" s="1"/>
  <c r="H13" i="16" s="1"/>
  <c r="G38" i="16"/>
  <c r="F38" i="16"/>
  <c r="E38" i="16"/>
  <c r="D38" i="16"/>
  <c r="C38" i="16"/>
  <c r="B38" i="16"/>
  <c r="B31" i="16"/>
  <c r="H34" i="16"/>
  <c r="I34" i="16" s="1"/>
  <c r="I11" i="16" s="1"/>
  <c r="H11" i="16" s="1"/>
  <c r="G34" i="16"/>
  <c r="F34" i="16"/>
  <c r="E34" i="16"/>
  <c r="D34" i="16"/>
  <c r="C34" i="16"/>
  <c r="B34" i="16"/>
  <c r="H33" i="16"/>
  <c r="I33" i="16" s="1"/>
  <c r="I10" i="16" s="1"/>
  <c r="H10" i="16" s="1"/>
  <c r="G33" i="16"/>
  <c r="F33" i="16"/>
  <c r="E33" i="16"/>
  <c r="D33" i="16"/>
  <c r="C33" i="16"/>
  <c r="B33" i="16"/>
  <c r="H32" i="16"/>
  <c r="I32" i="16" s="1"/>
  <c r="I9" i="16" s="1"/>
  <c r="H9" i="16" s="1"/>
  <c r="G32" i="16"/>
  <c r="F32" i="16"/>
  <c r="E32" i="16"/>
  <c r="D32" i="16"/>
  <c r="C32" i="16"/>
  <c r="B32" i="16"/>
  <c r="H31" i="16"/>
  <c r="I31" i="16" s="1"/>
  <c r="I8" i="16" s="1"/>
  <c r="H8" i="16" s="1"/>
  <c r="G31" i="16"/>
  <c r="F31" i="16"/>
  <c r="E31" i="16"/>
  <c r="D31" i="16"/>
  <c r="C31" i="16"/>
  <c r="H47" i="16"/>
  <c r="I47" i="16" s="1"/>
  <c r="I21" i="16" s="1"/>
  <c r="H21" i="16" s="1"/>
  <c r="G47" i="16"/>
  <c r="F47" i="16"/>
  <c r="E47" i="16"/>
  <c r="D47" i="16"/>
  <c r="C47" i="16"/>
  <c r="B47" i="16"/>
  <c r="H46" i="16"/>
  <c r="I46" i="16" s="1"/>
  <c r="I20" i="16" s="1"/>
  <c r="H20" i="16" s="1"/>
  <c r="G46" i="16"/>
  <c r="F46" i="16"/>
  <c r="E46" i="16"/>
  <c r="D46" i="16"/>
  <c r="C46" i="16"/>
  <c r="B46" i="16"/>
  <c r="H45" i="16"/>
  <c r="I45" i="16" s="1"/>
  <c r="I19" i="16" s="1"/>
  <c r="H19" i="16" s="1"/>
  <c r="G45" i="16"/>
  <c r="F45" i="16"/>
  <c r="E45" i="16"/>
  <c r="D45" i="16"/>
  <c r="C45" i="16"/>
  <c r="B45" i="16"/>
  <c r="H44" i="16"/>
  <c r="I44" i="16" s="1"/>
  <c r="I18" i="16" s="1"/>
  <c r="H18" i="16" s="1"/>
  <c r="G44" i="16"/>
  <c r="F44" i="16"/>
  <c r="E44" i="16"/>
  <c r="D44" i="16"/>
  <c r="C44" i="16"/>
  <c r="B44" i="16"/>
  <c r="H29" i="15"/>
  <c r="I29" i="15" s="1"/>
  <c r="G29" i="15"/>
  <c r="F29" i="15"/>
  <c r="E29" i="15"/>
  <c r="D29" i="15"/>
  <c r="C29" i="15"/>
  <c r="B29" i="15"/>
  <c r="H24" i="15"/>
  <c r="I24" i="15" s="1"/>
  <c r="G24" i="15"/>
  <c r="F24" i="15"/>
  <c r="E24" i="15"/>
  <c r="D24" i="15"/>
  <c r="C24" i="15"/>
  <c r="B24" i="15"/>
  <c r="H19" i="15"/>
  <c r="I19" i="15" s="1"/>
  <c r="G19" i="15"/>
  <c r="F19" i="15"/>
  <c r="E19" i="15"/>
  <c r="D19" i="15"/>
  <c r="C19" i="15"/>
  <c r="B19" i="15"/>
  <c r="H14" i="15"/>
  <c r="I14" i="15" s="1"/>
  <c r="G14" i="15"/>
  <c r="F14" i="15"/>
  <c r="E14" i="15"/>
  <c r="D14" i="15"/>
  <c r="C14" i="15"/>
  <c r="B14" i="15"/>
  <c r="H9" i="15"/>
  <c r="I9" i="15" s="1"/>
  <c r="G9" i="15"/>
  <c r="F9" i="15"/>
  <c r="E9" i="15"/>
  <c r="D9" i="15"/>
  <c r="C9" i="15"/>
  <c r="B9" i="15"/>
  <c r="H4" i="15"/>
  <c r="I4" i="15" s="1"/>
  <c r="G4" i="15"/>
  <c r="F4" i="15"/>
  <c r="E4" i="15"/>
  <c r="D4" i="15"/>
  <c r="C4" i="15"/>
  <c r="B4" i="15"/>
  <c r="H31" i="15"/>
  <c r="I31" i="15" s="1"/>
  <c r="G31" i="15"/>
  <c r="F31" i="15"/>
  <c r="E31" i="15"/>
  <c r="D31" i="15"/>
  <c r="C31" i="15"/>
  <c r="B31" i="15"/>
  <c r="H26" i="15"/>
  <c r="I26" i="15" s="1"/>
  <c r="G26" i="15"/>
  <c r="F26" i="15"/>
  <c r="E26" i="15"/>
  <c r="D26" i="15"/>
  <c r="C26" i="15"/>
  <c r="B26" i="15"/>
  <c r="H21" i="15"/>
  <c r="I21" i="15" s="1"/>
  <c r="G21" i="15"/>
  <c r="F21" i="15"/>
  <c r="E21" i="15"/>
  <c r="D21" i="15"/>
  <c r="C21" i="15"/>
  <c r="B21" i="15"/>
  <c r="H16" i="15"/>
  <c r="I16" i="15" s="1"/>
  <c r="G16" i="15"/>
  <c r="F16" i="15"/>
  <c r="E16" i="15"/>
  <c r="D16" i="15"/>
  <c r="C16" i="15"/>
  <c r="B16" i="15"/>
  <c r="H11" i="15"/>
  <c r="I11" i="15" s="1"/>
  <c r="G11" i="15"/>
  <c r="F11" i="15"/>
  <c r="E11" i="15"/>
  <c r="D11" i="15"/>
  <c r="C11" i="15"/>
  <c r="B11" i="15"/>
  <c r="H6" i="15"/>
  <c r="I6" i="15" s="1"/>
  <c r="G6" i="15"/>
  <c r="F6" i="15"/>
  <c r="E6" i="15"/>
  <c r="D6" i="15"/>
  <c r="C6" i="15"/>
  <c r="B6" i="15"/>
  <c r="H30" i="15"/>
  <c r="I30" i="15" s="1"/>
  <c r="G30" i="15"/>
  <c r="F30" i="15"/>
  <c r="E30" i="15"/>
  <c r="D30" i="15"/>
  <c r="C30" i="15"/>
  <c r="B30" i="15"/>
  <c r="H25" i="15"/>
  <c r="I25" i="15" s="1"/>
  <c r="G25" i="15"/>
  <c r="F25" i="15"/>
  <c r="E25" i="15"/>
  <c r="D25" i="15"/>
  <c r="C25" i="15"/>
  <c r="B25" i="15"/>
  <c r="H20" i="15"/>
  <c r="I20" i="15" s="1"/>
  <c r="G20" i="15"/>
  <c r="F20" i="15"/>
  <c r="E20" i="15"/>
  <c r="D20" i="15"/>
  <c r="C20" i="15"/>
  <c r="B20" i="15"/>
  <c r="H15" i="15"/>
  <c r="I15" i="15" s="1"/>
  <c r="G15" i="15"/>
  <c r="F15" i="15"/>
  <c r="E15" i="15"/>
  <c r="D15" i="15"/>
  <c r="C15" i="15"/>
  <c r="B15" i="15"/>
  <c r="H10" i="15"/>
  <c r="I10" i="15" s="1"/>
  <c r="G10" i="15"/>
  <c r="F10" i="15"/>
  <c r="E10" i="15"/>
  <c r="D10" i="15"/>
  <c r="C10" i="15"/>
  <c r="B10" i="15"/>
  <c r="H5" i="15"/>
  <c r="I5" i="15" s="1"/>
  <c r="G5" i="15"/>
  <c r="F5" i="15"/>
  <c r="E5" i="15"/>
  <c r="D5" i="15"/>
  <c r="C5" i="15"/>
  <c r="B5" i="15"/>
  <c r="H28" i="15"/>
  <c r="I28" i="15" s="1"/>
  <c r="G28" i="15"/>
  <c r="F28" i="15"/>
  <c r="E28" i="15"/>
  <c r="D28" i="15"/>
  <c r="C28" i="15"/>
  <c r="B28" i="15"/>
  <c r="H23" i="15"/>
  <c r="I23" i="15" s="1"/>
  <c r="G23" i="15"/>
  <c r="F23" i="15"/>
  <c r="E23" i="15"/>
  <c r="D23" i="15"/>
  <c r="C23" i="15"/>
  <c r="B23" i="15"/>
  <c r="H18" i="15"/>
  <c r="I18" i="15" s="1"/>
  <c r="G18" i="15"/>
  <c r="F18" i="15"/>
  <c r="E18" i="15"/>
  <c r="D18" i="15"/>
  <c r="C18" i="15"/>
  <c r="B18" i="15"/>
  <c r="H13" i="15"/>
  <c r="I13" i="15" s="1"/>
  <c r="G13" i="15"/>
  <c r="F13" i="15"/>
  <c r="E13" i="15"/>
  <c r="D13" i="15"/>
  <c r="C13" i="15"/>
  <c r="B13" i="15"/>
  <c r="H8" i="15"/>
  <c r="I8" i="15" s="1"/>
  <c r="G8" i="15"/>
  <c r="F8" i="15"/>
  <c r="E8" i="15"/>
  <c r="D8" i="15"/>
  <c r="C8" i="15"/>
  <c r="B8" i="15"/>
  <c r="G3" i="15"/>
  <c r="F3" i="15"/>
  <c r="E3" i="15"/>
  <c r="D3" i="15"/>
  <c r="C3" i="15"/>
  <c r="B3" i="15"/>
  <c r="H28" i="16"/>
  <c r="I28" i="16" s="1"/>
  <c r="I6" i="16" s="1"/>
  <c r="H6" i="16" s="1"/>
  <c r="G28" i="16"/>
  <c r="F28" i="16"/>
  <c r="E28" i="16"/>
  <c r="D28" i="16"/>
  <c r="C28" i="16"/>
  <c r="B28" i="16"/>
  <c r="H27" i="16"/>
  <c r="I27" i="16" s="1"/>
  <c r="I5" i="16" s="1"/>
  <c r="H5" i="16" s="1"/>
  <c r="G27" i="16"/>
  <c r="F27" i="16"/>
  <c r="E27" i="16"/>
  <c r="D27" i="16"/>
  <c r="C27" i="16"/>
  <c r="B27" i="16"/>
  <c r="H26" i="16"/>
  <c r="I26" i="16" s="1"/>
  <c r="I4" i="16" s="1"/>
  <c r="H4" i="16" s="1"/>
  <c r="G26" i="16"/>
  <c r="F26" i="16"/>
  <c r="E26" i="16"/>
  <c r="D26" i="16"/>
  <c r="C26" i="16"/>
  <c r="B26" i="16"/>
  <c r="H25" i="16"/>
  <c r="I25" i="16" s="1"/>
  <c r="I3" i="16" s="1"/>
  <c r="H3" i="16" s="1"/>
  <c r="G25" i="16"/>
  <c r="F25" i="16"/>
  <c r="E25" i="16"/>
  <c r="D25" i="16"/>
  <c r="C25" i="16"/>
  <c r="B25" i="16"/>
  <c r="I20" i="22"/>
  <c r="J20" i="22" s="1"/>
  <c r="H20" i="22"/>
  <c r="G20" i="22"/>
  <c r="F20" i="22"/>
  <c r="E20" i="22"/>
  <c r="D20" i="22"/>
  <c r="C20" i="22"/>
  <c r="I19" i="22"/>
  <c r="J19" i="22" s="1"/>
  <c r="H19" i="22"/>
  <c r="G19" i="22"/>
  <c r="F19" i="22"/>
  <c r="E19" i="22"/>
  <c r="D19" i="22"/>
  <c r="C19" i="22"/>
  <c r="I18" i="22"/>
  <c r="J18" i="22" s="1"/>
  <c r="H18" i="22"/>
  <c r="G18" i="22"/>
  <c r="F18" i="22"/>
  <c r="E18" i="22"/>
  <c r="D18" i="22"/>
  <c r="C18" i="22"/>
  <c r="K18" i="22" s="1"/>
  <c r="I17" i="22"/>
  <c r="J17" i="22" s="1"/>
  <c r="H17" i="22"/>
  <c r="G17" i="22"/>
  <c r="F17" i="22"/>
  <c r="E17" i="22"/>
  <c r="D17" i="22"/>
  <c r="C17" i="22"/>
  <c r="K17" i="22" s="1"/>
  <c r="I16" i="22"/>
  <c r="J16" i="22" s="1"/>
  <c r="H16" i="22"/>
  <c r="G16" i="22"/>
  <c r="F16" i="22"/>
  <c r="E16" i="22"/>
  <c r="D16" i="22"/>
  <c r="C16" i="22"/>
  <c r="K16" i="22" s="1"/>
  <c r="I15" i="22"/>
  <c r="J15" i="22" s="1"/>
  <c r="H15" i="22"/>
  <c r="G15" i="22"/>
  <c r="F15" i="22"/>
  <c r="E15" i="22"/>
  <c r="D15" i="22"/>
  <c r="C15" i="22"/>
  <c r="K15" i="22" s="1"/>
  <c r="I14" i="22"/>
  <c r="J14" i="22" s="1"/>
  <c r="H14" i="22"/>
  <c r="G14" i="22"/>
  <c r="F14" i="22"/>
  <c r="E14" i="22"/>
  <c r="D14" i="22"/>
  <c r="C14" i="22"/>
  <c r="I9" i="22"/>
  <c r="J9" i="22" s="1"/>
  <c r="H9" i="22"/>
  <c r="G9" i="22"/>
  <c r="F9" i="22"/>
  <c r="E9" i="22"/>
  <c r="D9" i="22"/>
  <c r="C9" i="22"/>
  <c r="K9" i="22" s="1"/>
  <c r="I8" i="22"/>
  <c r="H8" i="22"/>
  <c r="G8" i="22"/>
  <c r="F8" i="22"/>
  <c r="E8" i="22"/>
  <c r="D8" i="22"/>
  <c r="C8" i="22"/>
  <c r="I7" i="22"/>
  <c r="J7" i="22" s="1"/>
  <c r="H7" i="22"/>
  <c r="G7" i="22"/>
  <c r="F7" i="22"/>
  <c r="E7" i="22"/>
  <c r="D7" i="22"/>
  <c r="C7" i="22"/>
  <c r="I6" i="22"/>
  <c r="J6" i="22" s="1"/>
  <c r="H6" i="22"/>
  <c r="G6" i="22"/>
  <c r="F6" i="22"/>
  <c r="E6" i="22"/>
  <c r="D6" i="22"/>
  <c r="C6" i="22"/>
  <c r="I5" i="22"/>
  <c r="J5" i="22" s="1"/>
  <c r="H5" i="22"/>
  <c r="G5" i="22"/>
  <c r="F5" i="22"/>
  <c r="E5" i="22"/>
  <c r="D5" i="22"/>
  <c r="C5" i="22"/>
  <c r="K5" i="22" s="1"/>
  <c r="I4" i="22"/>
  <c r="J4" i="22" s="1"/>
  <c r="H4" i="22"/>
  <c r="G4" i="22"/>
  <c r="F4" i="22"/>
  <c r="E4" i="22"/>
  <c r="D4" i="22"/>
  <c r="C4" i="22"/>
  <c r="K4" i="22" s="1"/>
  <c r="I3" i="22"/>
  <c r="J3" i="22" s="1"/>
  <c r="H3" i="22"/>
  <c r="G3" i="22"/>
  <c r="F3" i="22"/>
  <c r="E3" i="22"/>
  <c r="D3" i="22"/>
  <c r="C3" i="22"/>
  <c r="K3" i="22" s="1"/>
  <c r="I20" i="19"/>
  <c r="J20" i="19" s="1"/>
  <c r="H20" i="19"/>
  <c r="G20" i="19"/>
  <c r="F20" i="19"/>
  <c r="E20" i="19"/>
  <c r="D20" i="19"/>
  <c r="C20" i="19"/>
  <c r="I19" i="19"/>
  <c r="H19" i="19"/>
  <c r="G19" i="19"/>
  <c r="F19" i="19"/>
  <c r="E19" i="19"/>
  <c r="D19" i="19"/>
  <c r="C19" i="19"/>
  <c r="I18" i="19"/>
  <c r="H18" i="19"/>
  <c r="G18" i="19"/>
  <c r="F18" i="19"/>
  <c r="E18" i="19"/>
  <c r="D18" i="19"/>
  <c r="C18" i="19"/>
  <c r="I17" i="19"/>
  <c r="H17" i="19"/>
  <c r="G17" i="19"/>
  <c r="F17" i="19"/>
  <c r="E17" i="19"/>
  <c r="D17" i="19"/>
  <c r="C17" i="19"/>
  <c r="I16" i="19"/>
  <c r="H16" i="19"/>
  <c r="G16" i="19"/>
  <c r="F16" i="19"/>
  <c r="E16" i="19"/>
  <c r="D16" i="19"/>
  <c r="C16" i="19"/>
  <c r="I15" i="19"/>
  <c r="H15" i="19"/>
  <c r="G15" i="19"/>
  <c r="F15" i="19"/>
  <c r="E15" i="19"/>
  <c r="D15" i="19"/>
  <c r="C15" i="19"/>
  <c r="I14" i="19"/>
  <c r="H14" i="19"/>
  <c r="G14" i="19"/>
  <c r="F14" i="19"/>
  <c r="E14" i="19"/>
  <c r="D14" i="19"/>
  <c r="C14" i="19"/>
  <c r="I9" i="19"/>
  <c r="J9" i="19" s="1"/>
  <c r="H9" i="19"/>
  <c r="G9" i="19"/>
  <c r="F9" i="19"/>
  <c r="E9" i="19"/>
  <c r="D9" i="19"/>
  <c r="C9" i="19"/>
  <c r="I8" i="19"/>
  <c r="J8" i="19" s="1"/>
  <c r="H8" i="19"/>
  <c r="G8" i="19"/>
  <c r="F8" i="19"/>
  <c r="E8" i="19"/>
  <c r="D8" i="19"/>
  <c r="C8" i="19"/>
  <c r="I7" i="19"/>
  <c r="J7" i="19" s="1"/>
  <c r="H7" i="19"/>
  <c r="G7" i="19"/>
  <c r="F7" i="19"/>
  <c r="E7" i="19"/>
  <c r="D7" i="19"/>
  <c r="C7" i="19"/>
  <c r="I6" i="19"/>
  <c r="J6" i="19" s="1"/>
  <c r="H6" i="19"/>
  <c r="G6" i="19"/>
  <c r="F6" i="19"/>
  <c r="E6" i="19"/>
  <c r="D6" i="19"/>
  <c r="C6" i="19"/>
  <c r="I5" i="19"/>
  <c r="J5" i="19" s="1"/>
  <c r="H5" i="19"/>
  <c r="G5" i="19"/>
  <c r="F5" i="19"/>
  <c r="E5" i="19"/>
  <c r="D5" i="19"/>
  <c r="C5" i="19"/>
  <c r="I4" i="19"/>
  <c r="J4" i="19" s="1"/>
  <c r="H4" i="19"/>
  <c r="G4" i="19"/>
  <c r="F4" i="19"/>
  <c r="E4" i="19"/>
  <c r="D4" i="19"/>
  <c r="C4" i="19"/>
  <c r="I3" i="19"/>
  <c r="J3" i="19" s="1"/>
  <c r="H3" i="19"/>
  <c r="G3" i="19"/>
  <c r="F3" i="19"/>
  <c r="E3" i="19"/>
  <c r="D3" i="19"/>
  <c r="C3" i="19"/>
  <c r="H14" i="21"/>
  <c r="I14" i="21" s="1"/>
  <c r="G14" i="21"/>
  <c r="F14" i="21"/>
  <c r="E14" i="21"/>
  <c r="D14" i="21"/>
  <c r="C14" i="21"/>
  <c r="B14" i="21"/>
  <c r="H13" i="21"/>
  <c r="I13" i="21" s="1"/>
  <c r="G13" i="21"/>
  <c r="F13" i="21"/>
  <c r="E13" i="21"/>
  <c r="D13" i="21"/>
  <c r="C13" i="21"/>
  <c r="B13" i="21"/>
  <c r="H12" i="21"/>
  <c r="I12" i="21" s="1"/>
  <c r="G12" i="21"/>
  <c r="F12" i="21"/>
  <c r="E12" i="21"/>
  <c r="D12" i="21"/>
  <c r="C12" i="21"/>
  <c r="B12" i="21"/>
  <c r="H11" i="21"/>
  <c r="I11" i="21" s="1"/>
  <c r="G11" i="21"/>
  <c r="F11" i="21"/>
  <c r="E11" i="21"/>
  <c r="D11" i="21"/>
  <c r="C11" i="21"/>
  <c r="B11" i="21"/>
  <c r="H6" i="21"/>
  <c r="I6" i="21" s="1"/>
  <c r="G6" i="21"/>
  <c r="F6" i="21"/>
  <c r="E6" i="21"/>
  <c r="D6" i="21"/>
  <c r="C6" i="21"/>
  <c r="B6" i="21"/>
  <c r="H5" i="21"/>
  <c r="I5" i="21" s="1"/>
  <c r="G5" i="21"/>
  <c r="F5" i="21"/>
  <c r="E5" i="21"/>
  <c r="D5" i="21"/>
  <c r="C5" i="21"/>
  <c r="B5" i="21"/>
  <c r="H4" i="21"/>
  <c r="I4" i="21" s="1"/>
  <c r="G4" i="21"/>
  <c r="F4" i="21"/>
  <c r="E4" i="21"/>
  <c r="D4" i="21"/>
  <c r="C4" i="21"/>
  <c r="B4" i="21"/>
  <c r="H3" i="21"/>
  <c r="I3" i="21" s="1"/>
  <c r="G3" i="21"/>
  <c r="F3" i="21"/>
  <c r="E3" i="21"/>
  <c r="D3" i="21"/>
  <c r="C3" i="21"/>
  <c r="B3" i="21"/>
  <c r="H6" i="18"/>
  <c r="I6" i="18" s="1"/>
  <c r="G6" i="18"/>
  <c r="F6" i="18"/>
  <c r="E6" i="18"/>
  <c r="D6" i="18"/>
  <c r="C6" i="18"/>
  <c r="B6" i="18"/>
  <c r="H5" i="18"/>
  <c r="I5" i="18" s="1"/>
  <c r="G5" i="18"/>
  <c r="F5" i="18"/>
  <c r="E5" i="18"/>
  <c r="D5" i="18"/>
  <c r="C5" i="18"/>
  <c r="B5" i="18"/>
  <c r="H4" i="18"/>
  <c r="I4" i="18" s="1"/>
  <c r="G4" i="18"/>
  <c r="F4" i="18"/>
  <c r="E4" i="18"/>
  <c r="D4" i="18"/>
  <c r="C4" i="18"/>
  <c r="B4" i="18"/>
  <c r="H3" i="18"/>
  <c r="I3" i="18" s="1"/>
  <c r="G3" i="18"/>
  <c r="F3" i="18"/>
  <c r="E3" i="18"/>
  <c r="D3" i="18"/>
  <c r="C3" i="18"/>
  <c r="B3" i="18"/>
  <c r="J8" i="22"/>
  <c r="I12" i="18"/>
  <c r="K19" i="22" l="1"/>
  <c r="K20" i="22"/>
  <c r="K9" i="19"/>
  <c r="K20" i="19"/>
  <c r="K14" i="22"/>
  <c r="B11" i="19"/>
  <c r="B10" i="19"/>
  <c r="K8" i="22"/>
  <c r="K6" i="22"/>
  <c r="B10" i="22"/>
  <c r="K7" i="22"/>
  <c r="B11" i="22"/>
  <c r="E10" i="22"/>
  <c r="B24" i="18"/>
  <c r="F33" i="20"/>
  <c r="F32" i="20"/>
  <c r="C33" i="20"/>
  <c r="C32" i="20"/>
  <c r="F45" i="23"/>
  <c r="E45" i="23"/>
  <c r="D45" i="23"/>
  <c r="C45" i="23"/>
  <c r="B45" i="23"/>
  <c r="A45" i="23"/>
  <c r="E23" i="18"/>
  <c r="D23" i="18"/>
  <c r="C23" i="18"/>
  <c r="B23" i="18"/>
  <c r="E23" i="21"/>
  <c r="D23" i="21"/>
  <c r="C23" i="21"/>
  <c r="B23" i="21"/>
  <c r="E24" i="18"/>
  <c r="B25" i="21"/>
  <c r="B24" i="21"/>
  <c r="D20" i="21"/>
  <c r="D19" i="21"/>
  <c r="B20" i="21"/>
  <c r="B19" i="21"/>
  <c r="D24" i="21"/>
  <c r="E25" i="18"/>
  <c r="B25" i="18"/>
  <c r="C25" i="18"/>
  <c r="C24" i="18"/>
  <c r="B32" i="20"/>
  <c r="B33" i="20"/>
  <c r="E32" i="20"/>
  <c r="E33" i="20"/>
  <c r="E20" i="21"/>
  <c r="B16" i="21"/>
  <c r="E25" i="21"/>
  <c r="D25" i="21"/>
  <c r="C25" i="21"/>
  <c r="H8" i="10"/>
  <c r="H14" i="10" s="1"/>
  <c r="H20" i="10" s="1"/>
  <c r="H26" i="10" s="1"/>
  <c r="H32" i="10" s="1"/>
  <c r="G8" i="10"/>
  <c r="G14" i="10" s="1"/>
  <c r="G20" i="10" s="1"/>
  <c r="G26" i="10" s="1"/>
  <c r="G32" i="10" s="1"/>
  <c r="F8" i="10"/>
  <c r="F14" i="10" s="1"/>
  <c r="F20" i="10" s="1"/>
  <c r="F26" i="10" s="1"/>
  <c r="F32" i="10" s="1"/>
  <c r="D8" i="10"/>
  <c r="D14" i="10" s="1"/>
  <c r="D20" i="10" s="1"/>
  <c r="D26" i="10" s="1"/>
  <c r="D32" i="10" s="1"/>
  <c r="C8" i="10"/>
  <c r="C14" i="10" s="1"/>
  <c r="C20" i="10" s="1"/>
  <c r="C26" i="10" s="1"/>
  <c r="C32" i="10" s="1"/>
  <c r="B8" i="10"/>
  <c r="B14" i="10" s="1"/>
  <c r="B20" i="10" s="1"/>
  <c r="B26" i="10" s="1"/>
  <c r="B32" i="10" s="1"/>
  <c r="E8" i="10"/>
  <c r="E14" i="10" s="1"/>
  <c r="E20" i="10" s="1"/>
  <c r="E26" i="10" s="1"/>
  <c r="E32" i="10" s="1"/>
  <c r="I24" i="10"/>
  <c r="I30" i="10"/>
  <c r="B7" i="15"/>
  <c r="B12" i="15"/>
  <c r="B17" i="15"/>
  <c r="B22" i="15"/>
  <c r="B27" i="15"/>
  <c r="C17" i="15"/>
  <c r="D17" i="15"/>
  <c r="E17" i="15"/>
  <c r="F17" i="15"/>
  <c r="G17" i="15"/>
  <c r="H17" i="15"/>
  <c r="I17" i="15"/>
  <c r="C22" i="15"/>
  <c r="D22" i="15"/>
  <c r="E22" i="15"/>
  <c r="F22" i="15"/>
  <c r="G22" i="15"/>
  <c r="H22" i="15"/>
  <c r="I22" i="15"/>
  <c r="C27" i="15"/>
  <c r="D27" i="15"/>
  <c r="E27" i="15"/>
  <c r="F27" i="15"/>
  <c r="G27" i="15"/>
  <c r="H27" i="15"/>
  <c r="A7" i="16"/>
  <c r="C7" i="16"/>
  <c r="D7" i="16"/>
  <c r="E7" i="16"/>
  <c r="F7" i="16"/>
  <c r="G7" i="16"/>
  <c r="H7" i="16"/>
  <c r="I7" i="16"/>
  <c r="A12" i="16"/>
  <c r="C12" i="16"/>
  <c r="D12" i="16"/>
  <c r="E12" i="16"/>
  <c r="F12" i="16"/>
  <c r="G12" i="16"/>
  <c r="H12" i="16"/>
  <c r="I12" i="16"/>
  <c r="H11" i="22" l="1"/>
  <c r="H10" i="22"/>
  <c r="F9" i="24"/>
  <c r="H33" i="20"/>
  <c r="I33" i="20"/>
  <c r="H32" i="20"/>
  <c r="C19" i="21"/>
  <c r="C20" i="21"/>
  <c r="E19" i="21"/>
  <c r="C24" i="21"/>
  <c r="E24" i="21"/>
  <c r="D24" i="18"/>
  <c r="D25" i="18"/>
  <c r="C20" i="18"/>
  <c r="I32" i="20"/>
  <c r="B8" i="21"/>
  <c r="J5" i="21"/>
  <c r="D15" i="21"/>
  <c r="B15" i="21"/>
  <c r="F5" i="24" s="1"/>
  <c r="O5" i="24" s="1"/>
  <c r="J13" i="21"/>
  <c r="B7" i="21"/>
  <c r="F4" i="24" s="1"/>
  <c r="O4" i="24" s="1"/>
  <c r="D7" i="21"/>
  <c r="J23" i="10"/>
  <c r="E21" i="22"/>
  <c r="B22" i="22"/>
  <c r="E10" i="24" s="1"/>
  <c r="E9" i="24"/>
  <c r="J12" i="21"/>
  <c r="J14" i="21"/>
  <c r="J4" i="21"/>
  <c r="J6" i="21"/>
  <c r="J30" i="10"/>
  <c r="B21" i="22"/>
  <c r="J11" i="21"/>
  <c r="J3" i="21"/>
  <c r="J24" i="10"/>
  <c r="J29" i="10"/>
  <c r="J28" i="10"/>
  <c r="J33" i="10"/>
  <c r="J27" i="10"/>
  <c r="J19" i="15"/>
  <c r="J24" i="15"/>
  <c r="J18" i="15"/>
  <c r="J20" i="15"/>
  <c r="J21" i="15"/>
  <c r="J30" i="15"/>
  <c r="J28" i="15"/>
  <c r="J23" i="15"/>
  <c r="J29" i="15"/>
  <c r="J25" i="15"/>
  <c r="J26" i="15"/>
  <c r="L3" i="22"/>
  <c r="L4" i="22"/>
  <c r="L5" i="22"/>
  <c r="L6" i="22"/>
  <c r="L7" i="22"/>
  <c r="L8" i="22"/>
  <c r="L14" i="22"/>
  <c r="J14" i="19"/>
  <c r="L15" i="22"/>
  <c r="J15" i="19"/>
  <c r="L16" i="22"/>
  <c r="J16" i="19"/>
  <c r="L17" i="22"/>
  <c r="J17" i="19"/>
  <c r="L18" i="22"/>
  <c r="J18" i="19"/>
  <c r="L19" i="22"/>
  <c r="J19" i="19"/>
  <c r="J3" i="18"/>
  <c r="C19" i="18"/>
  <c r="D19" i="18"/>
  <c r="E19" i="18"/>
  <c r="J14" i="18"/>
  <c r="A36" i="14"/>
  <c r="A47" i="14" s="1"/>
  <c r="A58" i="14"/>
  <c r="A37" i="14"/>
  <c r="A48" i="14" s="1"/>
  <c r="A59" i="14"/>
  <c r="F59" i="14"/>
  <c r="A38" i="14"/>
  <c r="A49" i="14" s="1"/>
  <c r="A60" i="14"/>
  <c r="A39" i="14"/>
  <c r="A50" i="14" s="1"/>
  <c r="A61" i="14"/>
  <c r="F61" i="14"/>
  <c r="A40" i="14"/>
  <c r="A51" i="14" s="1"/>
  <c r="A62" i="14"/>
  <c r="F62" i="14"/>
  <c r="A41" i="14"/>
  <c r="A52" i="14" s="1"/>
  <c r="A63" i="14"/>
  <c r="F63" i="14"/>
  <c r="A42" i="14"/>
  <c r="A53" i="14" s="1"/>
  <c r="A64" i="14"/>
  <c r="F64" i="14"/>
  <c r="A43" i="14"/>
  <c r="A54" i="14" s="1"/>
  <c r="A65" i="14"/>
  <c r="B5" i="16"/>
  <c r="C5" i="16"/>
  <c r="E5" i="16"/>
  <c r="F5" i="16"/>
  <c r="G5" i="16"/>
  <c r="C3" i="16"/>
  <c r="D3" i="16"/>
  <c r="E3" i="16"/>
  <c r="F3" i="16"/>
  <c r="G3" i="16"/>
  <c r="B10" i="16"/>
  <c r="C10" i="16"/>
  <c r="D10" i="16"/>
  <c r="E10" i="16"/>
  <c r="F10" i="16"/>
  <c r="G10" i="16"/>
  <c r="B8" i="16"/>
  <c r="C8" i="16"/>
  <c r="D8" i="16"/>
  <c r="E8" i="16"/>
  <c r="F8" i="16"/>
  <c r="G8" i="16"/>
  <c r="B15" i="16"/>
  <c r="C15" i="16"/>
  <c r="D15" i="16"/>
  <c r="E15" i="16"/>
  <c r="F15" i="16"/>
  <c r="G15" i="16"/>
  <c r="B13" i="16"/>
  <c r="C13" i="16"/>
  <c r="D13" i="16"/>
  <c r="E13" i="16"/>
  <c r="F13" i="16"/>
  <c r="G13" i="16"/>
  <c r="D16" i="16"/>
  <c r="E16" i="16"/>
  <c r="F16" i="16"/>
  <c r="G16" i="16"/>
  <c r="B18" i="16"/>
  <c r="C18" i="16"/>
  <c r="D18" i="16"/>
  <c r="E18" i="16"/>
  <c r="F18" i="16"/>
  <c r="G18" i="16"/>
  <c r="A31" i="16"/>
  <c r="A38" i="16" s="1"/>
  <c r="B6" i="16"/>
  <c r="D6" i="16"/>
  <c r="E6" i="16"/>
  <c r="F6" i="16"/>
  <c r="G6" i="16"/>
  <c r="A44" i="16"/>
  <c r="C4" i="16"/>
  <c r="D4" i="16"/>
  <c r="E4" i="16"/>
  <c r="F4" i="16"/>
  <c r="G4" i="16"/>
  <c r="A32" i="16"/>
  <c r="A39" i="16" s="1"/>
  <c r="B11" i="16"/>
  <c r="C11" i="16"/>
  <c r="D11" i="16"/>
  <c r="E11" i="16"/>
  <c r="F11" i="16"/>
  <c r="G11" i="16"/>
  <c r="A45" i="16"/>
  <c r="C9" i="16"/>
  <c r="D9" i="16"/>
  <c r="E9" i="16"/>
  <c r="F9" i="16"/>
  <c r="G9" i="16"/>
  <c r="A33" i="16"/>
  <c r="A46" i="16"/>
  <c r="C14" i="16"/>
  <c r="D14" i="16"/>
  <c r="E14" i="16"/>
  <c r="F14" i="16"/>
  <c r="G14" i="16"/>
  <c r="A34" i="16"/>
  <c r="A41" i="16" s="1"/>
  <c r="B21" i="16"/>
  <c r="C21" i="16"/>
  <c r="D21" i="16"/>
  <c r="E21" i="16"/>
  <c r="F21" i="16"/>
  <c r="G21" i="16"/>
  <c r="A47" i="16"/>
  <c r="C19" i="16"/>
  <c r="D19" i="16"/>
  <c r="E19" i="16"/>
  <c r="F19" i="16"/>
  <c r="G19" i="16"/>
  <c r="A2" i="16"/>
  <c r="C2" i="16"/>
  <c r="D2" i="16"/>
  <c r="E2" i="16"/>
  <c r="F2" i="16"/>
  <c r="G2" i="16"/>
  <c r="H2" i="16"/>
  <c r="I2" i="16"/>
  <c r="D5" i="16"/>
  <c r="C17" i="16"/>
  <c r="D17" i="16"/>
  <c r="E17" i="16"/>
  <c r="F17" i="16"/>
  <c r="G17" i="16"/>
  <c r="H17" i="16"/>
  <c r="I17" i="16"/>
  <c r="J3" i="15"/>
  <c r="C7" i="15"/>
  <c r="D7" i="15"/>
  <c r="E7" i="15"/>
  <c r="F7" i="15"/>
  <c r="G7" i="15"/>
  <c r="H7" i="15"/>
  <c r="I7" i="15"/>
  <c r="I27" i="15" s="1"/>
  <c r="C12" i="15"/>
  <c r="D12" i="15"/>
  <c r="E12" i="15"/>
  <c r="F12" i="15"/>
  <c r="G12" i="15"/>
  <c r="H12" i="15"/>
  <c r="I12" i="15"/>
  <c r="J16" i="15"/>
  <c r="E7" i="2"/>
  <c r="E12" i="14"/>
  <c r="C17" i="14"/>
  <c r="B7" i="2"/>
  <c r="C7" i="2"/>
  <c r="D7" i="2"/>
  <c r="F7" i="2"/>
  <c r="G7" i="2"/>
  <c r="H7" i="2"/>
  <c r="A21" i="14"/>
  <c r="A20" i="14"/>
  <c r="A19" i="14"/>
  <c r="A18" i="14"/>
  <c r="A16" i="14"/>
  <c r="A15" i="14"/>
  <c r="A14" i="14"/>
  <c r="A13" i="14"/>
  <c r="A11" i="14"/>
  <c r="A10" i="14"/>
  <c r="A9" i="14"/>
  <c r="A8" i="14"/>
  <c r="H17" i="14"/>
  <c r="G17" i="14"/>
  <c r="F17" i="14"/>
  <c r="D17" i="14"/>
  <c r="H12" i="14"/>
  <c r="G12" i="14"/>
  <c r="F12" i="14"/>
  <c r="D12" i="14"/>
  <c r="C12" i="14"/>
  <c r="B17" i="14"/>
  <c r="B12" i="14"/>
  <c r="H7" i="14"/>
  <c r="G7" i="14"/>
  <c r="F7" i="14"/>
  <c r="D7" i="14"/>
  <c r="C7" i="14"/>
  <c r="B7" i="14"/>
  <c r="B7" i="13"/>
  <c r="C7" i="13"/>
  <c r="D7" i="13"/>
  <c r="E7" i="13"/>
  <c r="F7" i="13"/>
  <c r="G7" i="13"/>
  <c r="H7" i="13"/>
  <c r="B12" i="13"/>
  <c r="C12" i="13"/>
  <c r="D12" i="13"/>
  <c r="E12" i="13"/>
  <c r="F12" i="13"/>
  <c r="G12" i="13"/>
  <c r="H12" i="13"/>
  <c r="B17" i="13"/>
  <c r="C17" i="13"/>
  <c r="D17" i="13"/>
  <c r="E17" i="13"/>
  <c r="F17" i="13"/>
  <c r="G17" i="13"/>
  <c r="H17" i="13"/>
  <c r="L25" i="11"/>
  <c r="L24" i="11"/>
  <c r="L23" i="11"/>
  <c r="L19" i="11"/>
  <c r="L18" i="11"/>
  <c r="L17" i="11"/>
  <c r="J21" i="10"/>
  <c r="A17" i="16" l="1"/>
  <c r="A40" i="16"/>
  <c r="E4" i="24"/>
  <c r="N4" i="24" s="1"/>
  <c r="F19" i="21"/>
  <c r="F20" i="21"/>
  <c r="F25" i="21"/>
  <c r="F24" i="21"/>
  <c r="B16" i="18"/>
  <c r="B20" i="18"/>
  <c r="B19" i="18"/>
  <c r="D20" i="18"/>
  <c r="E20" i="18"/>
  <c r="F10" i="24"/>
  <c r="K7" i="19"/>
  <c r="K3" i="19"/>
  <c r="F65" i="14"/>
  <c r="F60" i="14"/>
  <c r="F58" i="14"/>
  <c r="B14" i="16"/>
  <c r="J46" i="16"/>
  <c r="B9" i="16"/>
  <c r="J45" i="16"/>
  <c r="B4" i="16"/>
  <c r="J44" i="16"/>
  <c r="B19" i="16"/>
  <c r="J47" i="16"/>
  <c r="K6" i="19"/>
  <c r="K8" i="19"/>
  <c r="K4" i="19"/>
  <c r="K5" i="19"/>
  <c r="E5" i="24"/>
  <c r="N5" i="24" s="1"/>
  <c r="J11" i="18"/>
  <c r="J6" i="18"/>
  <c r="J4" i="18"/>
  <c r="E21" i="19"/>
  <c r="J21" i="22" s="1"/>
  <c r="B21" i="19"/>
  <c r="C10" i="24" s="1"/>
  <c r="E10" i="19"/>
  <c r="J10" i="22" s="1"/>
  <c r="B15" i="18"/>
  <c r="C5" i="24" s="1"/>
  <c r="D15" i="18"/>
  <c r="J15" i="21" s="1"/>
  <c r="D7" i="18"/>
  <c r="J7" i="21" s="1"/>
  <c r="B7" i="18"/>
  <c r="C4" i="24" s="1"/>
  <c r="B22" i="19"/>
  <c r="J13" i="18"/>
  <c r="B5" i="24"/>
  <c r="J12" i="18"/>
  <c r="B8" i="18"/>
  <c r="J5" i="18"/>
  <c r="J15" i="10"/>
  <c r="J6" i="13"/>
  <c r="F20" i="16"/>
  <c r="K16" i="19"/>
  <c r="J3" i="10"/>
  <c r="J9" i="10"/>
  <c r="J11" i="13"/>
  <c r="J16" i="13"/>
  <c r="J21" i="13"/>
  <c r="F47" i="14"/>
  <c r="K17" i="19"/>
  <c r="K18" i="19"/>
  <c r="K14" i="19"/>
  <c r="K19" i="19"/>
  <c r="K15" i="19"/>
  <c r="F26" i="14"/>
  <c r="F48" i="14"/>
  <c r="F49" i="14"/>
  <c r="C20" i="16"/>
  <c r="C16" i="16"/>
  <c r="B20" i="16"/>
  <c r="B16" i="16"/>
  <c r="J27" i="16"/>
  <c r="J33" i="16"/>
  <c r="D20" i="16"/>
  <c r="J10" i="15"/>
  <c r="J6" i="15"/>
  <c r="J8" i="15"/>
  <c r="J13" i="15"/>
  <c r="J4" i="15"/>
  <c r="J11" i="15"/>
  <c r="J14" i="15"/>
  <c r="J5" i="15"/>
  <c r="J15" i="15"/>
  <c r="J31" i="15"/>
  <c r="J9" i="15"/>
  <c r="F37" i="14"/>
  <c r="F25" i="14"/>
  <c r="F52" i="14"/>
  <c r="F50" i="14"/>
  <c r="F53" i="14"/>
  <c r="F51" i="14"/>
  <c r="F41" i="14"/>
  <c r="F27" i="14"/>
  <c r="F54" i="14"/>
  <c r="G20" i="16"/>
  <c r="J31" i="16"/>
  <c r="J39" i="16"/>
  <c r="E20" i="16"/>
  <c r="J40" i="16"/>
  <c r="J25" i="16"/>
  <c r="J38" i="16"/>
  <c r="C6" i="16"/>
  <c r="J34" i="16"/>
  <c r="J26" i="16"/>
  <c r="J32" i="16"/>
  <c r="F43" i="14"/>
  <c r="F42" i="14"/>
  <c r="F30" i="14"/>
  <c r="F29" i="14"/>
  <c r="F40" i="14"/>
  <c r="F31" i="14"/>
  <c r="F36" i="14"/>
  <c r="F32" i="14"/>
  <c r="F28" i="14"/>
  <c r="F39" i="14"/>
  <c r="F38" i="14"/>
  <c r="J28" i="16"/>
  <c r="B3" i="16"/>
  <c r="J41" i="16"/>
  <c r="E7" i="14"/>
  <c r="E17" i="14"/>
  <c r="H21" i="22" l="1"/>
  <c r="C9" i="24"/>
  <c r="L5" i="24"/>
  <c r="Q5" i="24" s="1"/>
  <c r="I5" i="24"/>
  <c r="L4" i="24"/>
  <c r="Q4" i="24" s="1"/>
  <c r="I4" i="24"/>
  <c r="F25" i="18"/>
  <c r="F24" i="18"/>
  <c r="F20" i="18"/>
  <c r="F19" i="18"/>
  <c r="H5" i="24"/>
  <c r="I10" i="24"/>
  <c r="B10" i="24"/>
  <c r="H10" i="24" s="1"/>
  <c r="H22" i="22"/>
  <c r="I9" i="24"/>
  <c r="B9" i="24"/>
  <c r="H9" i="24" s="1"/>
  <c r="H15" i="21"/>
  <c r="H8" i="21"/>
  <c r="B4" i="24"/>
  <c r="H7" i="21"/>
  <c r="H16" i="21"/>
  <c r="I36" i="10"/>
  <c r="I18" i="10"/>
  <c r="J18" i="10"/>
  <c r="J5" i="10"/>
  <c r="J4" i="10"/>
  <c r="J11" i="2"/>
  <c r="I22" i="2"/>
  <c r="I17" i="2"/>
  <c r="I12" i="2"/>
  <c r="I7" i="2"/>
  <c r="H4" i="24" l="1"/>
  <c r="J15" i="2"/>
  <c r="J16" i="10"/>
  <c r="J34" i="10"/>
  <c r="J10" i="10"/>
  <c r="J11" i="10"/>
  <c r="J12" i="10"/>
  <c r="J6" i="10"/>
  <c r="J17" i="10"/>
  <c r="J22" i="10"/>
  <c r="J35" i="10"/>
  <c r="J36" i="10"/>
  <c r="J23" i="2"/>
  <c r="J29" i="2"/>
  <c r="J13" i="2"/>
  <c r="J31" i="2"/>
  <c r="J14" i="2"/>
  <c r="J10" i="2"/>
  <c r="J8" i="2"/>
  <c r="J19" i="2"/>
  <c r="J3" i="2"/>
  <c r="J18" i="2"/>
  <c r="J28" i="2"/>
  <c r="J25" i="2"/>
  <c r="J9" i="2"/>
  <c r="J21" i="2"/>
  <c r="J26" i="2"/>
  <c r="J6" i="2"/>
  <c r="J16" i="2"/>
  <c r="J20" i="2"/>
  <c r="J5" i="2"/>
  <c r="J30" i="2"/>
  <c r="J24" i="2"/>
  <c r="J4" i="2"/>
  <c r="H27" i="2" l="1"/>
  <c r="H22" i="2"/>
  <c r="H17" i="2"/>
  <c r="H12" i="2"/>
  <c r="G27" i="2" l="1"/>
  <c r="G22" i="2"/>
  <c r="G17" i="2"/>
  <c r="G12" i="2"/>
  <c r="C22" i="2"/>
  <c r="D22" i="2"/>
  <c r="E22" i="2"/>
  <c r="F22" i="2"/>
  <c r="F27" i="2"/>
  <c r="D27" i="2"/>
  <c r="E17" i="2"/>
  <c r="E27" i="2"/>
  <c r="C27" i="2"/>
  <c r="B27" i="2"/>
  <c r="B22" i="2"/>
  <c r="D17" i="2"/>
  <c r="F17" i="2"/>
  <c r="C17" i="2"/>
  <c r="B17" i="2"/>
  <c r="E12" i="2"/>
  <c r="D12" i="2"/>
  <c r="F12" i="2"/>
  <c r="C12" i="2"/>
  <c r="B12" i="2"/>
  <c r="I27" i="2" l="1"/>
</calcChain>
</file>

<file path=xl/sharedStrings.xml><?xml version="1.0" encoding="utf-8"?>
<sst xmlns="http://schemas.openxmlformats.org/spreadsheetml/2006/main" count="576" uniqueCount="124">
  <si>
    <t>Predictors</t>
  </si>
  <si>
    <t>Estimates</t>
  </si>
  <si>
    <t xml:space="preserve">SE </t>
  </si>
  <si>
    <t>std.error</t>
  </si>
  <si>
    <t>t</t>
  </si>
  <si>
    <t>2.5% CI</t>
  </si>
  <si>
    <t>97.5% CI</t>
  </si>
  <si>
    <t>df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</si>
  <si>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</si>
  <si>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</si>
  <si>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</si>
  <si>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</si>
  <si>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MDC</t>
  </si>
  <si>
    <t>MWH</t>
  </si>
  <si>
    <t>MYN</t>
  </si>
  <si>
    <t>MDQ</t>
  </si>
  <si>
    <t>p. val.</t>
  </si>
  <si>
    <t xml:space="preserve"> </t>
  </si>
  <si>
    <t>slope</t>
  </si>
  <si>
    <t>sig.</t>
  </si>
  <si>
    <t>|CI-delta|</t>
  </si>
  <si>
    <t>L*H</t>
  </si>
  <si>
    <t>^[L*]H</t>
  </si>
  <si>
    <t>L*^[H]</t>
  </si>
  <si>
    <t>^[L*H]</t>
  </si>
  <si>
    <t xml:space="preserve">   </t>
  </si>
  <si>
    <t>l_f0</t>
  </si>
  <si>
    <t>h_f0</t>
  </si>
  <si>
    <t>l_t</t>
  </si>
  <si>
    <t>h_t</t>
  </si>
  <si>
    <t>est.</t>
  </si>
  <si>
    <t>07.5% CI</t>
  </si>
  <si>
    <r>
      <t>β</t>
    </r>
    <r>
      <rPr>
        <b/>
        <vertAlign val="subscript"/>
        <sz val="10"/>
        <color rgb="FF000000"/>
        <rFont val="Times New Roman"/>
        <family val="1"/>
      </rPr>
      <t>1</t>
    </r>
  </si>
  <si>
    <t>H_Time (ms)</t>
  </si>
  <si>
    <t>L_time (ms)</t>
  </si>
  <si>
    <t>signif.</t>
  </si>
  <si>
    <t>p.value</t>
  </si>
  <si>
    <t>z.value</t>
  </si>
  <si>
    <t>estimate</t>
  </si>
  <si>
    <t xml:space="preserve">     </t>
  </si>
  <si>
    <t>mode</t>
  </si>
  <si>
    <t>Slope</t>
  </si>
  <si>
    <r>
      <t xml:space="preserve">Mean </t>
    </r>
    <r>
      <rPr>
        <i/>
        <sz val="20"/>
        <color theme="1"/>
        <rFont val="Calibri Light"/>
        <family val="2"/>
        <scheme val="major"/>
      </rPr>
      <t>f</t>
    </r>
    <r>
      <rPr>
        <vertAlign val="subscript"/>
        <sz val="20"/>
        <color theme="1"/>
        <rFont val="Calibri Light"/>
        <family val="2"/>
        <scheme val="major"/>
      </rPr>
      <t>0</t>
    </r>
  </si>
  <si>
    <r>
      <t>r</t>
    </r>
    <r>
      <rPr>
        <b/>
        <vertAlign val="superscript"/>
        <sz val="9"/>
        <color rgb="FF000000"/>
        <rFont val="Calibri Light"/>
        <family val="2"/>
        <scheme val="major"/>
      </rPr>
      <t>2</t>
    </r>
    <r>
      <rPr>
        <b/>
        <vertAlign val="subscript"/>
        <sz val="9"/>
        <color rgb="FF000000"/>
        <rFont val="Calibri Light"/>
        <family val="2"/>
        <scheme val="major"/>
      </rPr>
      <t>c</t>
    </r>
  </si>
  <si>
    <r>
      <t>R</t>
    </r>
    <r>
      <rPr>
        <b/>
        <vertAlign val="superscript"/>
        <sz val="9"/>
        <color rgb="FF000000"/>
        <rFont val="Calibri Light"/>
        <family val="2"/>
        <scheme val="major"/>
      </rPr>
      <t>2</t>
    </r>
    <r>
      <rPr>
        <b/>
        <vertAlign val="subscript"/>
        <sz val="9"/>
        <color rgb="FF000000"/>
        <rFont val="Calibri Light"/>
        <family val="2"/>
        <scheme val="major"/>
      </rPr>
      <t>m</t>
    </r>
  </si>
  <si>
    <t>intercept</t>
  </si>
  <si>
    <t>conf.low</t>
  </si>
  <si>
    <t>conf.high</t>
  </si>
  <si>
    <t>CI diff</t>
  </si>
  <si>
    <t>mode-only</t>
  </si>
  <si>
    <t>Mode+Phonology Models: Intercepts by Level of Mode</t>
  </si>
  <si>
    <t>Mode-only Models: Intercepts by Level of Mode</t>
  </si>
  <si>
    <t>Mode+Phonology Models: Intercepts by Level of acc_phon</t>
  </si>
  <si>
    <t>Mode+Phonology Models: Pairwise Comparison of Slopes by Level of acc_phon</t>
  </si>
  <si>
    <t>Mode+Phonology Models: Pairwise Comparison of Slopes by Level of Mode</t>
  </si>
  <si>
    <t>Mode-only Models: Pairwise Comparison of Slopes by Level of Mode</t>
  </si>
  <si>
    <t>CI Delta</t>
  </si>
  <si>
    <t>full phon</t>
  </si>
  <si>
    <t>L*H, ^[L*]H</t>
  </si>
  <si>
    <t>L*H, L*^[H]</t>
  </si>
  <si>
    <t>L*H, ^[L*H]</t>
  </si>
  <si>
    <t>^[L]*H, L*^[H]</t>
  </si>
  <si>
    <t>^[L]*H, ^[L*H]</t>
  </si>
  <si>
    <t>L*^[H], ^[L*H]</t>
  </si>
  <si>
    <t>stdev</t>
  </si>
  <si>
    <t>mean</t>
  </si>
  <si>
    <t xml:space="preserve"> mean</t>
  </si>
  <si>
    <t>variance</t>
  </si>
  <si>
    <t>SD_diff</t>
  </si>
  <si>
    <t>var_diff</t>
  </si>
  <si>
    <t>SD diff</t>
  </si>
  <si>
    <t>mean diff</t>
  </si>
  <si>
    <t>with-phon</t>
  </si>
  <si>
    <t>change</t>
  </si>
  <si>
    <t>mean_diff</t>
  </si>
  <si>
    <t>b0 means</t>
  </si>
  <si>
    <t>b1 means</t>
  </si>
  <si>
    <t>slope (ST/sec)</t>
  </si>
  <si>
    <t>mode-and-phon</t>
  </si>
  <si>
    <t>mode-only model</t>
  </si>
  <si>
    <t>mode-and-phon model</t>
  </si>
  <si>
    <t>ave slope (mode-and-phon)</t>
  </si>
  <si>
    <t>ave  mean f0 (mode-and-phon)</t>
  </si>
  <si>
    <t>ave slope (mode only)</t>
  </si>
  <si>
    <t>ave  mean f0 (mode-only)</t>
  </si>
  <si>
    <t>MDC (mode-and-phon)</t>
  </si>
  <si>
    <t>MWH (mode-and-phon)</t>
  </si>
  <si>
    <t>MYN (mode-and-phon)</t>
  </si>
  <si>
    <t>MDQ (mode-and-phon)</t>
  </si>
  <si>
    <t>MDC (mode-only)</t>
  </si>
  <si>
    <t>MWH (mode-only)</t>
  </si>
  <si>
    <t>MYN (mode-only)</t>
  </si>
  <si>
    <t>MDQ (mode-only)</t>
  </si>
  <si>
    <t>std dev.</t>
  </si>
  <si>
    <t>est diff bt models</t>
  </si>
  <si>
    <t>mode-&amp;-phon</t>
  </si>
  <si>
    <t>F</t>
  </si>
  <si>
    <t>M</t>
  </si>
  <si>
    <t>var diff</t>
  </si>
  <si>
    <t>ST</t>
  </si>
  <si>
    <t>ST/s</t>
  </si>
  <si>
    <r>
      <t xml:space="preserve">L </t>
    </r>
    <r>
      <rPr>
        <i/>
        <sz val="20"/>
        <rFont val="Calibri"/>
        <family val="2"/>
        <scheme val="minor"/>
      </rPr>
      <t>f</t>
    </r>
    <r>
      <rPr>
        <vertAlign val="subscript"/>
        <sz val="20"/>
        <rFont val="Calibri"/>
        <family val="2"/>
        <scheme val="minor"/>
      </rPr>
      <t>0</t>
    </r>
  </si>
  <si>
    <r>
      <t xml:space="preserve">H </t>
    </r>
    <r>
      <rPr>
        <i/>
        <sz val="20"/>
        <rFont val="Calibri"/>
        <family val="2"/>
        <scheme val="minor"/>
      </rPr>
      <t>f</t>
    </r>
    <r>
      <rPr>
        <vertAlign val="subscript"/>
        <sz val="20"/>
        <rFont val="Calibri"/>
        <family val="2"/>
        <scheme val="minor"/>
      </rPr>
      <t>0</t>
    </r>
  </si>
  <si>
    <t>L_f0 (ST re median)</t>
  </si>
  <si>
    <t>H_f0 (ST re median)</t>
  </si>
  <si>
    <t>mean f0 (ST re median)</t>
  </si>
  <si>
    <t>f0 (ST re median)</t>
  </si>
  <si>
    <t>est. diff. (ST re med.)</t>
  </si>
  <si>
    <t>est. diff. (ms)</t>
  </si>
  <si>
    <t>est. diff. (ST)</t>
  </si>
  <si>
    <t>t.value</t>
  </si>
  <si>
    <t>H (m+p)</t>
  </si>
  <si>
    <t>L (m+p)</t>
  </si>
  <si>
    <t>H (m-o)</t>
  </si>
  <si>
    <t>L (m-o)</t>
  </si>
  <si>
    <t>MDC MWH</t>
  </si>
  <si>
    <t>MDC MYN</t>
  </si>
  <si>
    <t>MDC MDQ</t>
  </si>
  <si>
    <t>MWH MYN</t>
  </si>
  <si>
    <t>MWH MDQ</t>
  </si>
  <si>
    <t>MYN  MDQ</t>
  </si>
  <si>
    <t>MYN MDQ</t>
  </si>
  <si>
    <t>m-o</t>
  </si>
  <si>
    <t>m+p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</si>
</sst>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0.0E+00"/>
    <numFmt numFmtId="168" formatCode="0E+00"/>
  </numFmts>
  <fonts count="4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vertAlign val="subscript"/>
      <sz val="10"/>
      <color rgb="FF000000"/>
      <name val="Times New Roman"/>
      <family val="1"/>
    </font>
    <font>
      <sz val="11"/>
      <name val="Calibri"/>
      <family val="2"/>
      <scheme val="minor"/>
    </font>
    <font>
      <sz val="2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9"/>
      <color rgb="FF000000"/>
      <name val="Calibri Light"/>
      <family val="2"/>
      <scheme val="major"/>
    </font>
    <font>
      <b/>
      <sz val="9"/>
      <color rgb="FF000000"/>
      <name val="Calibri Light"/>
      <family val="2"/>
      <scheme val="major"/>
    </font>
    <font>
      <sz val="20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rgb="FF333333"/>
      <name val="Calibri Light"/>
      <family val="2"/>
      <scheme val="major"/>
    </font>
    <font>
      <sz val="20"/>
      <name val="Calibri Light"/>
      <family val="2"/>
      <scheme val="major"/>
    </font>
    <font>
      <i/>
      <sz val="20"/>
      <color theme="1"/>
      <name val="Calibri Light"/>
      <family val="2"/>
      <scheme val="major"/>
    </font>
    <font>
      <vertAlign val="subscript"/>
      <sz val="20"/>
      <color theme="1"/>
      <name val="Calibri Light"/>
      <family val="2"/>
      <scheme val="major"/>
    </font>
    <font>
      <b/>
      <vertAlign val="superscript"/>
      <sz val="9"/>
      <color rgb="FF000000"/>
      <name val="Calibri Light"/>
      <family val="2"/>
      <scheme val="major"/>
    </font>
    <font>
      <b/>
      <vertAlign val="subscript"/>
      <sz val="9"/>
      <color rgb="FF000000"/>
      <name val="Calibri Light"/>
      <family val="2"/>
      <scheme val="major"/>
    </font>
    <font>
      <sz val="8"/>
      <name val="Calibri"/>
      <family val="2"/>
      <scheme val="minor"/>
    </font>
    <font>
      <b/>
      <sz val="10"/>
      <color theme="0" tint="-0.249977111117893"/>
      <name val="Arial"/>
      <family val="2"/>
    </font>
    <font>
      <sz val="10"/>
      <color theme="0" tint="-0.249977111117893"/>
      <name val="Arial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6"/>
      <color theme="1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sz val="9"/>
      <color theme="1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color theme="2" tint="-0.249977111117893"/>
      <name val="Calibri Light"/>
      <family val="2"/>
      <scheme val="major"/>
    </font>
    <font>
      <b/>
      <sz val="9"/>
      <name val="Calibri Light"/>
      <family val="2"/>
      <scheme val="major"/>
    </font>
    <font>
      <sz val="9"/>
      <name val="Calibri Light"/>
      <family val="2"/>
      <scheme val="major"/>
    </font>
    <font>
      <b/>
      <sz val="16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i/>
      <sz val="20"/>
      <name val="Calibri"/>
      <family val="2"/>
      <scheme val="minor"/>
    </font>
    <font>
      <vertAlign val="subscript"/>
      <sz val="2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/>
      <bottom style="medium">
        <color theme="2" tint="-9.9948118533890809E-2"/>
      </bottom>
      <diagonal/>
    </border>
    <border>
      <left/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/>
      <top/>
      <bottom style="thick">
        <color theme="2" tint="-9.9917600024414813E-2"/>
      </bottom>
      <diagonal/>
    </border>
    <border>
      <left/>
      <right/>
      <top style="medium">
        <color theme="2" tint="-9.9917600024414813E-2"/>
      </top>
      <bottom/>
      <diagonal/>
    </border>
    <border>
      <left/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/>
      <top style="thick">
        <color theme="2" tint="-9.985656300546282E-2"/>
      </top>
      <bottom style="thin">
        <color theme="2" tint="-9.982604449598681E-2"/>
      </bottom>
      <diagonal/>
    </border>
    <border>
      <left/>
      <right/>
      <top style="thin">
        <color theme="2" tint="-9.982604449598681E-2"/>
      </top>
      <bottom style="thin">
        <color theme="2" tint="-9.982604449598681E-2"/>
      </bottom>
      <diagonal/>
    </border>
    <border>
      <left/>
      <right/>
      <top style="thick">
        <color theme="2" tint="-9.9917600024414813E-2"/>
      </top>
      <bottom style="thin">
        <color theme="2" tint="-9.9887081514938816E-2"/>
      </bottom>
      <diagonal/>
    </border>
    <border>
      <left/>
      <right/>
      <top style="thin">
        <color theme="2" tint="-9.9887081514938816E-2"/>
      </top>
      <bottom style="thin">
        <color theme="2" tint="-9.9887081514938816E-2"/>
      </bottom>
      <diagonal/>
    </border>
    <border>
      <left/>
      <right/>
      <top/>
      <bottom style="medium">
        <color rgb="FFD0CECE"/>
      </bottom>
      <diagonal/>
    </border>
    <border>
      <left/>
      <right/>
      <top style="thick">
        <color rgb="FFD0CECE"/>
      </top>
      <bottom style="thick">
        <color rgb="FFD0CECE"/>
      </bottom>
      <diagonal/>
    </border>
    <border>
      <left/>
      <right/>
      <top style="thick">
        <color theme="2" tint="-9.9917600024414813E-2"/>
      </top>
      <bottom/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medium">
        <color theme="2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282">
    <xf numFmtId="0" fontId="0" fillId="0" borderId="0" xfId="0"/>
    <xf numFmtId="1" fontId="2" fillId="0" borderId="0" xfId="0" applyNumberFormat="1" applyFont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" fontId="0" fillId="0" borderId="2" xfId="0" applyNumberFormat="1" applyBorder="1" applyAlignment="1">
      <alignment horizontal="left" vertical="center"/>
    </xf>
    <xf numFmtId="0" fontId="0" fillId="0" borderId="0" xfId="0" applyAlignment="1">
      <alignment vertical="center"/>
    </xf>
    <xf numFmtId="1" fontId="3" fillId="0" borderId="1" xfId="0" applyNumberFormat="1" applyFont="1" applyBorder="1" applyAlignment="1">
      <alignment horizontal="right"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2" fontId="3" fillId="0" borderId="1" xfId="0" applyNumberFormat="1" applyFont="1" applyBorder="1" applyAlignment="1">
      <alignment horizontal="right" vertical="center" wrapText="1"/>
    </xf>
    <xf numFmtId="2" fontId="3" fillId="0" borderId="2" xfId="0" applyNumberFormat="1" applyFont="1" applyBorder="1" applyAlignment="1">
      <alignment horizontal="right" vertical="center" wrapText="1"/>
    </xf>
    <xf numFmtId="1" fontId="3" fillId="0" borderId="3" xfId="0" applyNumberFormat="1" applyFont="1" applyBorder="1" applyAlignment="1">
      <alignment horizontal="right" vertical="center" wrapText="1"/>
    </xf>
    <xf numFmtId="164" fontId="3" fillId="0" borderId="3" xfId="0" applyNumberFormat="1" applyFont="1" applyBorder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2" fontId="2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2" fontId="0" fillId="0" borderId="2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left" vertical="center"/>
    </xf>
    <xf numFmtId="2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8" fillId="0" borderId="0" xfId="0" applyNumberFormat="1" applyFont="1" applyAlignment="1">
      <alignment horizontal="right" vertical="center" wrapText="1"/>
    </xf>
    <xf numFmtId="2" fontId="8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center"/>
    </xf>
    <xf numFmtId="2" fontId="10" fillId="0" borderId="13" xfId="0" applyNumberFormat="1" applyFont="1" applyBorder="1" applyAlignment="1">
      <alignment horizontal="right" vertical="center" wrapText="1"/>
    </xf>
    <xf numFmtId="2" fontId="10" fillId="0" borderId="9" xfId="0" applyNumberFormat="1" applyFont="1" applyBorder="1" applyAlignment="1">
      <alignment horizontal="right" vertical="center" wrapText="1"/>
    </xf>
    <xf numFmtId="2" fontId="9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 vertical="center" wrapText="1"/>
    </xf>
    <xf numFmtId="165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 vertical="center" wrapText="1"/>
    </xf>
    <xf numFmtId="2" fontId="11" fillId="0" borderId="6" xfId="0" applyNumberFormat="1" applyFont="1" applyBorder="1" applyAlignment="1">
      <alignment horizontal="right" vertical="center" wrapText="1"/>
    </xf>
    <xf numFmtId="1" fontId="11" fillId="0" borderId="6" xfId="0" applyNumberFormat="1" applyFont="1" applyBorder="1" applyAlignment="1">
      <alignment horizontal="right" vertical="center" wrapText="1"/>
    </xf>
    <xf numFmtId="0" fontId="11" fillId="0" borderId="0" xfId="0" applyFont="1" applyAlignment="1">
      <alignment horizontal="right" vertical="center" wrapText="1"/>
    </xf>
    <xf numFmtId="2" fontId="11" fillId="0" borderId="8" xfId="0" applyNumberFormat="1" applyFont="1" applyBorder="1" applyAlignment="1">
      <alignment horizontal="right" vertical="center" wrapText="1"/>
    </xf>
    <xf numFmtId="1" fontId="11" fillId="0" borderId="8" xfId="0" applyNumberFormat="1" applyFont="1" applyBorder="1" applyAlignment="1">
      <alignment horizontal="right" vertical="center" wrapText="1"/>
    </xf>
    <xf numFmtId="0" fontId="11" fillId="0" borderId="18" xfId="0" applyFont="1" applyBorder="1" applyAlignment="1">
      <alignment horizontal="right" vertical="center" wrapText="1"/>
    </xf>
    <xf numFmtId="2" fontId="11" fillId="0" borderId="5" xfId="0" applyNumberFormat="1" applyFont="1" applyBorder="1" applyAlignment="1">
      <alignment horizontal="right" vertical="center" wrapText="1"/>
    </xf>
    <xf numFmtId="164" fontId="11" fillId="0" borderId="5" xfId="0" applyNumberFormat="1" applyFont="1" applyBorder="1" applyAlignment="1">
      <alignment horizontal="right" vertical="center" wrapText="1"/>
    </xf>
    <xf numFmtId="164" fontId="11" fillId="0" borderId="8" xfId="0" applyNumberFormat="1" applyFont="1" applyBorder="1" applyAlignment="1">
      <alignment horizontal="right" vertical="center" wrapText="1"/>
    </xf>
    <xf numFmtId="0" fontId="10" fillId="0" borderId="19" xfId="0" applyFont="1" applyBorder="1" applyAlignment="1">
      <alignment horizontal="right" vertical="center" wrapText="1"/>
    </xf>
    <xf numFmtId="1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2" fontId="6" fillId="0" borderId="0" xfId="0" applyNumberFormat="1" applyFont="1" applyAlignment="1">
      <alignment horizontal="right"/>
    </xf>
    <xf numFmtId="0" fontId="13" fillId="0" borderId="0" xfId="0" applyFont="1" applyAlignment="1">
      <alignment horizontal="left" vertical="center"/>
    </xf>
    <xf numFmtId="2" fontId="13" fillId="0" borderId="0" xfId="0" applyNumberFormat="1" applyFon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1" fontId="0" fillId="0" borderId="2" xfId="0" applyNumberFormat="1" applyBorder="1" applyAlignment="1">
      <alignment horizontal="left" vertical="center" wrapText="1"/>
    </xf>
    <xf numFmtId="0" fontId="13" fillId="0" borderId="0" xfId="0" applyFont="1" applyAlignment="1">
      <alignment horizontal="right" vertical="center"/>
    </xf>
    <xf numFmtId="1" fontId="14" fillId="0" borderId="0" xfId="0" applyNumberFormat="1" applyFont="1" applyAlignment="1">
      <alignment horizontal="left" vertical="center"/>
    </xf>
    <xf numFmtId="11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 wrapText="1"/>
    </xf>
    <xf numFmtId="1" fontId="0" fillId="0" borderId="0" xfId="0" applyNumberFormat="1" applyAlignment="1">
      <alignment horizontal="left" vertical="center" wrapText="1"/>
    </xf>
    <xf numFmtId="1" fontId="0" fillId="0" borderId="4" xfId="0" applyNumberForma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2" fontId="14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2" fontId="16" fillId="0" borderId="0" xfId="0" applyNumberFormat="1" applyFont="1" applyAlignment="1">
      <alignment horizontal="left" vertical="center"/>
    </xf>
    <xf numFmtId="2" fontId="17" fillId="0" borderId="5" xfId="0" applyNumberFormat="1" applyFont="1" applyBorder="1" applyAlignment="1">
      <alignment horizontal="right" vertical="center" wrapText="1"/>
    </xf>
    <xf numFmtId="166" fontId="17" fillId="0" borderId="12" xfId="0" applyNumberFormat="1" applyFont="1" applyBorder="1" applyAlignment="1">
      <alignment horizontal="right" vertical="center" wrapText="1"/>
    </xf>
    <xf numFmtId="164" fontId="17" fillId="0" borderId="5" xfId="0" applyNumberFormat="1" applyFont="1" applyBorder="1" applyAlignment="1">
      <alignment horizontal="right" vertical="center" wrapText="1"/>
    </xf>
    <xf numFmtId="2" fontId="17" fillId="0" borderId="6" xfId="0" applyNumberFormat="1" applyFont="1" applyBorder="1" applyAlignment="1">
      <alignment horizontal="right" vertical="center" wrapText="1"/>
    </xf>
    <xf numFmtId="166" fontId="17" fillId="0" borderId="11" xfId="0" applyNumberFormat="1" applyFont="1" applyBorder="1" applyAlignment="1">
      <alignment horizontal="right" vertical="center" wrapText="1"/>
    </xf>
    <xf numFmtId="164" fontId="17" fillId="0" borderId="6" xfId="0" applyNumberFormat="1" applyFont="1" applyBorder="1" applyAlignment="1">
      <alignment horizontal="right" vertical="center" wrapText="1"/>
    </xf>
    <xf numFmtId="2" fontId="17" fillId="0" borderId="20" xfId="0" applyNumberFormat="1" applyFont="1" applyBorder="1" applyAlignment="1">
      <alignment horizontal="right" vertical="center" wrapText="1"/>
    </xf>
    <xf numFmtId="166" fontId="17" fillId="0" borderId="20" xfId="0" applyNumberFormat="1" applyFont="1" applyBorder="1" applyAlignment="1">
      <alignment horizontal="right" vertical="center" wrapText="1"/>
    </xf>
    <xf numFmtId="164" fontId="17" fillId="0" borderId="20" xfId="0" applyNumberFormat="1" applyFont="1" applyBorder="1" applyAlignment="1">
      <alignment horizontal="right" vertical="center" wrapText="1"/>
    </xf>
    <xf numFmtId="2" fontId="18" fillId="0" borderId="20" xfId="0" applyNumberFormat="1" applyFont="1" applyBorder="1" applyAlignment="1">
      <alignment horizontal="right" vertical="center" wrapText="1"/>
    </xf>
    <xf numFmtId="165" fontId="18" fillId="0" borderId="20" xfId="0" applyNumberFormat="1" applyFont="1" applyBorder="1" applyAlignment="1">
      <alignment horizontal="right" vertical="center" wrapText="1"/>
    </xf>
    <xf numFmtId="0" fontId="19" fillId="0" borderId="0" xfId="0" applyFont="1" applyAlignment="1">
      <alignment horizontal="left" vertical="center"/>
    </xf>
    <xf numFmtId="2" fontId="19" fillId="0" borderId="0" xfId="0" applyNumberFormat="1" applyFont="1" applyAlignment="1">
      <alignment horizontal="left" vertical="center"/>
    </xf>
    <xf numFmtId="1" fontId="19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164" fontId="20" fillId="0" borderId="0" xfId="0" applyNumberFormat="1" applyFont="1" applyAlignment="1">
      <alignment horizontal="right" vertical="center" wrapText="1"/>
    </xf>
    <xf numFmtId="164" fontId="20" fillId="0" borderId="0" xfId="0" applyNumberFormat="1" applyFont="1" applyAlignment="1">
      <alignment horizontal="right" vertical="center"/>
    </xf>
    <xf numFmtId="164" fontId="21" fillId="0" borderId="0" xfId="0" applyNumberFormat="1" applyFont="1" applyAlignment="1">
      <alignment horizontal="right" vertical="center" wrapText="1"/>
    </xf>
    <xf numFmtId="2" fontId="21" fillId="0" borderId="0" xfId="0" applyNumberFormat="1" applyFont="1" applyAlignment="1">
      <alignment horizontal="right" vertical="center" wrapText="1"/>
    </xf>
    <xf numFmtId="164" fontId="22" fillId="0" borderId="0" xfId="0" applyNumberFormat="1" applyFont="1" applyAlignment="1">
      <alignment horizontal="left" vertical="center"/>
    </xf>
    <xf numFmtId="164" fontId="19" fillId="0" borderId="0" xfId="0" applyNumberFormat="1" applyFont="1" applyAlignment="1">
      <alignment horizontal="left" vertical="center"/>
    </xf>
    <xf numFmtId="0" fontId="16" fillId="0" borderId="0" xfId="0" applyFont="1"/>
    <xf numFmtId="2" fontId="17" fillId="0" borderId="12" xfId="0" applyNumberFormat="1" applyFont="1" applyBorder="1" applyAlignment="1">
      <alignment horizontal="right" vertical="center" wrapText="1"/>
    </xf>
    <xf numFmtId="2" fontId="17" fillId="0" borderId="11" xfId="0" applyNumberFormat="1" applyFont="1" applyBorder="1" applyAlignment="1">
      <alignment horizontal="right" vertical="center" wrapText="1"/>
    </xf>
    <xf numFmtId="2" fontId="10" fillId="0" borderId="10" xfId="0" applyNumberFormat="1" applyFont="1" applyBorder="1" applyAlignment="1">
      <alignment horizontal="right" vertical="center" wrapText="1"/>
    </xf>
    <xf numFmtId="2" fontId="28" fillId="0" borderId="0" xfId="0" applyNumberFormat="1" applyFont="1" applyAlignment="1">
      <alignment horizontal="right"/>
    </xf>
    <xf numFmtId="164" fontId="29" fillId="0" borderId="0" xfId="0" applyNumberFormat="1" applyFont="1" applyAlignment="1">
      <alignment horizontal="right"/>
    </xf>
    <xf numFmtId="2" fontId="11" fillId="0" borderId="21" xfId="0" applyNumberFormat="1" applyFont="1" applyBorder="1" applyAlignment="1">
      <alignment horizontal="right" vertical="center" wrapText="1"/>
    </xf>
    <xf numFmtId="164" fontId="11" fillId="0" borderId="21" xfId="0" applyNumberFormat="1" applyFont="1" applyBorder="1" applyAlignment="1">
      <alignment horizontal="right" vertical="center" wrapText="1"/>
    </xf>
    <xf numFmtId="164" fontId="11" fillId="0" borderId="22" xfId="0" applyNumberFormat="1" applyFont="1" applyBorder="1" applyAlignment="1">
      <alignment horizontal="right" vertical="center" wrapText="1"/>
    </xf>
    <xf numFmtId="2" fontId="11" fillId="0" borderId="22" xfId="0" applyNumberFormat="1" applyFont="1" applyBorder="1" applyAlignment="1">
      <alignment horizontal="right" vertical="center" wrapText="1"/>
    </xf>
    <xf numFmtId="1" fontId="11" fillId="0" borderId="22" xfId="0" applyNumberFormat="1" applyFont="1" applyBorder="1" applyAlignment="1">
      <alignment horizontal="right" vertical="center" wrapText="1"/>
    </xf>
    <xf numFmtId="2" fontId="10" fillId="0" borderId="23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2" fontId="0" fillId="0" borderId="0" xfId="0" applyNumberFormat="1"/>
    <xf numFmtId="2" fontId="8" fillId="0" borderId="0" xfId="0" applyNumberFormat="1" applyFont="1"/>
    <xf numFmtId="0" fontId="8" fillId="0" borderId="0" xfId="0" applyFont="1"/>
    <xf numFmtId="2" fontId="9" fillId="0" borderId="0" xfId="0" applyNumberFormat="1" applyFont="1" applyAlignment="1">
      <alignment horizontal="center"/>
    </xf>
    <xf numFmtId="164" fontId="11" fillId="0" borderId="7" xfId="0" applyNumberFormat="1" applyFont="1" applyBorder="1" applyAlignment="1">
      <alignment horizontal="right" vertical="center" wrapText="1"/>
    </xf>
    <xf numFmtId="2" fontId="11" fillId="0" borderId="7" xfId="0" applyNumberFormat="1" applyFont="1" applyBorder="1" applyAlignment="1">
      <alignment horizontal="right" vertical="center" wrapText="1"/>
    </xf>
    <xf numFmtId="1" fontId="8" fillId="0" borderId="0" xfId="0" applyNumberFormat="1" applyFont="1" applyAlignment="1">
      <alignment horizontal="center"/>
    </xf>
    <xf numFmtId="164" fontId="11" fillId="0" borderId="12" xfId="0" applyNumberFormat="1" applyFont="1" applyBorder="1" applyAlignment="1">
      <alignment horizontal="right" vertical="center" wrapText="1"/>
    </xf>
    <xf numFmtId="2" fontId="11" fillId="0" borderId="12" xfId="0" applyNumberFormat="1" applyFont="1" applyBorder="1" applyAlignment="1">
      <alignment horizontal="right" vertical="center" wrapText="1"/>
    </xf>
    <xf numFmtId="1" fontId="11" fillId="0" borderId="7" xfId="0" applyNumberFormat="1" applyFont="1" applyBorder="1" applyAlignment="1">
      <alignment horizontal="right" vertical="center" wrapText="1"/>
    </xf>
    <xf numFmtId="1" fontId="11" fillId="0" borderId="11" xfId="0" applyNumberFormat="1" applyFont="1" applyBorder="1" applyAlignment="1">
      <alignment horizontal="right" vertical="center" wrapText="1"/>
    </xf>
    <xf numFmtId="164" fontId="11" fillId="0" borderId="11" xfId="0" applyNumberFormat="1" applyFont="1" applyBorder="1" applyAlignment="1">
      <alignment horizontal="right" vertical="center" wrapText="1"/>
    </xf>
    <xf numFmtId="2" fontId="11" fillId="0" borderId="11" xfId="0" applyNumberFormat="1" applyFont="1" applyBorder="1" applyAlignment="1">
      <alignment horizontal="right" vertical="center" wrapText="1"/>
    </xf>
    <xf numFmtId="0" fontId="30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2" fontId="32" fillId="0" borderId="0" xfId="0" applyNumberFormat="1" applyFont="1" applyAlignment="1">
      <alignment horizontal="left"/>
    </xf>
    <xf numFmtId="0" fontId="32" fillId="0" borderId="0" xfId="0" applyFont="1" applyAlignment="1">
      <alignment horizontal="left"/>
    </xf>
    <xf numFmtId="2" fontId="32" fillId="0" borderId="0" xfId="0" applyNumberFormat="1" applyFont="1" applyAlignment="1">
      <alignment horizontal="center"/>
    </xf>
    <xf numFmtId="0" fontId="32" fillId="0" borderId="0" xfId="0" applyFont="1" applyAlignment="1">
      <alignment horizontal="center"/>
    </xf>
    <xf numFmtId="2" fontId="32" fillId="0" borderId="0" xfId="0" applyNumberFormat="1" applyFont="1" applyAlignment="1">
      <alignment horizontal="right"/>
    </xf>
    <xf numFmtId="0" fontId="32" fillId="0" borderId="0" xfId="0" applyFont="1" applyAlignment="1">
      <alignment horizontal="right"/>
    </xf>
    <xf numFmtId="0" fontId="32" fillId="0" borderId="0" xfId="0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2" fontId="16" fillId="0" borderId="0" xfId="0" applyNumberFormat="1" applyFont="1"/>
    <xf numFmtId="2" fontId="16" fillId="0" borderId="0" xfId="0" applyNumberFormat="1" applyFont="1" applyAlignment="1">
      <alignment horizontal="right" vertical="center"/>
    </xf>
    <xf numFmtId="165" fontId="17" fillId="0" borderId="20" xfId="0" applyNumberFormat="1" applyFont="1" applyBorder="1" applyAlignment="1">
      <alignment horizontal="right" vertical="center" wrapText="1"/>
    </xf>
    <xf numFmtId="2" fontId="34" fillId="0" borderId="20" xfId="0" applyNumberFormat="1" applyFont="1" applyBorder="1" applyAlignment="1">
      <alignment horizontal="right" vertical="center" wrapText="1"/>
    </xf>
    <xf numFmtId="2" fontId="34" fillId="0" borderId="6" xfId="0" applyNumberFormat="1" applyFont="1" applyBorder="1" applyAlignment="1">
      <alignment horizontal="right" vertical="center" wrapText="1"/>
    </xf>
    <xf numFmtId="0" fontId="35" fillId="0" borderId="0" xfId="0" applyFont="1"/>
    <xf numFmtId="2" fontId="33" fillId="0" borderId="20" xfId="0" applyNumberFormat="1" applyFont="1" applyBorder="1" applyAlignment="1">
      <alignment horizontal="center" vertical="center" wrapText="1"/>
    </xf>
    <xf numFmtId="2" fontId="33" fillId="0" borderId="9" xfId="0" applyNumberFormat="1" applyFont="1" applyBorder="1" applyAlignment="1">
      <alignment horizontal="center" vertical="center" wrapText="1"/>
    </xf>
    <xf numFmtId="164" fontId="33" fillId="0" borderId="20" xfId="0" applyNumberFormat="1" applyFont="1" applyBorder="1" applyAlignment="1">
      <alignment horizontal="center" vertical="center" wrapText="1"/>
    </xf>
    <xf numFmtId="164" fontId="33" fillId="0" borderId="9" xfId="0" applyNumberFormat="1" applyFont="1" applyBorder="1" applyAlignment="1">
      <alignment horizontal="center" vertical="center" wrapText="1"/>
    </xf>
    <xf numFmtId="2" fontId="33" fillId="0" borderId="9" xfId="0" applyNumberFormat="1" applyFont="1" applyBorder="1" applyAlignment="1">
      <alignment vertical="center" wrapText="1"/>
    </xf>
    <xf numFmtId="164" fontId="34" fillId="0" borderId="20" xfId="0" applyNumberFormat="1" applyFont="1" applyBorder="1" applyAlignment="1">
      <alignment horizontal="center" vertical="center" wrapText="1"/>
    </xf>
    <xf numFmtId="164" fontId="34" fillId="0" borderId="6" xfId="0" applyNumberFormat="1" applyFont="1" applyBorder="1" applyAlignment="1">
      <alignment horizontal="center" vertical="center" wrapText="1"/>
    </xf>
    <xf numFmtId="164" fontId="35" fillId="0" borderId="0" xfId="0" applyNumberFormat="1" applyFont="1" applyAlignment="1">
      <alignment horizontal="center" vertical="center"/>
    </xf>
    <xf numFmtId="0" fontId="35" fillId="0" borderId="0" xfId="0" applyFont="1" applyAlignment="1">
      <alignment horizontal="right" vertical="center"/>
    </xf>
    <xf numFmtId="2" fontId="17" fillId="0" borderId="20" xfId="1" applyNumberFormat="1" applyFont="1" applyFill="1" applyBorder="1" applyAlignment="1">
      <alignment horizontal="right" vertical="center" wrapText="1"/>
    </xf>
    <xf numFmtId="164" fontId="33" fillId="0" borderId="10" xfId="0" applyNumberFormat="1" applyFont="1" applyBorder="1" applyAlignment="1">
      <alignment horizontal="center" vertical="center" wrapText="1"/>
    </xf>
    <xf numFmtId="0" fontId="36" fillId="0" borderId="0" xfId="0" applyFont="1" applyAlignment="1">
      <alignment horizontal="right" vertical="center"/>
    </xf>
    <xf numFmtId="0" fontId="36" fillId="0" borderId="0" xfId="0" applyFont="1"/>
    <xf numFmtId="164" fontId="37" fillId="0" borderId="9" xfId="0" applyNumberFormat="1" applyFont="1" applyBorder="1" applyAlignment="1">
      <alignment horizontal="center" vertical="center" wrapText="1"/>
    </xf>
    <xf numFmtId="2" fontId="37" fillId="0" borderId="9" xfId="0" applyNumberFormat="1" applyFont="1" applyBorder="1" applyAlignment="1">
      <alignment horizontal="center" vertical="center" wrapText="1"/>
    </xf>
    <xf numFmtId="164" fontId="37" fillId="0" borderId="20" xfId="0" applyNumberFormat="1" applyFont="1" applyBorder="1" applyAlignment="1">
      <alignment horizontal="center" vertical="center" wrapText="1"/>
    </xf>
    <xf numFmtId="2" fontId="37" fillId="0" borderId="20" xfId="0" applyNumberFormat="1" applyFont="1" applyBorder="1" applyAlignment="1">
      <alignment horizontal="center" vertical="center" wrapText="1"/>
    </xf>
    <xf numFmtId="2" fontId="36" fillId="0" borderId="20" xfId="0" applyNumberFormat="1" applyFont="1" applyBorder="1" applyAlignment="1">
      <alignment horizontal="right" vertical="center" wrapText="1"/>
    </xf>
    <xf numFmtId="2" fontId="36" fillId="0" borderId="6" xfId="0" applyNumberFormat="1" applyFont="1" applyBorder="1" applyAlignment="1">
      <alignment horizontal="right" vertical="center" wrapText="1"/>
    </xf>
    <xf numFmtId="0" fontId="38" fillId="0" borderId="0" xfId="0" applyFont="1"/>
    <xf numFmtId="2" fontId="38" fillId="0" borderId="0" xfId="0" applyNumberFormat="1" applyFont="1"/>
    <xf numFmtId="2" fontId="34" fillId="0" borderId="20" xfId="0" applyNumberFormat="1" applyFont="1" applyBorder="1" applyAlignment="1">
      <alignment horizontal="center" vertical="center" wrapText="1"/>
    </xf>
    <xf numFmtId="2" fontId="34" fillId="0" borderId="6" xfId="0" applyNumberFormat="1" applyFont="1" applyBorder="1" applyAlignment="1">
      <alignment horizontal="center" vertical="center" wrapText="1"/>
    </xf>
    <xf numFmtId="2" fontId="36" fillId="0" borderId="20" xfId="0" applyNumberFormat="1" applyFont="1" applyBorder="1" applyAlignment="1">
      <alignment horizontal="center" vertical="center" wrapText="1"/>
    </xf>
    <xf numFmtId="2" fontId="36" fillId="0" borderId="6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horizontal="left" vertical="center"/>
    </xf>
    <xf numFmtId="165" fontId="39" fillId="0" borderId="20" xfId="0" applyNumberFormat="1" applyFont="1" applyBorder="1" applyAlignment="1">
      <alignment horizontal="right" vertical="center" wrapText="1"/>
    </xf>
    <xf numFmtId="11" fontId="40" fillId="0" borderId="20" xfId="0" applyNumberFormat="1" applyFont="1" applyBorder="1" applyAlignment="1">
      <alignment horizontal="right" vertical="center" wrapText="1"/>
    </xf>
    <xf numFmtId="11" fontId="40" fillId="0" borderId="11" xfId="0" applyNumberFormat="1" applyFont="1" applyBorder="1" applyAlignment="1">
      <alignment horizontal="right" vertical="center" wrapText="1"/>
    </xf>
    <xf numFmtId="11" fontId="40" fillId="0" borderId="12" xfId="0" applyNumberFormat="1" applyFont="1" applyBorder="1" applyAlignment="1">
      <alignment horizontal="right" vertical="center" wrapText="1"/>
    </xf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horizontal="left" vertical="center"/>
    </xf>
    <xf numFmtId="2" fontId="39" fillId="0" borderId="20" xfId="0" applyNumberFormat="1" applyFont="1" applyBorder="1" applyAlignment="1">
      <alignment horizontal="right" vertical="center" wrapText="1"/>
    </xf>
    <xf numFmtId="166" fontId="40" fillId="0" borderId="20" xfId="0" applyNumberFormat="1" applyFont="1" applyBorder="1" applyAlignment="1">
      <alignment horizontal="right" vertical="center" wrapText="1"/>
    </xf>
    <xf numFmtId="166" fontId="40" fillId="0" borderId="11" xfId="0" applyNumberFormat="1" applyFont="1" applyBorder="1" applyAlignment="1">
      <alignment horizontal="right" vertical="center" wrapText="1"/>
    </xf>
    <xf numFmtId="166" fontId="40" fillId="0" borderId="12" xfId="0" applyNumberFormat="1" applyFont="1" applyBorder="1" applyAlignment="1">
      <alignment horizontal="right" vertical="center" wrapText="1"/>
    </xf>
    <xf numFmtId="165" fontId="17" fillId="0" borderId="11" xfId="0" applyNumberFormat="1" applyFont="1" applyBorder="1" applyAlignment="1">
      <alignment horizontal="right" vertical="center" wrapText="1"/>
    </xf>
    <xf numFmtId="165" fontId="17" fillId="0" borderId="12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1" fontId="41" fillId="0" borderId="0" xfId="0" applyNumberFormat="1" applyFont="1" applyAlignment="1">
      <alignment horizontal="left" vertical="center"/>
    </xf>
    <xf numFmtId="2" fontId="41" fillId="0" borderId="0" xfId="0" applyNumberFormat="1" applyFont="1" applyAlignment="1">
      <alignment horizontal="left" vertical="center"/>
    </xf>
    <xf numFmtId="2" fontId="42" fillId="0" borderId="10" xfId="0" applyNumberFormat="1" applyFont="1" applyBorder="1" applyAlignment="1">
      <alignment horizontal="right" vertical="center" wrapText="1"/>
    </xf>
    <xf numFmtId="168" fontId="43" fillId="0" borderId="21" xfId="0" applyNumberFormat="1" applyFont="1" applyBorder="1" applyAlignment="1">
      <alignment horizontal="right" vertical="center" wrapText="1"/>
    </xf>
    <xf numFmtId="11" fontId="43" fillId="0" borderId="21" xfId="0" applyNumberFormat="1" applyFont="1" applyBorder="1" applyAlignment="1">
      <alignment horizontal="right" vertical="center" wrapText="1"/>
    </xf>
    <xf numFmtId="2" fontId="42" fillId="0" borderId="23" xfId="0" applyNumberFormat="1" applyFont="1" applyBorder="1" applyAlignment="1">
      <alignment horizontal="right" vertical="center" wrapText="1"/>
    </xf>
    <xf numFmtId="1" fontId="31" fillId="0" borderId="0" xfId="0" applyNumberFormat="1" applyFont="1" applyAlignment="1">
      <alignment horizontal="left" vertical="center"/>
    </xf>
    <xf numFmtId="1" fontId="13" fillId="0" borderId="0" xfId="0" applyNumberFormat="1" applyFont="1" applyAlignment="1">
      <alignment horizontal="left" vertical="center"/>
    </xf>
    <xf numFmtId="1" fontId="13" fillId="0" borderId="2" xfId="0" applyNumberFormat="1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11" fontId="13" fillId="0" borderId="1" xfId="0" applyNumberFormat="1" applyFont="1" applyBorder="1" applyAlignment="1">
      <alignment horizontal="right" vertical="center"/>
    </xf>
    <xf numFmtId="2" fontId="13" fillId="0" borderId="2" xfId="0" applyNumberFormat="1" applyFont="1" applyBorder="1" applyAlignment="1">
      <alignment horizontal="right" vertical="center"/>
    </xf>
    <xf numFmtId="164" fontId="13" fillId="0" borderId="2" xfId="0" applyNumberFormat="1" applyFont="1" applyBorder="1" applyAlignment="1">
      <alignment horizontal="right" vertical="center"/>
    </xf>
    <xf numFmtId="164" fontId="14" fillId="0" borderId="0" xfId="0" applyNumberFormat="1" applyFont="1" applyAlignment="1">
      <alignment horizontal="left" vertical="center"/>
    </xf>
    <xf numFmtId="1" fontId="13" fillId="0" borderId="2" xfId="0" applyNumberFormat="1" applyFont="1" applyBorder="1" applyAlignment="1">
      <alignment horizontal="left" vertical="center"/>
    </xf>
    <xf numFmtId="0" fontId="13" fillId="0" borderId="2" xfId="0" applyFont="1" applyBorder="1" applyAlignment="1">
      <alignment horizontal="right" vertical="center" wrapText="1"/>
    </xf>
    <xf numFmtId="2" fontId="13" fillId="0" borderId="2" xfId="0" applyNumberFormat="1" applyFont="1" applyBorder="1" applyAlignment="1">
      <alignment horizontal="right" vertical="center" wrapText="1"/>
    </xf>
    <xf numFmtId="11" fontId="13" fillId="0" borderId="2" xfId="0" applyNumberFormat="1" applyFont="1" applyBorder="1" applyAlignment="1">
      <alignment horizontal="right" vertical="center" wrapText="1"/>
    </xf>
    <xf numFmtId="2" fontId="41" fillId="0" borderId="0" xfId="0" applyNumberFormat="1" applyFont="1" applyAlignment="1">
      <alignment horizontal="center"/>
    </xf>
    <xf numFmtId="2" fontId="42" fillId="0" borderId="9" xfId="0" applyNumberFormat="1" applyFont="1" applyBorder="1" applyAlignment="1">
      <alignment horizontal="right" vertical="center" wrapText="1"/>
    </xf>
    <xf numFmtId="165" fontId="42" fillId="0" borderId="9" xfId="0" applyNumberFormat="1" applyFont="1" applyBorder="1" applyAlignment="1">
      <alignment horizontal="right" vertical="center" wrapText="1"/>
    </xf>
    <xf numFmtId="2" fontId="44" fillId="0" borderId="0" xfId="0" applyNumberFormat="1" applyFont="1" applyAlignment="1">
      <alignment horizontal="right"/>
    </xf>
    <xf numFmtId="2" fontId="43" fillId="0" borderId="8" xfId="0" applyNumberFormat="1" applyFont="1" applyBorder="1" applyAlignment="1">
      <alignment horizontal="right" vertical="center" wrapText="1"/>
    </xf>
    <xf numFmtId="164" fontId="43" fillId="0" borderId="8" xfId="0" applyNumberFormat="1" applyFont="1" applyBorder="1" applyAlignment="1">
      <alignment horizontal="right" vertical="center" wrapText="1"/>
    </xf>
    <xf numFmtId="165" fontId="43" fillId="0" borderId="7" xfId="0" applyNumberFormat="1" applyFont="1" applyBorder="1" applyAlignment="1">
      <alignment horizontal="right" vertical="center" wrapText="1"/>
    </xf>
    <xf numFmtId="2" fontId="43" fillId="0" borderId="7" xfId="0" applyNumberFormat="1" applyFont="1" applyBorder="1" applyAlignment="1">
      <alignment horizontal="right" vertical="center" wrapText="1"/>
    </xf>
    <xf numFmtId="11" fontId="43" fillId="0" borderId="7" xfId="0" applyNumberFormat="1" applyFont="1" applyBorder="1" applyAlignment="1">
      <alignment horizontal="right" vertical="center" wrapText="1"/>
    </xf>
    <xf numFmtId="164" fontId="45" fillId="0" borderId="0" xfId="0" applyNumberFormat="1" applyFont="1" applyAlignment="1">
      <alignment horizontal="right"/>
    </xf>
    <xf numFmtId="2" fontId="43" fillId="0" borderId="5" xfId="0" applyNumberFormat="1" applyFont="1" applyBorder="1" applyAlignment="1">
      <alignment horizontal="right" vertical="center" wrapText="1"/>
    </xf>
    <xf numFmtId="164" fontId="43" fillId="0" borderId="5" xfId="0" applyNumberFormat="1" applyFont="1" applyBorder="1" applyAlignment="1">
      <alignment horizontal="right" vertical="center" wrapText="1"/>
    </xf>
    <xf numFmtId="166" fontId="43" fillId="0" borderId="7" xfId="0" applyNumberFormat="1" applyFont="1" applyBorder="1" applyAlignment="1">
      <alignment horizontal="right" vertical="center" wrapText="1"/>
    </xf>
    <xf numFmtId="1" fontId="45" fillId="0" borderId="0" xfId="0" applyNumberFormat="1" applyFont="1" applyAlignment="1">
      <alignment horizontal="right"/>
    </xf>
    <xf numFmtId="164" fontId="42" fillId="0" borderId="9" xfId="0" applyNumberFormat="1" applyFont="1" applyBorder="1" applyAlignment="1">
      <alignment horizontal="right" vertical="center" wrapText="1"/>
    </xf>
    <xf numFmtId="0" fontId="42" fillId="0" borderId="9" xfId="0" applyFont="1" applyBorder="1" applyAlignment="1">
      <alignment horizontal="right" vertical="center" wrapText="1"/>
    </xf>
    <xf numFmtId="2" fontId="45" fillId="0" borderId="0" xfId="0" applyNumberFormat="1" applyFont="1" applyAlignment="1">
      <alignment horizontal="center"/>
    </xf>
    <xf numFmtId="2" fontId="43" fillId="0" borderId="6" xfId="0" applyNumberFormat="1" applyFont="1" applyBorder="1" applyAlignment="1">
      <alignment horizontal="right" vertical="center" wrapText="1"/>
    </xf>
    <xf numFmtId="164" fontId="43" fillId="0" borderId="6" xfId="0" applyNumberFormat="1" applyFont="1" applyBorder="1" applyAlignment="1">
      <alignment horizontal="right" vertical="center" wrapText="1"/>
    </xf>
    <xf numFmtId="165" fontId="43" fillId="0" borderId="0" xfId="0" applyNumberFormat="1" applyFont="1" applyAlignment="1">
      <alignment horizontal="right" vertical="center" wrapText="1"/>
    </xf>
    <xf numFmtId="165" fontId="45" fillId="0" borderId="0" xfId="0" applyNumberFormat="1" applyFont="1" applyAlignment="1">
      <alignment horizontal="center"/>
    </xf>
    <xf numFmtId="2" fontId="41" fillId="0" borderId="0" xfId="0" applyNumberFormat="1" applyFont="1" applyAlignment="1">
      <alignment horizontal="right"/>
    </xf>
    <xf numFmtId="2" fontId="42" fillId="0" borderId="13" xfId="0" applyNumberFormat="1" applyFont="1" applyBorder="1" applyAlignment="1">
      <alignment horizontal="right" vertical="center" wrapText="1"/>
    </xf>
    <xf numFmtId="2" fontId="43" fillId="0" borderId="0" xfId="0" applyNumberFormat="1" applyFont="1" applyAlignment="1">
      <alignment horizontal="center"/>
    </xf>
    <xf numFmtId="164" fontId="43" fillId="0" borderId="14" xfId="0" applyNumberFormat="1" applyFont="1" applyBorder="1" applyAlignment="1">
      <alignment horizontal="right" vertical="center" wrapText="1"/>
    </xf>
    <xf numFmtId="2" fontId="43" fillId="0" borderId="14" xfId="0" applyNumberFormat="1" applyFont="1" applyBorder="1" applyAlignment="1">
      <alignment horizontal="right" vertical="center" wrapText="1"/>
    </xf>
    <xf numFmtId="167" fontId="43" fillId="0" borderId="14" xfId="0" applyNumberFormat="1" applyFont="1" applyBorder="1" applyAlignment="1">
      <alignment horizontal="right" vertical="center" wrapText="1"/>
    </xf>
    <xf numFmtId="164" fontId="43" fillId="0" borderId="15" xfId="0" applyNumberFormat="1" applyFont="1" applyBorder="1" applyAlignment="1">
      <alignment horizontal="right" vertical="center" wrapText="1"/>
    </xf>
    <xf numFmtId="2" fontId="43" fillId="0" borderId="15" xfId="0" applyNumberFormat="1" applyFont="1" applyBorder="1" applyAlignment="1">
      <alignment horizontal="right" vertical="center" wrapText="1"/>
    </xf>
    <xf numFmtId="167" fontId="43" fillId="0" borderId="15" xfId="0" applyNumberFormat="1" applyFont="1" applyBorder="1" applyAlignment="1">
      <alignment horizontal="right" vertical="center" wrapText="1"/>
    </xf>
    <xf numFmtId="1" fontId="43" fillId="0" borderId="15" xfId="0" applyNumberFormat="1" applyFont="1" applyBorder="1" applyAlignment="1">
      <alignment horizontal="right" vertical="center" wrapText="1"/>
    </xf>
    <xf numFmtId="166" fontId="43" fillId="0" borderId="15" xfId="0" applyNumberFormat="1" applyFont="1" applyBorder="1" applyAlignment="1">
      <alignment horizontal="right" vertical="center" wrapText="1"/>
    </xf>
    <xf numFmtId="2" fontId="43" fillId="0" borderId="0" xfId="0" applyNumberFormat="1" applyFont="1" applyAlignment="1">
      <alignment horizontal="right"/>
    </xf>
    <xf numFmtId="165" fontId="43" fillId="0" borderId="0" xfId="0" applyNumberFormat="1" applyFont="1" applyAlignment="1">
      <alignment horizontal="right"/>
    </xf>
    <xf numFmtId="0" fontId="13" fillId="0" borderId="4" xfId="0" applyFont="1" applyBorder="1" applyAlignment="1">
      <alignment horizontal="left" vertical="center"/>
    </xf>
    <xf numFmtId="0" fontId="13" fillId="0" borderId="1" xfId="0" applyFont="1" applyBorder="1" applyAlignment="1">
      <alignment horizontal="right" vertical="center" wrapText="1"/>
    </xf>
    <xf numFmtId="1" fontId="13" fillId="0" borderId="1" xfId="0" applyNumberFormat="1" applyFont="1" applyBorder="1" applyAlignment="1">
      <alignment horizontal="right" vertical="center" wrapText="1"/>
    </xf>
    <xf numFmtId="1" fontId="13" fillId="0" borderId="1" xfId="0" applyNumberFormat="1" applyFont="1" applyBorder="1" applyAlignment="1">
      <alignment horizontal="right" vertical="center"/>
    </xf>
    <xf numFmtId="2" fontId="13" fillId="0" borderId="1" xfId="0" applyNumberFormat="1" applyFont="1" applyBorder="1" applyAlignment="1">
      <alignment horizontal="right" vertical="center"/>
    </xf>
    <xf numFmtId="1" fontId="13" fillId="0" borderId="2" xfId="0" applyNumberFormat="1" applyFont="1" applyBorder="1" applyAlignment="1">
      <alignment horizontal="right" vertical="center"/>
    </xf>
    <xf numFmtId="1" fontId="13" fillId="0" borderId="3" xfId="0" applyNumberFormat="1" applyFont="1" applyBorder="1" applyAlignment="1">
      <alignment horizontal="right" vertical="center" wrapText="1"/>
    </xf>
    <xf numFmtId="0" fontId="13" fillId="0" borderId="3" xfId="0" applyFont="1" applyBorder="1" applyAlignment="1">
      <alignment horizontal="right" vertical="center" wrapText="1"/>
    </xf>
    <xf numFmtId="1" fontId="13" fillId="0" borderId="3" xfId="0" applyNumberFormat="1" applyFont="1" applyBorder="1" applyAlignment="1">
      <alignment horizontal="right" vertical="center"/>
    </xf>
    <xf numFmtId="2" fontId="13" fillId="0" borderId="3" xfId="0" applyNumberFormat="1" applyFont="1" applyBorder="1" applyAlignment="1">
      <alignment horizontal="right" vertical="center"/>
    </xf>
    <xf numFmtId="0" fontId="13" fillId="0" borderId="0" xfId="0" applyFont="1" applyAlignment="1">
      <alignment horizontal="right" vertical="center" wrapText="1"/>
    </xf>
    <xf numFmtId="1" fontId="13" fillId="0" borderId="0" xfId="0" applyNumberFormat="1" applyFont="1" applyAlignment="1">
      <alignment horizontal="right" vertical="center" wrapText="1"/>
    </xf>
    <xf numFmtId="2" fontId="13" fillId="0" borderId="0" xfId="0" applyNumberFormat="1" applyFont="1" applyAlignment="1">
      <alignment horizontal="right" vertical="center"/>
    </xf>
    <xf numFmtId="11" fontId="13" fillId="0" borderId="0" xfId="0" applyNumberFormat="1" applyFont="1" applyAlignment="1">
      <alignment horizontal="right" vertical="center"/>
    </xf>
    <xf numFmtId="2" fontId="13" fillId="0" borderId="2" xfId="0" applyNumberFormat="1" applyFont="1" applyBorder="1" applyAlignment="1">
      <alignment horizontal="left" vertical="center"/>
    </xf>
    <xf numFmtId="2" fontId="13" fillId="0" borderId="1" xfId="0" applyNumberFormat="1" applyFont="1" applyBorder="1" applyAlignment="1">
      <alignment horizontal="right" vertical="center" wrapText="1"/>
    </xf>
    <xf numFmtId="1" fontId="13" fillId="0" borderId="2" xfId="0" applyNumberFormat="1" applyFont="1" applyBorder="1" applyAlignment="1">
      <alignment horizontal="right" vertical="center" wrapText="1"/>
    </xf>
    <xf numFmtId="2" fontId="13" fillId="0" borderId="3" xfId="0" applyNumberFormat="1" applyFont="1" applyBorder="1" applyAlignment="1">
      <alignment horizontal="right" vertical="center" wrapText="1"/>
    </xf>
    <xf numFmtId="1" fontId="13" fillId="0" borderId="4" xfId="0" applyNumberFormat="1" applyFont="1" applyBorder="1" applyAlignment="1">
      <alignment horizontal="left" vertical="center"/>
    </xf>
    <xf numFmtId="164" fontId="13" fillId="0" borderId="1" xfId="0" applyNumberFormat="1" applyFont="1" applyBorder="1" applyAlignment="1">
      <alignment horizontal="right" vertical="center" wrapText="1"/>
    </xf>
    <xf numFmtId="164" fontId="13" fillId="0" borderId="3" xfId="0" applyNumberFormat="1" applyFont="1" applyBorder="1" applyAlignment="1">
      <alignment horizontal="right" vertical="center" wrapText="1"/>
    </xf>
    <xf numFmtId="164" fontId="13" fillId="0" borderId="0" xfId="0" applyNumberFormat="1" applyFont="1" applyAlignment="1">
      <alignment horizontal="right" vertical="center" wrapText="1"/>
    </xf>
    <xf numFmtId="2" fontId="13" fillId="0" borderId="0" xfId="0" applyNumberFormat="1" applyFont="1" applyAlignment="1">
      <alignment horizontal="right" vertical="center" wrapText="1"/>
    </xf>
    <xf numFmtId="164" fontId="13" fillId="0" borderId="2" xfId="0" applyNumberFormat="1" applyFont="1" applyBorder="1" applyAlignment="1">
      <alignment horizontal="left" vertical="center"/>
    </xf>
    <xf numFmtId="0" fontId="43" fillId="0" borderId="0" xfId="0" applyFont="1" applyAlignment="1">
      <alignment horizontal="right"/>
    </xf>
    <xf numFmtId="2" fontId="43" fillId="0" borderId="0" xfId="0" applyNumberFormat="1" applyFont="1" applyAlignment="1">
      <alignment horizontal="right" vertical="center" wrapText="1"/>
    </xf>
    <xf numFmtId="164" fontId="43" fillId="0" borderId="16" xfId="0" applyNumberFormat="1" applyFont="1" applyBorder="1" applyAlignment="1">
      <alignment horizontal="right" vertical="center" wrapText="1"/>
    </xf>
    <xf numFmtId="2" fontId="43" fillId="0" borderId="16" xfId="0" applyNumberFormat="1" applyFont="1" applyBorder="1" applyAlignment="1">
      <alignment horizontal="right" vertical="center" wrapText="1"/>
    </xf>
    <xf numFmtId="165" fontId="43" fillId="0" borderId="16" xfId="0" applyNumberFormat="1" applyFont="1" applyBorder="1" applyAlignment="1">
      <alignment horizontal="right" vertical="center" wrapText="1"/>
    </xf>
    <xf numFmtId="11" fontId="43" fillId="0" borderId="16" xfId="0" applyNumberFormat="1" applyFont="1" applyBorder="1" applyAlignment="1">
      <alignment horizontal="right" vertical="center" wrapText="1"/>
    </xf>
    <xf numFmtId="164" fontId="43" fillId="0" borderId="17" xfId="0" applyNumberFormat="1" applyFont="1" applyBorder="1" applyAlignment="1">
      <alignment horizontal="right" vertical="center" wrapText="1"/>
    </xf>
    <xf numFmtId="2" fontId="43" fillId="0" borderId="17" xfId="0" applyNumberFormat="1" applyFont="1" applyBorder="1" applyAlignment="1">
      <alignment horizontal="right" vertical="center" wrapText="1"/>
    </xf>
    <xf numFmtId="165" fontId="43" fillId="0" borderId="17" xfId="0" applyNumberFormat="1" applyFont="1" applyBorder="1" applyAlignment="1">
      <alignment horizontal="right" vertical="center" wrapText="1"/>
    </xf>
    <xf numFmtId="11" fontId="43" fillId="0" borderId="17" xfId="0" applyNumberFormat="1" applyFont="1" applyBorder="1" applyAlignment="1">
      <alignment horizontal="right" vertical="center" wrapText="1"/>
    </xf>
    <xf numFmtId="1" fontId="43" fillId="0" borderId="17" xfId="0" applyNumberFormat="1" applyFont="1" applyBorder="1" applyAlignment="1">
      <alignment horizontal="right" vertical="center" wrapText="1"/>
    </xf>
    <xf numFmtId="167" fontId="43" fillId="0" borderId="17" xfId="0" applyNumberFormat="1" applyFont="1" applyBorder="1" applyAlignment="1">
      <alignment horizontal="right" vertical="center" wrapText="1"/>
    </xf>
    <xf numFmtId="2" fontId="43" fillId="0" borderId="0" xfId="0" applyNumberFormat="1" applyFont="1" applyAlignment="1">
      <alignment horizontal="center" vertical="center" wrapText="1"/>
    </xf>
    <xf numFmtId="164" fontId="43" fillId="0" borderId="0" xfId="0" applyNumberFormat="1" applyFont="1" applyAlignment="1">
      <alignment horizontal="center"/>
    </xf>
    <xf numFmtId="165" fontId="43" fillId="0" borderId="0" xfId="0" applyNumberFormat="1" applyFont="1" applyAlignment="1">
      <alignment horizontal="center"/>
    </xf>
    <xf numFmtId="2" fontId="43" fillId="0" borderId="12" xfId="0" applyNumberFormat="1" applyFont="1" applyBorder="1" applyAlignment="1">
      <alignment horizontal="right" vertical="center" wrapText="1"/>
    </xf>
    <xf numFmtId="166" fontId="43" fillId="0" borderId="12" xfId="0" applyNumberFormat="1" applyFont="1" applyBorder="1" applyAlignment="1">
      <alignment horizontal="right" vertical="center" wrapText="1"/>
    </xf>
    <xf numFmtId="0" fontId="43" fillId="0" borderId="12" xfId="0" applyFont="1" applyBorder="1" applyAlignment="1">
      <alignment horizontal="right" vertical="center" wrapText="1"/>
    </xf>
    <xf numFmtId="0" fontId="43" fillId="0" borderId="7" xfId="0" applyFont="1" applyBorder="1" applyAlignment="1">
      <alignment horizontal="right" vertical="center" wrapText="1"/>
    </xf>
    <xf numFmtId="2" fontId="43" fillId="0" borderId="11" xfId="0" applyNumberFormat="1" applyFont="1" applyBorder="1" applyAlignment="1">
      <alignment horizontal="right" vertical="center" wrapText="1"/>
    </xf>
    <xf numFmtId="166" fontId="43" fillId="0" borderId="11" xfId="0" applyNumberFormat="1" applyFont="1" applyBorder="1" applyAlignment="1">
      <alignment horizontal="right" vertical="center" wrapText="1"/>
    </xf>
    <xf numFmtId="0" fontId="43" fillId="0" borderId="11" xfId="0" applyFont="1" applyBorder="1" applyAlignment="1">
      <alignment horizontal="right" vertical="center" wrapText="1"/>
    </xf>
    <xf numFmtId="165" fontId="42" fillId="0" borderId="13" xfId="0" applyNumberFormat="1" applyFont="1" applyBorder="1" applyAlignment="1">
      <alignment horizontal="right" vertical="center" wrapText="1"/>
    </xf>
    <xf numFmtId="0" fontId="42" fillId="0" borderId="13" xfId="0" applyFont="1" applyBorder="1" applyAlignment="1">
      <alignment horizontal="right" vertical="center" wrapText="1"/>
    </xf>
    <xf numFmtId="165" fontId="41" fillId="0" borderId="0" xfId="0" applyNumberFormat="1" applyFont="1" applyAlignment="1">
      <alignment horizontal="center"/>
    </xf>
    <xf numFmtId="165" fontId="32" fillId="0" borderId="0" xfId="0" applyNumberFormat="1" applyFont="1" applyAlignment="1">
      <alignment horizontal="center"/>
    </xf>
    <xf numFmtId="164" fontId="11" fillId="0" borderId="6" xfId="0" applyNumberFormat="1" applyFont="1" applyBorder="1" applyAlignment="1">
      <alignment horizontal="right" vertical="center" wrapText="1"/>
    </xf>
    <xf numFmtId="1" fontId="11" fillId="0" borderId="0" xfId="0" applyNumberFormat="1" applyFont="1" applyAlignment="1">
      <alignment horizontal="right" vertical="center" wrapText="1"/>
    </xf>
    <xf numFmtId="164" fontId="11" fillId="0" borderId="0" xfId="0" applyNumberFormat="1" applyFont="1" applyAlignment="1">
      <alignment horizontal="right" vertical="center" wrapText="1"/>
    </xf>
    <xf numFmtId="2" fontId="11" fillId="0" borderId="0" xfId="0" applyNumberFormat="1" applyFont="1" applyAlignment="1">
      <alignment horizontal="right" vertical="center" wrapText="1"/>
    </xf>
    <xf numFmtId="0" fontId="43" fillId="0" borderId="0" xfId="0" applyFont="1" applyAlignment="1">
      <alignment horizontal="right" vertical="center" wrapText="1"/>
    </xf>
    <xf numFmtId="0" fontId="43" fillId="0" borderId="0" xfId="0" applyFont="1" applyAlignment="1">
      <alignment horizontal="center"/>
    </xf>
    <xf numFmtId="0" fontId="32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164" fontId="33" fillId="0" borderId="10" xfId="0" applyNumberFormat="1" applyFont="1" applyBorder="1" applyAlignment="1">
      <alignment horizontal="center" vertical="center" wrapText="1"/>
    </xf>
    <xf numFmtId="2" fontId="33" fillId="0" borderId="10" xfId="0" applyNumberFormat="1" applyFont="1" applyBorder="1" applyAlignment="1">
      <alignment horizontal="center" vertical="center" wrapText="1"/>
    </xf>
    <xf numFmtId="2" fontId="33" fillId="0" borderId="9" xfId="0" applyNumberFormat="1" applyFont="1" applyBorder="1" applyAlignment="1">
      <alignment horizontal="center" vertical="center" wrapText="1"/>
    </xf>
    <xf numFmtId="2" fontId="37" fillId="0" borderId="9" xfId="0" applyNumberFormat="1" applyFont="1" applyBorder="1" applyAlignment="1">
      <alignment horizontal="center" vertical="center" wrapText="1"/>
    </xf>
    <xf numFmtId="164" fontId="33" fillId="0" borderId="9" xfId="0" applyNumberFormat="1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52"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397C5"/>
      <color rgb="FFE66101"/>
      <color rgb="FF7570B3"/>
      <color rgb="FF1B9E77"/>
      <color rgb="FFE7298A"/>
      <color rgb="FFB5B0F3"/>
      <color rgb="FFFEA96A"/>
      <color rgb="FF82EACA"/>
      <color rgb="FF70C6AB"/>
      <color rgb="FFFE98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9" Type="http://schemas.openxmlformats.org/officeDocument/2006/relationships/externalLink" Target="externalLinks/externalLink22.xml"/><Relationship Id="rId21" Type="http://schemas.openxmlformats.org/officeDocument/2006/relationships/externalLink" Target="externalLinks/externalLink4.xml"/><Relationship Id="rId34" Type="http://schemas.openxmlformats.org/officeDocument/2006/relationships/externalLink" Target="externalLinks/externalLink17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externalLink" Target="externalLinks/externalLink15.xml"/><Relationship Id="rId37" Type="http://schemas.openxmlformats.org/officeDocument/2006/relationships/externalLink" Target="externalLinks/externalLink20.xml"/><Relationship Id="rId40" Type="http://schemas.openxmlformats.org/officeDocument/2006/relationships/externalLink" Target="externalLinks/externalLink23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36" Type="http://schemas.openxmlformats.org/officeDocument/2006/relationships/externalLink" Target="externalLinks/externalLink19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externalLink" Target="externalLinks/externalLink14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13.xml"/><Relationship Id="rId35" Type="http://schemas.openxmlformats.org/officeDocument/2006/relationships/externalLink" Target="externalLinks/externalLink18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33" Type="http://schemas.openxmlformats.org/officeDocument/2006/relationships/externalLink" Target="externalLinks/externalLink16.xml"/><Relationship Id="rId38" Type="http://schemas.openxmlformats.org/officeDocument/2006/relationships/externalLink" Target="externalLinks/externalLink21.xml"/><Relationship Id="rId20" Type="http://schemas.openxmlformats.org/officeDocument/2006/relationships/externalLink" Target="externalLinks/externalLink3.xml"/><Relationship Id="rId41" Type="http://schemas.openxmlformats.org/officeDocument/2006/relationships/externalLink" Target="externalLinks/externalLink2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l_t</c:v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A46-4068-B2F5-35FD75829F16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A46-4068-B2F5-35FD75829F16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5A46-4068-B2F5-35FD75829F16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5A46-4068-B2F5-35FD75829F16}"/>
              </c:ext>
            </c:extLst>
          </c:dPt>
          <c:errBars>
            <c:errBarType val="both"/>
            <c:errValType val="cust"/>
            <c:noEndCap val="0"/>
            <c:plus>
              <c:numRef>
                <c:f>'mode b0'!$J$25:$J$28</c:f>
                <c:numCache>
                  <c:formatCode>General</c:formatCode>
                  <c:ptCount val="4"/>
                  <c:pt idx="0">
                    <c:v>16.792814353083699</c:v>
                  </c:pt>
                  <c:pt idx="1">
                    <c:v>16.799007456971992</c:v>
                  </c:pt>
                  <c:pt idx="2">
                    <c:v>16.762346947139505</c:v>
                  </c:pt>
                  <c:pt idx="3">
                    <c:v>16.686464545374498</c:v>
                  </c:pt>
                </c:numCache>
              </c:numRef>
            </c:plus>
            <c:minus>
              <c:numRef>
                <c:f>'mode b0'!$J$25:$J$28</c:f>
                <c:numCache>
                  <c:formatCode>General</c:formatCode>
                  <c:ptCount val="4"/>
                  <c:pt idx="0">
                    <c:v>16.792814353083699</c:v>
                  </c:pt>
                  <c:pt idx="1">
                    <c:v>16.799007456971992</c:v>
                  </c:pt>
                  <c:pt idx="2">
                    <c:v>16.762346947139505</c:v>
                  </c:pt>
                  <c:pt idx="3">
                    <c:v>16.686464545374498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f>'mode b0'!$A$25:$A$28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b0'!$B$25:$B$28</c:f>
              <c:numCache>
                <c:formatCode>0</c:formatCode>
                <c:ptCount val="4"/>
                <c:pt idx="0">
                  <c:v>90.441608895113404</c:v>
                </c:pt>
                <c:pt idx="1">
                  <c:v>90.853284894580298</c:v>
                </c:pt>
                <c:pt idx="2">
                  <c:v>88.162519064654504</c:v>
                </c:pt>
                <c:pt idx="3">
                  <c:v>69.459073012174798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46-4068-B2F5-35FD75829F16}"/>
            </c:ext>
          </c:extLst>
        </c:ser>
        <c:ser>
          <c:idx val="2"/>
          <c:order val="1"/>
          <c:tx>
            <c:v>h_t</c:v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5A46-4068-B2F5-35FD75829F16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5A46-4068-B2F5-35FD75829F16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A46-4068-B2F5-35FD75829F16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5A46-4068-B2F5-35FD75829F16}"/>
              </c:ext>
            </c:extLst>
          </c:dPt>
          <c:errBars>
            <c:errBarType val="both"/>
            <c:errValType val="cust"/>
            <c:noEndCap val="0"/>
            <c:plus>
              <c:numRef>
                <c:f>'mode b0'!$J$31:$J$34</c:f>
                <c:numCache>
                  <c:formatCode>General</c:formatCode>
                  <c:ptCount val="4"/>
                  <c:pt idx="0">
                    <c:v>80.755417818647032</c:v>
                  </c:pt>
                  <c:pt idx="1">
                    <c:v>80.752728036978027</c:v>
                  </c:pt>
                  <c:pt idx="2">
                    <c:v>80.766736817644983</c:v>
                  </c:pt>
                  <c:pt idx="3">
                    <c:v>80.794940030045979</c:v>
                  </c:pt>
                </c:numCache>
              </c:numRef>
            </c:plus>
            <c:minus>
              <c:numRef>
                <c:f>'mode b0'!$J$31:$J$34</c:f>
                <c:numCache>
                  <c:formatCode>General</c:formatCode>
                  <c:ptCount val="4"/>
                  <c:pt idx="0">
                    <c:v>80.755417818647032</c:v>
                  </c:pt>
                  <c:pt idx="1">
                    <c:v>80.752728036978027</c:v>
                  </c:pt>
                  <c:pt idx="2">
                    <c:v>80.766736817644983</c:v>
                  </c:pt>
                  <c:pt idx="3">
                    <c:v>80.794940030045979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'mode b0'!$A$25:$A$28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b0'!$B$31:$B$34</c:f>
              <c:numCache>
                <c:formatCode>0</c:formatCode>
                <c:ptCount val="4"/>
                <c:pt idx="0">
                  <c:v>294.20861375475403</c:v>
                </c:pt>
                <c:pt idx="1">
                  <c:v>293.83541250289602</c:v>
                </c:pt>
                <c:pt idx="2">
                  <c:v>291.74515953026599</c:v>
                </c:pt>
                <c:pt idx="3">
                  <c:v>277.42146884331697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A46-4068-B2F5-35FD75829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'mode+ b0'!$A$23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7B0-40C0-AEF7-ECB2C79FAE9C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37B0-40C0-AEF7-ECB2C79FAE9C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37B0-40C0-AEF7-ECB2C79FAE9C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37B0-40C0-AEF7-ECB2C79FAE9C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'mode+ b0'!$F$25:$F$32</c15:sqref>
                    </c15:fullRef>
                  </c:ext>
                </c:extLst>
                <c:f>'mode+ b0'!$F$25:$F$28</c:f>
                <c:numCache>
                  <c:formatCode>General</c:formatCode>
                  <c:ptCount val="4"/>
                  <c:pt idx="0">
                    <c:v>16.390962055958596</c:v>
                  </c:pt>
                  <c:pt idx="1">
                    <c:v>16.397774678892503</c:v>
                  </c:pt>
                  <c:pt idx="2">
                    <c:v>16.378198861312498</c:v>
                  </c:pt>
                  <c:pt idx="3">
                    <c:v>16.410619519563099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'mode+ b0'!$F$25:$F$32</c15:sqref>
                    </c15:fullRef>
                  </c:ext>
                </c:extLst>
                <c:f>'mode+ b0'!$F$25:$F$28</c:f>
                <c:numCache>
                  <c:formatCode>General</c:formatCode>
                  <c:ptCount val="4"/>
                  <c:pt idx="0">
                    <c:v>16.390962055958596</c:v>
                  </c:pt>
                  <c:pt idx="1">
                    <c:v>16.397774678892503</c:v>
                  </c:pt>
                  <c:pt idx="2">
                    <c:v>16.378198861312498</c:v>
                  </c:pt>
                  <c:pt idx="3">
                    <c:v>16.410619519563099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'mode+ b0'!$A$25:$A$32</c15:sqref>
                  </c15:fullRef>
                </c:ext>
              </c:extLst>
              <c:f>'mode+ b0'!$A$25:$A$28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'mode+ b0'!$B$25:$B$32</c15:sqref>
                  </c15:fullRef>
                </c:ext>
              </c:extLst>
              <c:f>'mode+ b0'!$B$25:$B$28</c:f>
              <c:numCache>
                <c:formatCode>0</c:formatCode>
                <c:ptCount val="4"/>
                <c:pt idx="0">
                  <c:v>89.929313512108493</c:v>
                </c:pt>
                <c:pt idx="1">
                  <c:v>90.285240771054006</c:v>
                </c:pt>
                <c:pt idx="2">
                  <c:v>90.017312438904298</c:v>
                </c:pt>
                <c:pt idx="3">
                  <c:v>74.259830267189301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'mode+ b0'!$B$29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8DA0CB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'mode+ b0'!$B$30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FD92F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'mode+ b0'!$B$31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C8D6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'mode+ b0'!$B$32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66C2A5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37B0-40C0-AEF7-ECB2C79FAE9C}"/>
            </c:ext>
          </c:extLst>
        </c:ser>
        <c:ser>
          <c:idx val="2"/>
          <c:order val="1"/>
          <c:tx>
            <c:strRef>
              <c:f>'mode+ b0'!$A$34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7B0-40C0-AEF7-ECB2C79FAE9C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7B0-40C0-AEF7-ECB2C79FAE9C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37B0-40C0-AEF7-ECB2C79FAE9C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37B0-40C0-AEF7-ECB2C79FAE9C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'mode+ b0'!$F$36:$F$43</c15:sqref>
                    </c15:fullRef>
                  </c:ext>
                </c:extLst>
                <c:f>'mode+ b0'!$F$36:$F$39</c:f>
                <c:numCache>
                  <c:formatCode>General</c:formatCode>
                  <c:ptCount val="4"/>
                  <c:pt idx="0">
                    <c:v>80.847146706360007</c:v>
                  </c:pt>
                  <c:pt idx="1">
                    <c:v>80.84368504805002</c:v>
                  </c:pt>
                  <c:pt idx="2">
                    <c:v>80.852144423553</c:v>
                  </c:pt>
                  <c:pt idx="3">
                    <c:v>80.830209125801986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'mode+ b0'!$F$36:$F$43</c15:sqref>
                    </c15:fullRef>
                  </c:ext>
                </c:extLst>
                <c:f>'mode+ b0'!$F$36:$F$39</c:f>
                <c:numCache>
                  <c:formatCode>General</c:formatCode>
                  <c:ptCount val="4"/>
                  <c:pt idx="0">
                    <c:v>80.847146706360007</c:v>
                  </c:pt>
                  <c:pt idx="1">
                    <c:v>80.84368504805002</c:v>
                  </c:pt>
                  <c:pt idx="2">
                    <c:v>80.852144423553</c:v>
                  </c:pt>
                  <c:pt idx="3">
                    <c:v>80.830209125801986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'mode+ b0'!$A$25:$A$32</c15:sqref>
                  </c15:fullRef>
                </c:ext>
              </c:extLst>
              <c:f>'mode+ b0'!$A$25:$A$28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'mode+ b0'!$B$36:$B$43</c15:sqref>
                  </c15:fullRef>
                </c:ext>
              </c:extLst>
              <c:f>'mode+ b0'!$B$36:$B$39</c:f>
              <c:numCache>
                <c:formatCode>0</c:formatCode>
                <c:ptCount val="4"/>
                <c:pt idx="0">
                  <c:v>294.05119086836402</c:v>
                </c:pt>
                <c:pt idx="1">
                  <c:v>293.60752949351303</c:v>
                </c:pt>
                <c:pt idx="2">
                  <c:v>292.99545977999901</c:v>
                </c:pt>
                <c:pt idx="3">
                  <c:v>280.46367412455697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'mode+ b0'!$B$40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'mode+ b0'!$B$41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'mode+ b0'!$B$42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'mode+ b0'!$B$43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1-37B0-40C0-AEF7-ECB2C79FA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layout>
            <c:manualLayout>
              <c:xMode val="edge"/>
              <c:yMode val="edge"/>
              <c:x val="3.5277777777777776E-2"/>
              <c:y val="0.226905154755557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'mode+ b1'!$A$4</c:f>
              <c:strCache>
                <c:ptCount val="1"/>
                <c:pt idx="0">
                  <c:v>h_f0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('mode+ b1'!$J$4,'mode+ b1'!$J$9,'mode+ b1'!$J$14,'mode+ b1'!$J$19,'mode+ b1'!$J$24,'mode+ b1'!$J$29)</c:f>
                <c:numCache>
                  <c:formatCode>General</c:formatCode>
                  <c:ptCount val="6"/>
                  <c:pt idx="0">
                    <c:v>0.38690495351028042</c:v>
                  </c:pt>
                  <c:pt idx="1">
                    <c:v>0.4095493215362469</c:v>
                  </c:pt>
                  <c:pt idx="2">
                    <c:v>0.50495048695424982</c:v>
                  </c:pt>
                  <c:pt idx="3">
                    <c:v>0.40994351603017598</c:v>
                  </c:pt>
                  <c:pt idx="4">
                    <c:v>0.50695210684149994</c:v>
                  </c:pt>
                  <c:pt idx="5">
                    <c:v>0.43863905468382014</c:v>
                  </c:pt>
                </c:numCache>
              </c:numRef>
            </c:plus>
            <c:minus>
              <c:numRef>
                <c:f>('mode+ b1'!$J$4,'mode+ b1'!$J$9,'mode+ b1'!$J$14,'mode+ b1'!$J$19,'mode+ b1'!$J$24,'mode+ b1'!$J$29)</c:f>
                <c:numCache>
                  <c:formatCode>General</c:formatCode>
                  <c:ptCount val="6"/>
                  <c:pt idx="0">
                    <c:v>0.38690495351028042</c:v>
                  </c:pt>
                  <c:pt idx="1">
                    <c:v>0.4095493215362469</c:v>
                  </c:pt>
                  <c:pt idx="2">
                    <c:v>0.50495048695424982</c:v>
                  </c:pt>
                  <c:pt idx="3">
                    <c:v>0.40994351603017598</c:v>
                  </c:pt>
                  <c:pt idx="4">
                    <c:v>0.50695210684149994</c:v>
                  </c:pt>
                  <c:pt idx="5">
                    <c:v>0.43863905468382014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('mode+ b1'!$A$2,'mode+ b1'!$A$7,'mode+ b1'!$A$12,'mode+ b1'!$A$17,'mode+ b1'!$A$22,'mode+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MDQ</c:v>
                </c:pt>
              </c:strCache>
            </c:strRef>
          </c:cat>
          <c:val>
            <c:numRef>
              <c:f>('mode+ b1'!$B$4,'mode+ b1'!$B$9,'mode+ b1'!$B$14,'mode+ b1'!$B$19,'mode+ b1'!$B$24,'mode+ b1'!$B$29)</c:f>
              <c:numCache>
                <c:formatCode>0.0</c:formatCode>
                <c:ptCount val="6"/>
                <c:pt idx="0">
                  <c:v>0.418632707057913</c:v>
                </c:pt>
                <c:pt idx="1">
                  <c:v>0.95020846342850596</c:v>
                </c:pt>
                <c:pt idx="2">
                  <c:v>2.68299305635112</c:v>
                </c:pt>
                <c:pt idx="3">
                  <c:v>0.53157575643416399</c:v>
                </c:pt>
                <c:pt idx="4">
                  <c:v>2.2643603496509299</c:v>
                </c:pt>
                <c:pt idx="5">
                  <c:v>1.7327845929102901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E-48D0-95DC-A24B103A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diff. (ST re median)</a:t>
                </a:r>
              </a:p>
            </c:rich>
          </c:tx>
          <c:layout>
            <c:manualLayout>
              <c:xMode val="edge"/>
              <c:yMode val="edge"/>
              <c:x val="2.6088827838827839E-2"/>
              <c:y val="0.10336930423999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7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'mode+ b0'!$A$45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256-4302-9B3A-366BDE671D37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256-4302-9B3A-366BDE671D37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256-4302-9B3A-366BDE671D37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256-4302-9B3A-366BDE671D37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'mode+ b0'!$F$47:$F$54</c15:sqref>
                    </c15:fullRef>
                  </c:ext>
                </c:extLst>
                <c:f>'mode+ b0'!$F$47:$F$50</c:f>
                <c:numCache>
                  <c:formatCode>General</c:formatCode>
                  <c:ptCount val="4"/>
                  <c:pt idx="0">
                    <c:v>2.2819535126937001</c:v>
                  </c:pt>
                  <c:pt idx="1">
                    <c:v>2.28032790549174</c:v>
                  </c:pt>
                  <c:pt idx="2">
                    <c:v>2.2830533857338002</c:v>
                  </c:pt>
                  <c:pt idx="3">
                    <c:v>2.2683467655334741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'mode+ b0'!$F$47:$F$54</c15:sqref>
                    </c15:fullRef>
                  </c:ext>
                </c:extLst>
                <c:f>'mode+ b0'!$F$47:$F$50</c:f>
                <c:numCache>
                  <c:formatCode>General</c:formatCode>
                  <c:ptCount val="4"/>
                  <c:pt idx="0">
                    <c:v>2.2819535126937001</c:v>
                  </c:pt>
                  <c:pt idx="1">
                    <c:v>2.28032790549174</c:v>
                  </c:pt>
                  <c:pt idx="2">
                    <c:v>2.2830533857338002</c:v>
                  </c:pt>
                  <c:pt idx="3">
                    <c:v>2.2683467655334741</c:v>
                  </c:pt>
                </c:numCache>
              </c:numRef>
            </c:minus>
            <c:spPr>
              <a:ln w="9525"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'mode+ b0'!$A$58:$A$65</c15:sqref>
                  </c15:fullRef>
                </c:ext>
              </c:extLst>
              <c:f>'mode+ b0'!$A$58:$A$61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'mode+ b0'!$B$47:$B$54</c15:sqref>
                  </c15:fullRef>
                </c:ext>
              </c:extLst>
              <c:f>'mode+ b0'!$B$47:$B$50</c:f>
              <c:numCache>
                <c:formatCode>0.0</c:formatCode>
                <c:ptCount val="4"/>
                <c:pt idx="0">
                  <c:v>-2.33476525133297</c:v>
                </c:pt>
                <c:pt idx="1">
                  <c:v>-2.2252320557365701</c:v>
                </c:pt>
                <c:pt idx="2">
                  <c:v>-1.2644469455390599</c:v>
                </c:pt>
                <c:pt idx="3">
                  <c:v>-0.96658198810346596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'mode+ b0'!$B$51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8DA0CB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'mode+ b0'!$B$52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FD92F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'mode+ b0'!$B$53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C8D6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'mode+ b0'!$B$54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66C2A5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7256-4302-9B3A-366BDE671D37}"/>
            </c:ext>
          </c:extLst>
        </c:ser>
        <c:ser>
          <c:idx val="2"/>
          <c:order val="1"/>
          <c:tx>
            <c:strRef>
              <c:f>'mode+ b0'!$A$56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7256-4302-9B3A-366BDE671D37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7256-4302-9B3A-366BDE671D37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7256-4302-9B3A-366BDE671D37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7256-4302-9B3A-366BDE671D37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'mode+ b0'!$F$59:$F$65</c15:sqref>
                    </c15:fullRef>
                  </c:ext>
                </c:extLst>
                <c:f>'mode+ b0'!$F$59:$F$62</c:f>
                <c:numCache>
                  <c:formatCode>General</c:formatCode>
                  <c:ptCount val="4"/>
                  <c:pt idx="0">
                    <c:v>3.4695185592764672</c:v>
                  </c:pt>
                  <c:pt idx="1">
                    <c:v>3.472962475707472</c:v>
                  </c:pt>
                  <c:pt idx="2">
                    <c:v>3.4635536809671503</c:v>
                  </c:pt>
                  <c:pt idx="3">
                    <c:v>3.470919275961311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'mode+ b0'!$F$58:$F$65</c15:sqref>
                    </c15:fullRef>
                  </c:ext>
                </c:extLst>
                <c:f>'mode+ b0'!$F$58:$F$61</c:f>
                <c:numCache>
                  <c:formatCode>General</c:formatCode>
                  <c:ptCount val="4"/>
                  <c:pt idx="0">
                    <c:v>3.470919275961311</c:v>
                  </c:pt>
                  <c:pt idx="1">
                    <c:v>3.4695185592764672</c:v>
                  </c:pt>
                  <c:pt idx="2">
                    <c:v>3.472962475707472</c:v>
                  </c:pt>
                  <c:pt idx="3">
                    <c:v>3.4635536809671503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'mode+ b0'!$A$58:$A$65</c15:sqref>
                  </c15:fullRef>
                </c:ext>
              </c:extLst>
              <c:f>'mode+ b0'!$A$58:$A$61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'mode+ b0'!$B$58:$B$65</c15:sqref>
                  </c15:fullRef>
                </c:ext>
              </c:extLst>
              <c:f>'mode+ b0'!$B$58:$B$61</c:f>
              <c:numCache>
                <c:formatCode>0.0</c:formatCode>
                <c:ptCount val="4"/>
                <c:pt idx="0">
                  <c:v>3.4168136826367101</c:v>
                </c:pt>
                <c:pt idx="1">
                  <c:v>3.8354463890968402</c:v>
                </c:pt>
                <c:pt idx="2">
                  <c:v>4.3670221460573</c:v>
                </c:pt>
                <c:pt idx="3">
                  <c:v>6.0998067389630002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'mode+ b0'!$B$62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'mode+ b0'!$B$63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'mode+ b0'!$B$64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'mode+ b0'!$B$65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1-7256-4302-9B3A-366BDE671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median)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'mode+ b1'!$A$3</c:f>
              <c:strCache>
                <c:ptCount val="1"/>
                <c:pt idx="0">
                  <c:v>l_f0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('mode+ b1'!$J$3,'mode+ b1'!$J$8,'mode+ b1'!$J$13,'mode+ b1'!$J$18,'mode+ b1'!$J$23,'mode+ b1'!$J$28)</c:f>
                <c:numCache>
                  <c:formatCode>General</c:formatCode>
                  <c:ptCount val="6"/>
                  <c:pt idx="0">
                    <c:v>0.27307057444365301</c:v>
                  </c:pt>
                  <c:pt idx="1">
                    <c:v>0.28885252020804608</c:v>
                  </c:pt>
                  <c:pt idx="2">
                    <c:v>0.36058197582647011</c:v>
                  </c:pt>
                  <c:pt idx="3">
                    <c:v>0.28959592314378901</c:v>
                  </c:pt>
                  <c:pt idx="4">
                    <c:v>0.36240141726670205</c:v>
                  </c:pt>
                  <c:pt idx="5">
                    <c:v>0.312549831577837</c:v>
                  </c:pt>
                </c:numCache>
              </c:numRef>
            </c:plus>
            <c:minus>
              <c:numRef>
                <c:f>('mode+ b1'!$J$3,'mode+ b1'!$J$8,'mode+ b1'!$J$13,'mode+ b1'!$J$18,'mode+ b1'!$J$23,'mode+ b1'!$J$28)</c:f>
                <c:numCache>
                  <c:formatCode>General</c:formatCode>
                  <c:ptCount val="6"/>
                  <c:pt idx="0">
                    <c:v>0.27307057444365301</c:v>
                  </c:pt>
                  <c:pt idx="1">
                    <c:v>0.28885252020804608</c:v>
                  </c:pt>
                  <c:pt idx="2">
                    <c:v>0.36058197582647011</c:v>
                  </c:pt>
                  <c:pt idx="3">
                    <c:v>0.28959592314378901</c:v>
                  </c:pt>
                  <c:pt idx="4">
                    <c:v>0.36240141726670205</c:v>
                  </c:pt>
                  <c:pt idx="5">
                    <c:v>0.312549831577837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('mode+ b1'!$A$2,'mode+ b1'!$A$7,'mode+ b1'!$A$12,'mode+ b1'!$A$17,'mode+ b1'!$A$22,'mode+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MDQ</c:v>
                </c:pt>
              </c:strCache>
            </c:strRef>
          </c:cat>
          <c:val>
            <c:numRef>
              <c:f>('mode+ b1'!$B$3,'mode+ b1'!$B$8,'mode+ b1'!$B$13,'mode+ b1'!$B$18,'mode+ b1'!$B$23,'mode+ b1'!$B$28)</c:f>
              <c:numCache>
                <c:formatCode>0.0</c:formatCode>
                <c:ptCount val="6"/>
                <c:pt idx="0">
                  <c:v>0.10953319660482599</c:v>
                </c:pt>
                <c:pt idx="1">
                  <c:v>1.07031830643319</c:v>
                </c:pt>
                <c:pt idx="2">
                  <c:v>1.3681832636910001</c:v>
                </c:pt>
                <c:pt idx="3">
                  <c:v>0.96078510989955401</c:v>
                </c:pt>
                <c:pt idx="4">
                  <c:v>1.2586500674385701</c:v>
                </c:pt>
                <c:pt idx="5">
                  <c:v>0.29786495745087699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8-4EEC-BAD7-A8535B9E8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diff. (ST re median)</a:t>
                </a:r>
              </a:p>
            </c:rich>
          </c:tx>
          <c:layout>
            <c:manualLayout>
              <c:xMode val="edge"/>
              <c:yMode val="edge"/>
              <c:x val="2.6088827838827839E-2"/>
              <c:y val="8.509202203827677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7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br>
              <a:rPr lang="en-IE" sz="1100" b="0" baseline="0">
                <a:solidFill>
                  <a:schemeClr val="tx1"/>
                </a:solidFill>
              </a:rPr>
            </a:br>
            <a:r>
              <a:rPr lang="en-IE" sz="800" b="0">
                <a:solidFill>
                  <a:schemeClr val="tx1"/>
                </a:solidFill>
              </a:rPr>
              <a:t>(Mode and PA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'mode+ b0'!$A$25</c:f>
              <c:strCache>
                <c:ptCount val="1"/>
                <c:pt idx="0">
                  <c:v>MDC</c:v>
                </c:pt>
              </c:strCache>
            </c:strRef>
          </c:tx>
          <c:spPr>
            <a:ln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('mode+ b0'!$F$25,'mode+ b0'!$F$36)</c:f>
                <c:numCache>
                  <c:formatCode>General</c:formatCode>
                  <c:ptCount val="2"/>
                  <c:pt idx="0">
                    <c:v>16.390962055958596</c:v>
                  </c:pt>
                  <c:pt idx="1">
                    <c:v>80.847146706360007</c:v>
                  </c:pt>
                </c:numCache>
              </c:numRef>
            </c:plus>
            <c:minus>
              <c:numRef>
                <c:f>('mode+ b0'!$F$25,'mode+ b0'!$F$36)</c:f>
                <c:numCache>
                  <c:formatCode>General</c:formatCode>
                  <c:ptCount val="2"/>
                  <c:pt idx="0">
                    <c:v>16.390962055958596</c:v>
                  </c:pt>
                  <c:pt idx="1">
                    <c:v>80.847146706360007</c:v>
                  </c:pt>
                </c:numCache>
              </c:numRef>
            </c:minus>
            <c:spPr>
              <a:ln w="9525">
                <a:solidFill>
                  <a:srgbClr val="7570B3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('mode+ b0'!$F$47,'mode+ b0'!$F$58)</c:f>
                <c:numCache>
                  <c:formatCode>General</c:formatCode>
                  <c:ptCount val="2"/>
                  <c:pt idx="0">
                    <c:v>2.2819535126937001</c:v>
                  </c:pt>
                  <c:pt idx="1">
                    <c:v>3.470919275961311</c:v>
                  </c:pt>
                </c:numCache>
              </c:numRef>
            </c:plus>
            <c:minus>
              <c:numRef>
                <c:f>('mode+ b0'!$F$47,'mode+ b0'!$F$58)</c:f>
                <c:numCache>
                  <c:formatCode>General</c:formatCode>
                  <c:ptCount val="2"/>
                  <c:pt idx="0">
                    <c:v>2.2819535126937001</c:v>
                  </c:pt>
                  <c:pt idx="1">
                    <c:v>3.470919275961311</c:v>
                  </c:pt>
                </c:numCache>
              </c:numRef>
            </c:minus>
            <c:spPr>
              <a:ln w="9525">
                <a:solidFill>
                  <a:srgbClr val="7570B3"/>
                </a:solidFill>
              </a:ln>
            </c:spPr>
          </c:errBars>
          <c:xVal>
            <c:numRef>
              <c:f>('mode+ b0'!$B$25,'mode+ b0'!$B$36)</c:f>
              <c:numCache>
                <c:formatCode>0</c:formatCode>
                <c:ptCount val="2"/>
                <c:pt idx="0">
                  <c:v>89.929313512108493</c:v>
                </c:pt>
                <c:pt idx="1">
                  <c:v>294.05119086836402</c:v>
                </c:pt>
              </c:numCache>
            </c:numRef>
          </c:xVal>
          <c:yVal>
            <c:numRef>
              <c:f>('mode+ b0'!$B$47,'mode+ b0'!$B$58)</c:f>
              <c:numCache>
                <c:formatCode>0.0</c:formatCode>
                <c:ptCount val="2"/>
                <c:pt idx="0">
                  <c:v>-2.33476525133297</c:v>
                </c:pt>
                <c:pt idx="1">
                  <c:v>3.4168136826367101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DB-4A19-A853-3A5A9BC4F949}"/>
            </c:ext>
          </c:extLst>
        </c:ser>
        <c:ser>
          <c:idx val="2"/>
          <c:order val="1"/>
          <c:tx>
            <c:strRef>
              <c:f>'mode+ b0'!$A$26</c:f>
              <c:strCache>
                <c:ptCount val="1"/>
                <c:pt idx="0">
                  <c:v>MWH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('mode+ b0'!$F$26,'mode+ b0'!$F$37)</c:f>
                <c:numCache>
                  <c:formatCode>General</c:formatCode>
                  <c:ptCount val="2"/>
                  <c:pt idx="0">
                    <c:v>16.397774678892503</c:v>
                  </c:pt>
                  <c:pt idx="1">
                    <c:v>80.84368504805002</c:v>
                  </c:pt>
                </c:numCache>
              </c:numRef>
            </c:plus>
            <c:minus>
              <c:numRef>
                <c:f>('mode+ b0'!$F$26,'mode+ b0'!$F$37)</c:f>
                <c:numCache>
                  <c:formatCode>General</c:formatCode>
                  <c:ptCount val="2"/>
                  <c:pt idx="0">
                    <c:v>16.397774678892503</c:v>
                  </c:pt>
                  <c:pt idx="1">
                    <c:v>80.84368504805002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('mode+ b0'!$F$48,'mode+ b0'!$F$59)</c:f>
                <c:numCache>
                  <c:formatCode>General</c:formatCode>
                  <c:ptCount val="2"/>
                  <c:pt idx="0">
                    <c:v>2.28032790549174</c:v>
                  </c:pt>
                  <c:pt idx="1">
                    <c:v>3.4695185592764672</c:v>
                  </c:pt>
                </c:numCache>
              </c:numRef>
            </c:plus>
            <c:minus>
              <c:numRef>
                <c:f>('mode+ b0'!$F$48,'mode+ b0'!$F$59)</c:f>
                <c:numCache>
                  <c:formatCode>General</c:formatCode>
                  <c:ptCount val="2"/>
                  <c:pt idx="0">
                    <c:v>2.28032790549174</c:v>
                  </c:pt>
                  <c:pt idx="1">
                    <c:v>3.4695185592764672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('mode+ b0'!$B$26,'mode+ b0'!$B$37)</c:f>
              <c:numCache>
                <c:formatCode>0</c:formatCode>
                <c:ptCount val="2"/>
                <c:pt idx="0">
                  <c:v>90.285240771054006</c:v>
                </c:pt>
                <c:pt idx="1">
                  <c:v>293.60752949351303</c:v>
                </c:pt>
              </c:numCache>
            </c:numRef>
          </c:xVal>
          <c:yVal>
            <c:numRef>
              <c:f>('mode+ b0'!$B$48,'mode+ b0'!$B$59)</c:f>
              <c:numCache>
                <c:formatCode>0.0</c:formatCode>
                <c:ptCount val="2"/>
                <c:pt idx="0">
                  <c:v>-2.2252320557365701</c:v>
                </c:pt>
                <c:pt idx="1">
                  <c:v>3.8354463890968402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DB-4A19-A853-3A5A9BC4F949}"/>
            </c:ext>
          </c:extLst>
        </c:ser>
        <c:ser>
          <c:idx val="3"/>
          <c:order val="2"/>
          <c:tx>
            <c:strRef>
              <c:f>'mode+ b0'!$A$27</c:f>
              <c:strCache>
                <c:ptCount val="1"/>
                <c:pt idx="0">
                  <c:v>MYN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('mode+ b0'!$F$27,'mode+ b0'!$F$38)</c:f>
                <c:numCache>
                  <c:formatCode>General</c:formatCode>
                  <c:ptCount val="2"/>
                  <c:pt idx="0">
                    <c:v>16.378198861312498</c:v>
                  </c:pt>
                  <c:pt idx="1">
                    <c:v>80.852144423553</c:v>
                  </c:pt>
                </c:numCache>
              </c:numRef>
            </c:plus>
            <c:minus>
              <c:numRef>
                <c:f>('mode+ b0'!$F$27,'mode+ b0'!$F$38)</c:f>
                <c:numCache>
                  <c:formatCode>General</c:formatCode>
                  <c:ptCount val="2"/>
                  <c:pt idx="0">
                    <c:v>16.378198861312498</c:v>
                  </c:pt>
                  <c:pt idx="1">
                    <c:v>80.852144423553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('mode+ b0'!$F$49,'mode+ b0'!$F$60)</c:f>
                <c:numCache>
                  <c:formatCode>General</c:formatCode>
                  <c:ptCount val="2"/>
                  <c:pt idx="0">
                    <c:v>2.2830533857338002</c:v>
                  </c:pt>
                  <c:pt idx="1">
                    <c:v>3.472962475707472</c:v>
                  </c:pt>
                </c:numCache>
              </c:numRef>
            </c:plus>
            <c:minus>
              <c:numRef>
                <c:f>('mode+ b0'!$F$49,'mode+ b0'!$F$60)</c:f>
                <c:numCache>
                  <c:formatCode>General</c:formatCode>
                  <c:ptCount val="2"/>
                  <c:pt idx="0">
                    <c:v>2.2830533857338002</c:v>
                  </c:pt>
                  <c:pt idx="1">
                    <c:v>3.472962475707472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('mode+ b0'!$B$27,'mode+ b0'!$B$38)</c:f>
              <c:numCache>
                <c:formatCode>0</c:formatCode>
                <c:ptCount val="2"/>
                <c:pt idx="0">
                  <c:v>90.017312438904298</c:v>
                </c:pt>
                <c:pt idx="1">
                  <c:v>292.99545977999901</c:v>
                </c:pt>
              </c:numCache>
            </c:numRef>
          </c:xVal>
          <c:yVal>
            <c:numRef>
              <c:f>('mode+ b0'!$B$49,'mode+ b0'!$B$60)</c:f>
              <c:numCache>
                <c:formatCode>0.0</c:formatCode>
                <c:ptCount val="2"/>
                <c:pt idx="0">
                  <c:v>-1.2644469455390599</c:v>
                </c:pt>
                <c:pt idx="1">
                  <c:v>4.3670221460573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DB-4A19-A853-3A5A9BC4F949}"/>
            </c:ext>
          </c:extLst>
        </c:ser>
        <c:ser>
          <c:idx val="0"/>
          <c:order val="3"/>
          <c:tx>
            <c:strRef>
              <c:f>'mode+ b0'!$A$28</c:f>
              <c:strCache>
                <c:ptCount val="1"/>
                <c:pt idx="0">
                  <c:v>MDQ</c:v>
                </c:pt>
              </c:strCache>
            </c:strRef>
          </c:tx>
          <c:spPr>
            <a:ln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('mode+ b0'!$F$28,'mode+ b0'!$F$39)</c:f>
                <c:numCache>
                  <c:formatCode>General</c:formatCode>
                  <c:ptCount val="2"/>
                  <c:pt idx="0">
                    <c:v>16.410619519563099</c:v>
                  </c:pt>
                  <c:pt idx="1">
                    <c:v>80.830209125801986</c:v>
                  </c:pt>
                </c:numCache>
              </c:numRef>
            </c:plus>
            <c:minus>
              <c:numRef>
                <c:f>('mode+ b0'!$F$28,'mode+ b0'!$F$39)</c:f>
                <c:numCache>
                  <c:formatCode>General</c:formatCode>
                  <c:ptCount val="2"/>
                  <c:pt idx="0">
                    <c:v>16.410619519563099</c:v>
                  </c:pt>
                  <c:pt idx="1">
                    <c:v>80.830209125801986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('mode+ b0'!$F$50,'mode+ b0'!$F$61)</c:f>
                <c:numCache>
                  <c:formatCode>General</c:formatCode>
                  <c:ptCount val="2"/>
                  <c:pt idx="0">
                    <c:v>2.2683467655334741</c:v>
                  </c:pt>
                  <c:pt idx="1">
                    <c:v>3.4635536809671503</c:v>
                  </c:pt>
                </c:numCache>
              </c:numRef>
            </c:plus>
            <c:minus>
              <c:numRef>
                <c:f>('mode+ b0'!$F$50,'mode+ b0'!$F$61)</c:f>
                <c:numCache>
                  <c:formatCode>General</c:formatCode>
                  <c:ptCount val="2"/>
                  <c:pt idx="0">
                    <c:v>2.2683467655334741</c:v>
                  </c:pt>
                  <c:pt idx="1">
                    <c:v>3.4635536809671503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('mode+ b0'!$B$28,'mode+ b0'!$B$39)</c:f>
              <c:numCache>
                <c:formatCode>0</c:formatCode>
                <c:ptCount val="2"/>
                <c:pt idx="0">
                  <c:v>74.259830267189301</c:v>
                </c:pt>
                <c:pt idx="1">
                  <c:v>280.46367412455697</c:v>
                </c:pt>
              </c:numCache>
            </c:numRef>
          </c:xVal>
          <c:yVal>
            <c:numRef>
              <c:f>('mode+ b0'!$B$50,'mode+ b0'!$B$61)</c:f>
              <c:numCache>
                <c:formatCode>0.0</c:formatCode>
                <c:ptCount val="2"/>
                <c:pt idx="0">
                  <c:v>-0.96658198810346596</c:v>
                </c:pt>
                <c:pt idx="1">
                  <c:v>6.0998067389630002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DB-4A19-A853-3A5A9BC4F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00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100"/>
        <c:minorUnit val="20"/>
      </c:valAx>
      <c:valAx>
        <c:axId val="765174752"/>
        <c:scaling>
          <c:orientation val="minMax"/>
          <c:max val="12"/>
          <c:min val="-6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median)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ajorUnit val="2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1525466461449563"/>
          <c:y val="0.17509190672153635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(mode + PA models)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'mode+ b0'!$A$23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30C-450F-8CD8-3075F26F15DE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30C-450F-8CD8-3075F26F15DE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30C-450F-8CD8-3075F26F15DE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30C-450F-8CD8-3075F26F15DE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'mode+ b0'!$F$25:$F$32</c15:sqref>
                    </c15:fullRef>
                  </c:ext>
                </c:extLst>
                <c:f>'mode+ b0'!$F$29:$F$32</c:f>
                <c:numCache>
                  <c:formatCode>General</c:formatCode>
                  <c:ptCount val="4"/>
                  <c:pt idx="0">
                    <c:v>16.390962055958596</c:v>
                  </c:pt>
                  <c:pt idx="1">
                    <c:v>22.122923382824098</c:v>
                  </c:pt>
                  <c:pt idx="2">
                    <c:v>17.621211999172701</c:v>
                  </c:pt>
                  <c:pt idx="3">
                    <c:v>16.952191518816193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'mode+ b0'!$F$25:$F$32</c15:sqref>
                    </c15:fullRef>
                  </c:ext>
                </c:extLst>
                <c:f>'mode+ b0'!$F$29:$F$32</c:f>
                <c:numCache>
                  <c:formatCode>General</c:formatCode>
                  <c:ptCount val="4"/>
                  <c:pt idx="0">
                    <c:v>16.390962055958596</c:v>
                  </c:pt>
                  <c:pt idx="1">
                    <c:v>22.122923382824098</c:v>
                  </c:pt>
                  <c:pt idx="2">
                    <c:v>17.621211999172701</c:v>
                  </c:pt>
                  <c:pt idx="3">
                    <c:v>16.952191518816193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'mode+ b0'!$A$25:$A$32</c15:sqref>
                  </c15:fullRef>
                </c:ext>
              </c:extLst>
              <c:f>'mode+ b0'!$A$29:$A$32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'mode+ b0'!$B$25:$B$32</c15:sqref>
                  </c15:fullRef>
                </c:ext>
              </c:extLst>
              <c:f>'mode+ b0'!$B$29:$B$32</c:f>
              <c:numCache>
                <c:formatCode>0</c:formatCode>
                <c:ptCount val="4"/>
                <c:pt idx="0">
                  <c:v>89.929313512108493</c:v>
                </c:pt>
                <c:pt idx="1">
                  <c:v>86.443824810668701</c:v>
                </c:pt>
                <c:pt idx="2">
                  <c:v>82.8441327885714</c:v>
                </c:pt>
                <c:pt idx="3">
                  <c:v>80.649806356779393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'mode+ b0'!$B$25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'mode+ b0'!$B$26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'mode+ b0'!$B$27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'mode+ b0'!$B$28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E30C-450F-8CD8-3075F26F15DE}"/>
            </c:ext>
          </c:extLst>
        </c:ser>
        <c:ser>
          <c:idx val="2"/>
          <c:order val="1"/>
          <c:tx>
            <c:strRef>
              <c:f>'mode+ b0'!$A$34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E30C-450F-8CD8-3075F26F15DE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E30C-450F-8CD8-3075F26F15DE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E30C-450F-8CD8-3075F26F15DE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E30C-450F-8CD8-3075F26F15DE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'mode+ b0'!$F$36:$F$43</c15:sqref>
                    </c15:fullRef>
                  </c:ext>
                </c:extLst>
                <c:f>'mode+ b0'!$F$40:$F$43</c:f>
                <c:numCache>
                  <c:formatCode>General</c:formatCode>
                  <c:ptCount val="4"/>
                  <c:pt idx="0">
                    <c:v>80.847146706360007</c:v>
                  </c:pt>
                  <c:pt idx="1">
                    <c:v>79.911894121251009</c:v>
                  </c:pt>
                  <c:pt idx="2">
                    <c:v>80.395951026026978</c:v>
                  </c:pt>
                  <c:pt idx="3">
                    <c:v>80.610166863575017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'mode+ b0'!$F$36:$F$43</c15:sqref>
                    </c15:fullRef>
                  </c:ext>
                </c:extLst>
                <c:f>'mode+ b0'!$F$40:$F$43</c:f>
                <c:numCache>
                  <c:formatCode>General</c:formatCode>
                  <c:ptCount val="4"/>
                  <c:pt idx="0">
                    <c:v>80.847146706360007</c:v>
                  </c:pt>
                  <c:pt idx="1">
                    <c:v>79.911894121251009</c:v>
                  </c:pt>
                  <c:pt idx="2">
                    <c:v>80.395951026026978</c:v>
                  </c:pt>
                  <c:pt idx="3">
                    <c:v>80.610166863575017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'mode+ b0'!$A$25:$A$32</c15:sqref>
                  </c15:fullRef>
                </c:ext>
              </c:extLst>
              <c:f>'mode+ b0'!$A$29:$A$32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'mode+ b0'!$B$36:$B$43</c15:sqref>
                  </c15:fullRef>
                </c:ext>
              </c:extLst>
              <c:f>'mode+ b0'!$B$40:$B$43</c:f>
              <c:numCache>
                <c:formatCode>0</c:formatCode>
                <c:ptCount val="4"/>
                <c:pt idx="0">
                  <c:v>294.05119086836402</c:v>
                </c:pt>
                <c:pt idx="1">
                  <c:v>222.26560558993</c:v>
                </c:pt>
                <c:pt idx="2">
                  <c:v>291.53137059724799</c:v>
                </c:pt>
                <c:pt idx="3">
                  <c:v>290.49541298269202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'mode+ b0'!$B$36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'mode+ b0'!$B$37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'mode+ b0'!$B$38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'mode+ b0'!$B$39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E30C-450F-8CD8-3075F26F1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'mode+ b0'!$A$45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039-441B-A1F1-2544E7FD8A2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039-441B-A1F1-2544E7FD8A2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039-441B-A1F1-2544E7FD8A2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039-441B-A1F1-2544E7FD8A2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'mode+ b0'!$F$47:$F$54</c15:sqref>
                    </c15:fullRef>
                  </c:ext>
                </c:extLst>
                <c:f>'mode+ b0'!$F$51:$F$54</c:f>
                <c:numCache>
                  <c:formatCode>General</c:formatCode>
                  <c:ptCount val="4"/>
                  <c:pt idx="0">
                    <c:v>2.2819535126937001</c:v>
                  </c:pt>
                  <c:pt idx="1">
                    <c:v>2.0988102728320079</c:v>
                  </c:pt>
                  <c:pt idx="2">
                    <c:v>2.1336079807841397</c:v>
                  </c:pt>
                  <c:pt idx="3">
                    <c:v>2.1965662142556845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'mode+ b0'!$F$47:$F$54</c15:sqref>
                    </c15:fullRef>
                  </c:ext>
                </c:extLst>
                <c:f>'mode+ b0'!$F$51:$F$54</c:f>
                <c:numCache>
                  <c:formatCode>General</c:formatCode>
                  <c:ptCount val="4"/>
                  <c:pt idx="0">
                    <c:v>2.2819535126937001</c:v>
                  </c:pt>
                  <c:pt idx="1">
                    <c:v>2.0988102728320079</c:v>
                  </c:pt>
                  <c:pt idx="2">
                    <c:v>2.1336079807841397</c:v>
                  </c:pt>
                  <c:pt idx="3">
                    <c:v>2.1965662142556845</c:v>
                  </c:pt>
                </c:numCache>
              </c:numRef>
            </c:minus>
            <c:spPr>
              <a:ln w="9525"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'mode+ b0'!$A$58:$A$65</c15:sqref>
                  </c15:fullRef>
                </c:ext>
              </c:extLst>
              <c:f>'mode+ b0'!$A$62:$A$65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'mode+ b0'!$B$47:$B$54</c15:sqref>
                  </c15:fullRef>
                </c:ext>
              </c:extLst>
              <c:f>'mode+ b0'!$B$51:$B$54</c:f>
              <c:numCache>
                <c:formatCode>0.0</c:formatCode>
                <c:ptCount val="4"/>
                <c:pt idx="0">
                  <c:v>-2.33476525133297</c:v>
                </c:pt>
                <c:pt idx="1">
                  <c:v>0.53316395417173801</c:v>
                </c:pt>
                <c:pt idx="2">
                  <c:v>-1.9878104405222601</c:v>
                </c:pt>
                <c:pt idx="3">
                  <c:v>-8.9523017736445498E-2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'mode+ b0'!$B$47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'mode+ b0'!$B$48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'mode+ b0'!$B$49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'mode+ b0'!$B$50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E039-441B-A1F1-2544E7FD8A2B}"/>
            </c:ext>
          </c:extLst>
        </c:ser>
        <c:ser>
          <c:idx val="2"/>
          <c:order val="1"/>
          <c:tx>
            <c:strRef>
              <c:f>'mode+ b0'!$A$56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E039-441B-A1F1-2544E7FD8A2B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E039-441B-A1F1-2544E7FD8A2B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E039-441B-A1F1-2544E7FD8A2B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E039-441B-A1F1-2544E7FD8A2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'mode+ b0'!$F$59:$F$65</c15:sqref>
                    </c15:fullRef>
                  </c:ext>
                </c:extLst>
                <c:f>'mode+ b0'!$F$63:$F$65</c:f>
                <c:numCache>
                  <c:formatCode>General</c:formatCode>
                  <c:ptCount val="3"/>
                  <c:pt idx="0">
                    <c:v>3.2451076126833023</c:v>
                  </c:pt>
                  <c:pt idx="1">
                    <c:v>3.31107351419951</c:v>
                  </c:pt>
                  <c:pt idx="2">
                    <c:v>3.3787655961873404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'mode+ b0'!$F$58:$F$65</c15:sqref>
                    </c15:fullRef>
                  </c:ext>
                </c:extLst>
                <c:f>'mode+ b0'!$F$62:$F$65</c:f>
                <c:numCache>
                  <c:formatCode>General</c:formatCode>
                  <c:ptCount val="4"/>
                  <c:pt idx="0">
                    <c:v>3.470919275961311</c:v>
                  </c:pt>
                  <c:pt idx="1">
                    <c:v>3.2451076126833023</c:v>
                  </c:pt>
                  <c:pt idx="2">
                    <c:v>3.31107351419951</c:v>
                  </c:pt>
                  <c:pt idx="3">
                    <c:v>3.3787655961873404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'mode+ b0'!$A$58:$A$65</c15:sqref>
                  </c15:fullRef>
                </c:ext>
              </c:extLst>
              <c:f>'mode+ b0'!$A$62:$A$65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'mode+ b0'!$B$58:$B$65</c15:sqref>
                  </c15:fullRef>
                </c:ext>
              </c:extLst>
              <c:f>'mode+ b0'!$B$62:$B$65</c:f>
              <c:numCache>
                <c:formatCode>0.0</c:formatCode>
                <c:ptCount val="4"/>
                <c:pt idx="0">
                  <c:v>3.4168136826367101</c:v>
                </c:pt>
                <c:pt idx="1">
                  <c:v>3.2183699671122299</c:v>
                </c:pt>
                <c:pt idx="2">
                  <c:v>6.68677793994088</c:v>
                </c:pt>
                <c:pt idx="3">
                  <c:v>6.3112649583948404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'mode+ b0'!$B$58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'mode+ b0'!$B$59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'mode+ b0'!$B$60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'mode+ b0'!$B$61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E039-441B-A1F1-2544E7FD8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med.)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'mode+ b0'!$A$29</c:f>
              <c:strCache>
                <c:ptCount val="1"/>
                <c:pt idx="0">
                  <c:v>L*H</c:v>
                </c:pt>
              </c:strCache>
            </c:strRef>
          </c:tx>
          <c:spPr>
            <a:ln w="19050">
              <a:solidFill>
                <a:srgbClr val="8DA0CB"/>
              </a:solidFill>
            </a:ln>
          </c:spPr>
          <c:marker>
            <c:symbol val="triangle"/>
            <c:size val="6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('mode+ b0'!$F$51,'mode+ b0'!$F$62)</c:f>
                <c:numCache>
                  <c:formatCode>General</c:formatCode>
                  <c:ptCount val="2"/>
                  <c:pt idx="0">
                    <c:v>2.2819535126937001</c:v>
                  </c:pt>
                  <c:pt idx="1">
                    <c:v>3.470919275961311</c:v>
                  </c:pt>
                </c:numCache>
              </c:numRef>
            </c:plus>
            <c:minus>
              <c:numRef>
                <c:f>('mode+ b0'!$F$51,'mode+ b0'!$F$62)</c:f>
                <c:numCache>
                  <c:formatCode>General</c:formatCode>
                  <c:ptCount val="2"/>
                  <c:pt idx="0">
                    <c:v>2.2819535126937001</c:v>
                  </c:pt>
                  <c:pt idx="1">
                    <c:v>3.470919275961311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('mode+ b0'!$F$29,'mode+ b0'!$F$40)</c:f>
                <c:numCache>
                  <c:formatCode>General</c:formatCode>
                  <c:ptCount val="2"/>
                  <c:pt idx="0">
                    <c:v>16.390962055958596</c:v>
                  </c:pt>
                  <c:pt idx="1">
                    <c:v>80.847146706360007</c:v>
                  </c:pt>
                </c:numCache>
              </c:numRef>
            </c:plus>
            <c:minus>
              <c:numRef>
                <c:f>('mode+ b0'!$F$29,'mode+ b0'!$F$40)</c:f>
                <c:numCache>
                  <c:formatCode>General</c:formatCode>
                  <c:ptCount val="2"/>
                  <c:pt idx="0">
                    <c:v>16.390962055958596</c:v>
                  </c:pt>
                  <c:pt idx="1">
                    <c:v>80.847146706360007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xVal>
            <c:numRef>
              <c:f>('mode+ b0'!$B$29,'mode+ b0'!$B$40)</c:f>
              <c:numCache>
                <c:formatCode>0</c:formatCode>
                <c:ptCount val="2"/>
                <c:pt idx="0">
                  <c:v>89.929313512108493</c:v>
                </c:pt>
                <c:pt idx="1">
                  <c:v>294.05119086836402</c:v>
                </c:pt>
              </c:numCache>
            </c:numRef>
          </c:xVal>
          <c:yVal>
            <c:numRef>
              <c:f>('mode+ b0'!$B$51,'mode+ b0'!$B$62)</c:f>
              <c:numCache>
                <c:formatCode>0.0</c:formatCode>
                <c:ptCount val="2"/>
                <c:pt idx="0">
                  <c:v>-2.33476525133297</c:v>
                </c:pt>
                <c:pt idx="1">
                  <c:v>3.4168136826367101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B1-4741-8C07-47652E064EAE}"/>
            </c:ext>
          </c:extLst>
        </c:ser>
        <c:ser>
          <c:idx val="1"/>
          <c:order val="1"/>
          <c:tx>
            <c:strRef>
              <c:f>'mode+ b0'!$A$30</c:f>
              <c:strCache>
                <c:ptCount val="1"/>
                <c:pt idx="0">
                  <c:v>^[L*]H</c:v>
                </c:pt>
              </c:strCache>
            </c:strRef>
          </c:tx>
          <c:spPr>
            <a:ln w="19050">
              <a:solidFill>
                <a:srgbClr val="FFD92F"/>
              </a:solidFill>
            </a:ln>
          </c:spPr>
          <c:marker>
            <c:symbol val="diamond"/>
            <c:size val="7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('mode+ b0'!$F$52,'mode+ b0'!$F$63)</c:f>
                <c:numCache>
                  <c:formatCode>General</c:formatCode>
                  <c:ptCount val="2"/>
                  <c:pt idx="0">
                    <c:v>2.0988102728320079</c:v>
                  </c:pt>
                  <c:pt idx="1">
                    <c:v>3.2451076126833023</c:v>
                  </c:pt>
                </c:numCache>
              </c:numRef>
            </c:plus>
            <c:minus>
              <c:numRef>
                <c:f>('mode+ b0'!$F$52,'mode+ b0'!$F$63)</c:f>
                <c:numCache>
                  <c:formatCode>General</c:formatCode>
                  <c:ptCount val="2"/>
                  <c:pt idx="0">
                    <c:v>2.0988102728320079</c:v>
                  </c:pt>
                  <c:pt idx="1">
                    <c:v>3.2451076126833023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('mode+ b0'!$F$30,'mode+ b0'!$F$41)</c:f>
                <c:numCache>
                  <c:formatCode>General</c:formatCode>
                  <c:ptCount val="2"/>
                  <c:pt idx="0">
                    <c:v>22.122923382824098</c:v>
                  </c:pt>
                  <c:pt idx="1">
                    <c:v>79.911894121251009</c:v>
                  </c:pt>
                </c:numCache>
              </c:numRef>
            </c:plus>
            <c:minus>
              <c:numRef>
                <c:f>('mode+ b0'!$F$30,'mode+ b0'!$F$41)</c:f>
                <c:numCache>
                  <c:formatCode>General</c:formatCode>
                  <c:ptCount val="2"/>
                  <c:pt idx="0">
                    <c:v>22.122923382824098</c:v>
                  </c:pt>
                  <c:pt idx="1">
                    <c:v>79.911894121251009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xVal>
            <c:numRef>
              <c:f>('mode+ b0'!$B$30,'mode+ b0'!$B$41)</c:f>
              <c:numCache>
                <c:formatCode>0</c:formatCode>
                <c:ptCount val="2"/>
                <c:pt idx="0">
                  <c:v>86.443824810668701</c:v>
                </c:pt>
                <c:pt idx="1">
                  <c:v>222.26560558993</c:v>
                </c:pt>
              </c:numCache>
            </c:numRef>
          </c:xVal>
          <c:yVal>
            <c:numRef>
              <c:f>('mode+ b0'!$B$52,'mode+ b0'!$B$63)</c:f>
              <c:numCache>
                <c:formatCode>0.0</c:formatCode>
                <c:ptCount val="2"/>
                <c:pt idx="0">
                  <c:v>0.53316395417173801</c:v>
                </c:pt>
                <c:pt idx="1">
                  <c:v>3.2183699671122299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B1-4741-8C07-47652E064EAE}"/>
            </c:ext>
          </c:extLst>
        </c:ser>
        <c:ser>
          <c:idx val="2"/>
          <c:order val="2"/>
          <c:tx>
            <c:strRef>
              <c:f>'mode+ b0'!$A$31</c:f>
              <c:strCache>
                <c:ptCount val="1"/>
                <c:pt idx="0">
                  <c:v>L*^[H]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square"/>
            <c:size val="5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('mode+ b0'!$F$53,'mode+ b0'!$F$64)</c:f>
                <c:numCache>
                  <c:formatCode>General</c:formatCode>
                  <c:ptCount val="2"/>
                  <c:pt idx="0">
                    <c:v>2.1336079807841397</c:v>
                  </c:pt>
                  <c:pt idx="1">
                    <c:v>3.31107351419951</c:v>
                  </c:pt>
                </c:numCache>
              </c:numRef>
            </c:plus>
            <c:minus>
              <c:numRef>
                <c:f>('mode+ b0'!$F$53,'mode+ b0'!$F$64)</c:f>
                <c:numCache>
                  <c:formatCode>General</c:formatCode>
                  <c:ptCount val="2"/>
                  <c:pt idx="0">
                    <c:v>2.1336079807841397</c:v>
                  </c:pt>
                  <c:pt idx="1">
                    <c:v>3.31107351419951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('mode+ b0'!$F$31,'mode+ b0'!$F$42)</c:f>
                <c:numCache>
                  <c:formatCode>General</c:formatCode>
                  <c:ptCount val="2"/>
                  <c:pt idx="0">
                    <c:v>17.621211999172701</c:v>
                  </c:pt>
                  <c:pt idx="1">
                    <c:v>80.395951026026978</c:v>
                  </c:pt>
                </c:numCache>
              </c:numRef>
            </c:plus>
            <c:minus>
              <c:numRef>
                <c:f>('mode+ b0'!$F$31,'mode+ b0'!$F$42)</c:f>
                <c:numCache>
                  <c:formatCode>General</c:formatCode>
                  <c:ptCount val="2"/>
                  <c:pt idx="0">
                    <c:v>17.621211999172701</c:v>
                  </c:pt>
                  <c:pt idx="1">
                    <c:v>80.395951026026978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xVal>
            <c:numRef>
              <c:f>('mode+ b0'!$B$31,'mode+ b0'!$B$42)</c:f>
              <c:numCache>
                <c:formatCode>0</c:formatCode>
                <c:ptCount val="2"/>
                <c:pt idx="0">
                  <c:v>82.8441327885714</c:v>
                </c:pt>
                <c:pt idx="1">
                  <c:v>291.53137059724799</c:v>
                </c:pt>
              </c:numCache>
            </c:numRef>
          </c:xVal>
          <c:yVal>
            <c:numRef>
              <c:f>('mode+ b0'!$B$53,'mode+ b0'!$B$64)</c:f>
              <c:numCache>
                <c:formatCode>0.0</c:formatCode>
                <c:ptCount val="2"/>
                <c:pt idx="0">
                  <c:v>-1.9878104405222601</c:v>
                </c:pt>
                <c:pt idx="1">
                  <c:v>6.68677793994088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B1-4741-8C07-47652E064EAE}"/>
            </c:ext>
          </c:extLst>
        </c:ser>
        <c:ser>
          <c:idx val="3"/>
          <c:order val="3"/>
          <c:tx>
            <c:strRef>
              <c:f>'mode+ b0'!$A$32</c:f>
              <c:strCache>
                <c:ptCount val="1"/>
                <c:pt idx="0">
                  <c:v>^[L*H]</c:v>
                </c:pt>
              </c:strCache>
            </c:strRef>
          </c:tx>
          <c:spPr>
            <a:ln w="19050">
              <a:solidFill>
                <a:srgbClr val="66C2A5"/>
              </a:solidFill>
            </a:ln>
          </c:spPr>
          <c:marker>
            <c:symbol val="circle"/>
            <c:size val="6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11B1-4741-8C07-47652E064EAE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('mode+ b0'!$F$54,'mode+ b0'!$F$65)</c:f>
                <c:numCache>
                  <c:formatCode>General</c:formatCode>
                  <c:ptCount val="2"/>
                  <c:pt idx="0">
                    <c:v>2.1965662142556845</c:v>
                  </c:pt>
                  <c:pt idx="1">
                    <c:v>3.3787655961873404</c:v>
                  </c:pt>
                </c:numCache>
              </c:numRef>
            </c:plus>
            <c:minus>
              <c:numRef>
                <c:f>('mode+ b0'!$F$54,'mode+ b0'!$F$65)</c:f>
                <c:numCache>
                  <c:formatCode>General</c:formatCode>
                  <c:ptCount val="2"/>
                  <c:pt idx="0">
                    <c:v>2.1965662142556845</c:v>
                  </c:pt>
                  <c:pt idx="1">
                    <c:v>3.3787655961873404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('mode+ b0'!$F$32,'mode+ b0'!$F$43)</c:f>
                <c:numCache>
                  <c:formatCode>General</c:formatCode>
                  <c:ptCount val="2"/>
                  <c:pt idx="0">
                    <c:v>16.952191518816193</c:v>
                  </c:pt>
                  <c:pt idx="1">
                    <c:v>80.610166863575017</c:v>
                  </c:pt>
                </c:numCache>
              </c:numRef>
            </c:plus>
            <c:minus>
              <c:numRef>
                <c:f>('mode+ b0'!$F$32,'mode+ b0'!$F$43)</c:f>
                <c:numCache>
                  <c:formatCode>General</c:formatCode>
                  <c:ptCount val="2"/>
                  <c:pt idx="0">
                    <c:v>16.952191518816193</c:v>
                  </c:pt>
                  <c:pt idx="1">
                    <c:v>80.610166863575017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xVal>
            <c:numRef>
              <c:f>('mode+ b0'!$B$32,'mode+ b0'!$B$43)</c:f>
              <c:numCache>
                <c:formatCode>0</c:formatCode>
                <c:ptCount val="2"/>
                <c:pt idx="0">
                  <c:v>80.649806356779393</c:v>
                </c:pt>
                <c:pt idx="1">
                  <c:v>290.49541298269202</c:v>
                </c:pt>
              </c:numCache>
            </c:numRef>
          </c:xVal>
          <c:yVal>
            <c:numRef>
              <c:f>('mode+ b0'!$B$54,'mode+ b0'!$B$65)</c:f>
              <c:numCache>
                <c:formatCode>0.0</c:formatCode>
                <c:ptCount val="2"/>
                <c:pt idx="0">
                  <c:v>-8.9523017736445498E-2</c:v>
                </c:pt>
                <c:pt idx="1">
                  <c:v>6.3112649583948404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B1-4741-8C07-47652E064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20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100"/>
        <c:minorUnit val="20"/>
      </c:valAx>
      <c:valAx>
        <c:axId val="7651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median)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3304478612357668"/>
          <c:y val="0.15582647514236828"/>
          <c:w val="0.26932868744830785"/>
          <c:h val="0.2281023232595159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'mode+ b0'!$A$29</c:f>
              <c:strCache>
                <c:ptCount val="1"/>
                <c:pt idx="0">
                  <c:v>L*H</c:v>
                </c:pt>
              </c:strCache>
            </c:strRef>
          </c:tx>
          <c:spPr>
            <a:ln w="19050">
              <a:solidFill>
                <a:srgbClr val="8DA0CB"/>
              </a:solidFill>
            </a:ln>
          </c:spPr>
          <c:marker>
            <c:symbol val="triangle"/>
            <c:size val="6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('mode+ b0'!$F$51,'mode+ b0'!$F$62)</c:f>
                <c:numCache>
                  <c:formatCode>General</c:formatCode>
                  <c:ptCount val="2"/>
                  <c:pt idx="0">
                    <c:v>2.2819535126937001</c:v>
                  </c:pt>
                  <c:pt idx="1">
                    <c:v>3.470919275961311</c:v>
                  </c:pt>
                </c:numCache>
              </c:numRef>
            </c:plus>
            <c:minus>
              <c:numRef>
                <c:f>('mode+ b0'!$F$51,'mode+ b0'!$F$62)</c:f>
                <c:numCache>
                  <c:formatCode>General</c:formatCode>
                  <c:ptCount val="2"/>
                  <c:pt idx="0">
                    <c:v>2.2819535126937001</c:v>
                  </c:pt>
                  <c:pt idx="1">
                    <c:v>3.470919275961311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('mode+ b0'!$F$29,'mode+ b0'!$F$40)</c:f>
                <c:numCache>
                  <c:formatCode>General</c:formatCode>
                  <c:ptCount val="2"/>
                  <c:pt idx="0">
                    <c:v>16.390962055958596</c:v>
                  </c:pt>
                  <c:pt idx="1">
                    <c:v>80.847146706360007</c:v>
                  </c:pt>
                </c:numCache>
              </c:numRef>
            </c:plus>
            <c:minus>
              <c:numRef>
                <c:f>('mode+ b0'!$F$29,'mode+ b0'!$F$40)</c:f>
                <c:numCache>
                  <c:formatCode>General</c:formatCode>
                  <c:ptCount val="2"/>
                  <c:pt idx="0">
                    <c:v>16.390962055958596</c:v>
                  </c:pt>
                  <c:pt idx="1">
                    <c:v>80.847146706360007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xVal>
            <c:numRef>
              <c:f>('mode+ b0'!$B$29,'mode+ b0'!$B$40)</c:f>
              <c:numCache>
                <c:formatCode>0</c:formatCode>
                <c:ptCount val="2"/>
                <c:pt idx="0">
                  <c:v>89.929313512108493</c:v>
                </c:pt>
                <c:pt idx="1">
                  <c:v>294.05119086836402</c:v>
                </c:pt>
              </c:numCache>
            </c:numRef>
          </c:xVal>
          <c:yVal>
            <c:numRef>
              <c:f>('mode+ b0'!$B$51,'mode+ b0'!$B$62)</c:f>
              <c:numCache>
                <c:formatCode>0.0</c:formatCode>
                <c:ptCount val="2"/>
                <c:pt idx="0">
                  <c:v>-2.33476525133297</c:v>
                </c:pt>
                <c:pt idx="1">
                  <c:v>3.4168136826367101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88-48AF-A96A-AF06CA47EC4F}"/>
            </c:ext>
          </c:extLst>
        </c:ser>
        <c:ser>
          <c:idx val="1"/>
          <c:order val="1"/>
          <c:tx>
            <c:strRef>
              <c:f>'mode+ b0'!$A$30</c:f>
              <c:strCache>
                <c:ptCount val="1"/>
                <c:pt idx="0">
                  <c:v>^[L*]H</c:v>
                </c:pt>
              </c:strCache>
            </c:strRef>
          </c:tx>
          <c:spPr>
            <a:ln w="19050">
              <a:solidFill>
                <a:srgbClr val="FFD92F"/>
              </a:solidFill>
            </a:ln>
          </c:spPr>
          <c:marker>
            <c:symbol val="diamond"/>
            <c:size val="7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('mode+ b0'!$F$52,'mode+ b0'!$F$63)</c:f>
                <c:numCache>
                  <c:formatCode>General</c:formatCode>
                  <c:ptCount val="2"/>
                  <c:pt idx="0">
                    <c:v>2.0988102728320079</c:v>
                  </c:pt>
                  <c:pt idx="1">
                    <c:v>3.2451076126833023</c:v>
                  </c:pt>
                </c:numCache>
              </c:numRef>
            </c:plus>
            <c:minus>
              <c:numRef>
                <c:f>('mode+ b0'!$F$52,'mode+ b0'!$F$63)</c:f>
                <c:numCache>
                  <c:formatCode>General</c:formatCode>
                  <c:ptCount val="2"/>
                  <c:pt idx="0">
                    <c:v>2.0988102728320079</c:v>
                  </c:pt>
                  <c:pt idx="1">
                    <c:v>3.2451076126833023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('mode+ b0'!$F$30,'mode+ b0'!$F$41)</c:f>
                <c:numCache>
                  <c:formatCode>General</c:formatCode>
                  <c:ptCount val="2"/>
                  <c:pt idx="0">
                    <c:v>22.122923382824098</c:v>
                  </c:pt>
                  <c:pt idx="1">
                    <c:v>79.911894121251009</c:v>
                  </c:pt>
                </c:numCache>
              </c:numRef>
            </c:plus>
            <c:minus>
              <c:numRef>
                <c:f>('mode+ b0'!$F$30,'mode+ b0'!$F$41)</c:f>
                <c:numCache>
                  <c:formatCode>General</c:formatCode>
                  <c:ptCount val="2"/>
                  <c:pt idx="0">
                    <c:v>22.122923382824098</c:v>
                  </c:pt>
                  <c:pt idx="1">
                    <c:v>79.911894121251009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xVal>
            <c:numRef>
              <c:f>('mode+ b0'!$B$30,'mode+ b0'!$B$41)</c:f>
              <c:numCache>
                <c:formatCode>0</c:formatCode>
                <c:ptCount val="2"/>
                <c:pt idx="0">
                  <c:v>86.443824810668701</c:v>
                </c:pt>
                <c:pt idx="1">
                  <c:v>222.26560558993</c:v>
                </c:pt>
              </c:numCache>
            </c:numRef>
          </c:xVal>
          <c:yVal>
            <c:numRef>
              <c:f>('mode+ b0'!$B$52,'mode+ b0'!$B$63)</c:f>
              <c:numCache>
                <c:formatCode>0.0</c:formatCode>
                <c:ptCount val="2"/>
                <c:pt idx="0">
                  <c:v>0.53316395417173801</c:v>
                </c:pt>
                <c:pt idx="1">
                  <c:v>3.2183699671122299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88-48AF-A96A-AF06CA47EC4F}"/>
            </c:ext>
          </c:extLst>
        </c:ser>
        <c:ser>
          <c:idx val="2"/>
          <c:order val="2"/>
          <c:tx>
            <c:strRef>
              <c:f>'mode+ b0'!$A$31</c:f>
              <c:strCache>
                <c:ptCount val="1"/>
                <c:pt idx="0">
                  <c:v>L*^[H]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square"/>
            <c:size val="5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('mode+ b0'!$F$53,'mode+ b0'!$F$64)</c:f>
                <c:numCache>
                  <c:formatCode>General</c:formatCode>
                  <c:ptCount val="2"/>
                  <c:pt idx="0">
                    <c:v>2.1336079807841397</c:v>
                  </c:pt>
                  <c:pt idx="1">
                    <c:v>3.31107351419951</c:v>
                  </c:pt>
                </c:numCache>
              </c:numRef>
            </c:plus>
            <c:minus>
              <c:numRef>
                <c:f>('mode+ b0'!$F$53,'mode+ b0'!$F$64)</c:f>
                <c:numCache>
                  <c:formatCode>General</c:formatCode>
                  <c:ptCount val="2"/>
                  <c:pt idx="0">
                    <c:v>2.1336079807841397</c:v>
                  </c:pt>
                  <c:pt idx="1">
                    <c:v>3.31107351419951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('mode+ b0'!$F$31,'mode+ b0'!$F$42)</c:f>
                <c:numCache>
                  <c:formatCode>General</c:formatCode>
                  <c:ptCount val="2"/>
                  <c:pt idx="0">
                    <c:v>17.621211999172701</c:v>
                  </c:pt>
                  <c:pt idx="1">
                    <c:v>80.395951026026978</c:v>
                  </c:pt>
                </c:numCache>
              </c:numRef>
            </c:plus>
            <c:minus>
              <c:numRef>
                <c:f>('mode+ b0'!$F$31,'mode+ b0'!$F$42)</c:f>
                <c:numCache>
                  <c:formatCode>General</c:formatCode>
                  <c:ptCount val="2"/>
                  <c:pt idx="0">
                    <c:v>17.621211999172701</c:v>
                  </c:pt>
                  <c:pt idx="1">
                    <c:v>80.395951026026978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xVal>
            <c:numRef>
              <c:f>('mode+ b0'!$B$31,'mode+ b0'!$B$42)</c:f>
              <c:numCache>
                <c:formatCode>0</c:formatCode>
                <c:ptCount val="2"/>
                <c:pt idx="0">
                  <c:v>82.8441327885714</c:v>
                </c:pt>
                <c:pt idx="1">
                  <c:v>291.53137059724799</c:v>
                </c:pt>
              </c:numCache>
            </c:numRef>
          </c:xVal>
          <c:yVal>
            <c:numRef>
              <c:f>('mode+ b0'!$B$53,'mode+ b0'!$B$64)</c:f>
              <c:numCache>
                <c:formatCode>0.0</c:formatCode>
                <c:ptCount val="2"/>
                <c:pt idx="0">
                  <c:v>-1.9878104405222601</c:v>
                </c:pt>
                <c:pt idx="1">
                  <c:v>6.68677793994088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88-48AF-A96A-AF06CA47EC4F}"/>
            </c:ext>
          </c:extLst>
        </c:ser>
        <c:ser>
          <c:idx val="3"/>
          <c:order val="3"/>
          <c:tx>
            <c:strRef>
              <c:f>'mode+ b0'!$A$32</c:f>
              <c:strCache>
                <c:ptCount val="1"/>
                <c:pt idx="0">
                  <c:v>^[L*H]</c:v>
                </c:pt>
              </c:strCache>
            </c:strRef>
          </c:tx>
          <c:spPr>
            <a:ln w="19050">
              <a:solidFill>
                <a:srgbClr val="66C2A5"/>
              </a:solidFill>
            </a:ln>
          </c:spPr>
          <c:marker>
            <c:symbol val="circle"/>
            <c:size val="6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BD88-48AF-A96A-AF06CA47EC4F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('mode+ b0'!$F$54,'mode+ b0'!$F$65)</c:f>
                <c:numCache>
                  <c:formatCode>General</c:formatCode>
                  <c:ptCount val="2"/>
                  <c:pt idx="0">
                    <c:v>2.1965662142556845</c:v>
                  </c:pt>
                  <c:pt idx="1">
                    <c:v>3.3787655961873404</c:v>
                  </c:pt>
                </c:numCache>
              </c:numRef>
            </c:plus>
            <c:minus>
              <c:numRef>
                <c:f>('mode+ b0'!$F$54,'mode+ b0'!$F$65)</c:f>
                <c:numCache>
                  <c:formatCode>General</c:formatCode>
                  <c:ptCount val="2"/>
                  <c:pt idx="0">
                    <c:v>2.1965662142556845</c:v>
                  </c:pt>
                  <c:pt idx="1">
                    <c:v>3.3787655961873404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('mode+ b0'!$F$32,'mode+ b0'!$F$43)</c:f>
                <c:numCache>
                  <c:formatCode>General</c:formatCode>
                  <c:ptCount val="2"/>
                  <c:pt idx="0">
                    <c:v>16.952191518816193</c:v>
                  </c:pt>
                  <c:pt idx="1">
                    <c:v>80.610166863575017</c:v>
                  </c:pt>
                </c:numCache>
              </c:numRef>
            </c:plus>
            <c:minus>
              <c:numRef>
                <c:f>('mode+ b0'!$F$32,'mode+ b0'!$F$43)</c:f>
                <c:numCache>
                  <c:formatCode>General</c:formatCode>
                  <c:ptCount val="2"/>
                  <c:pt idx="0">
                    <c:v>16.952191518816193</c:v>
                  </c:pt>
                  <c:pt idx="1">
                    <c:v>80.610166863575017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xVal>
            <c:numRef>
              <c:f>('mode+ b0'!$B$32,'mode+ b0'!$B$43)</c:f>
              <c:numCache>
                <c:formatCode>0</c:formatCode>
                <c:ptCount val="2"/>
                <c:pt idx="0">
                  <c:v>80.649806356779393</c:v>
                </c:pt>
                <c:pt idx="1">
                  <c:v>290.49541298269202</c:v>
                </c:pt>
              </c:numCache>
            </c:numRef>
          </c:xVal>
          <c:yVal>
            <c:numRef>
              <c:f>('mode+ b0'!$B$54,'mode+ b0'!$B$65)</c:f>
              <c:numCache>
                <c:formatCode>0.0</c:formatCode>
                <c:ptCount val="2"/>
                <c:pt idx="0">
                  <c:v>-8.9523017736445498E-2</c:v>
                </c:pt>
                <c:pt idx="1">
                  <c:v>6.3112649583948404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88-48AF-A96A-AF06CA47E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20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100"/>
        <c:minorUnit val="20"/>
      </c:valAx>
      <c:valAx>
        <c:axId val="7651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median)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2079591321694317"/>
          <c:y val="6.9703305441779662E-2"/>
          <c:w val="0.26932868744830785"/>
          <c:h val="0.2281023232595159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'mode+ b0'!$A$23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F0E-4D18-978F-7BCD619A850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1F0E-4D18-978F-7BCD619A850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1F0E-4D18-978F-7BCD619A850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1F0E-4D18-978F-7BCD619A850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'mode+ b0'!$F$25:$F$32</c15:sqref>
                    </c15:fullRef>
                  </c:ext>
                </c:extLst>
                <c:f>'mode+ b0'!$F$29:$F$32</c:f>
                <c:numCache>
                  <c:formatCode>General</c:formatCode>
                  <c:ptCount val="4"/>
                  <c:pt idx="0">
                    <c:v>16.390962055958596</c:v>
                  </c:pt>
                  <c:pt idx="1">
                    <c:v>22.122923382824098</c:v>
                  </c:pt>
                  <c:pt idx="2">
                    <c:v>17.621211999172701</c:v>
                  </c:pt>
                  <c:pt idx="3">
                    <c:v>16.952191518816193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'mode+ b0'!$F$25:$F$32</c15:sqref>
                    </c15:fullRef>
                  </c:ext>
                </c:extLst>
                <c:f>'mode+ b0'!$F$29:$F$32</c:f>
                <c:numCache>
                  <c:formatCode>General</c:formatCode>
                  <c:ptCount val="4"/>
                  <c:pt idx="0">
                    <c:v>16.390962055958596</c:v>
                  </c:pt>
                  <c:pt idx="1">
                    <c:v>22.122923382824098</c:v>
                  </c:pt>
                  <c:pt idx="2">
                    <c:v>17.621211999172701</c:v>
                  </c:pt>
                  <c:pt idx="3">
                    <c:v>16.952191518816193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'mode+ b0'!$A$25:$A$32</c15:sqref>
                  </c15:fullRef>
                </c:ext>
              </c:extLst>
              <c:f>'mode+ b0'!$A$29:$A$32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'mode+ b0'!$B$25:$B$32</c15:sqref>
                  </c15:fullRef>
                </c:ext>
              </c:extLst>
              <c:f>'mode+ b0'!$B$29:$B$32</c:f>
              <c:numCache>
                <c:formatCode>0</c:formatCode>
                <c:ptCount val="4"/>
                <c:pt idx="0">
                  <c:v>89.929313512108493</c:v>
                </c:pt>
                <c:pt idx="1">
                  <c:v>86.443824810668701</c:v>
                </c:pt>
                <c:pt idx="2">
                  <c:v>82.8441327885714</c:v>
                </c:pt>
                <c:pt idx="3">
                  <c:v>80.649806356779393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'mode+ b0'!$B$25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'mode+ b0'!$B$26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'mode+ b0'!$B$27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'mode+ b0'!$B$28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1F0E-4D18-978F-7BCD619A850B}"/>
            </c:ext>
          </c:extLst>
        </c:ser>
        <c:ser>
          <c:idx val="2"/>
          <c:order val="1"/>
          <c:tx>
            <c:strRef>
              <c:f>'mode+ b0'!$A$34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1F0E-4D18-978F-7BCD619A850B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1F0E-4D18-978F-7BCD619A850B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1F0E-4D18-978F-7BCD619A850B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1F0E-4D18-978F-7BCD619A850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'mode+ b0'!$F$36:$F$43</c15:sqref>
                    </c15:fullRef>
                  </c:ext>
                </c:extLst>
                <c:f>'mode+ b0'!$F$40:$F$43</c:f>
                <c:numCache>
                  <c:formatCode>General</c:formatCode>
                  <c:ptCount val="4"/>
                  <c:pt idx="0">
                    <c:v>80.847146706360007</c:v>
                  </c:pt>
                  <c:pt idx="1">
                    <c:v>79.911894121251009</c:v>
                  </c:pt>
                  <c:pt idx="2">
                    <c:v>80.395951026026978</c:v>
                  </c:pt>
                  <c:pt idx="3">
                    <c:v>80.610166863575017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'mode+ b0'!$F$36:$F$43</c15:sqref>
                    </c15:fullRef>
                  </c:ext>
                </c:extLst>
                <c:f>'mode+ b0'!$F$40:$F$43</c:f>
                <c:numCache>
                  <c:formatCode>General</c:formatCode>
                  <c:ptCount val="4"/>
                  <c:pt idx="0">
                    <c:v>80.847146706360007</c:v>
                  </c:pt>
                  <c:pt idx="1">
                    <c:v>79.911894121251009</c:v>
                  </c:pt>
                  <c:pt idx="2">
                    <c:v>80.395951026026978</c:v>
                  </c:pt>
                  <c:pt idx="3">
                    <c:v>80.610166863575017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'mode+ b0'!$A$25:$A$32</c15:sqref>
                  </c15:fullRef>
                </c:ext>
              </c:extLst>
              <c:f>'mode+ b0'!$A$29:$A$32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'mode+ b0'!$B$36:$B$43</c15:sqref>
                  </c15:fullRef>
                </c:ext>
              </c:extLst>
              <c:f>'mode+ b0'!$B$40:$B$43</c:f>
              <c:numCache>
                <c:formatCode>0</c:formatCode>
                <c:ptCount val="4"/>
                <c:pt idx="0">
                  <c:v>294.05119086836402</c:v>
                </c:pt>
                <c:pt idx="1">
                  <c:v>222.26560558993</c:v>
                </c:pt>
                <c:pt idx="2">
                  <c:v>291.53137059724799</c:v>
                </c:pt>
                <c:pt idx="3">
                  <c:v>290.49541298269202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'mode+ b0'!$B$36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'mode+ b0'!$B$37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'mode+ b0'!$B$38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'mode+ b0'!$B$39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1-1F0E-4D18-978F-7BCD619A8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b1'!$A$5</c:f>
              <c:strCache>
                <c:ptCount val="1"/>
                <c:pt idx="0">
                  <c:v>l_t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b1'!$J$4,'mode b1'!$J$10,'mode b1'!$J$15,'mode b1'!$J$20,'mode b1'!$J$25,'mode b1'!$J$30)</c:f>
                <c:numCache>
                  <c:formatCode>General</c:formatCode>
                  <c:ptCount val="6"/>
                  <c:pt idx="0">
                    <c:v>0.43522381560935963</c:v>
                  </c:pt>
                  <c:pt idx="1">
                    <c:v>3.9643824660562599</c:v>
                  </c:pt>
                  <c:pt idx="2">
                    <c:v>4.2123254461198982</c:v>
                  </c:pt>
                  <c:pt idx="3">
                    <c:v>3.9525008484913995</c:v>
                  </c:pt>
                  <c:pt idx="4">
                    <c:v>4.2123371396564018</c:v>
                  </c:pt>
                  <c:pt idx="5">
                    <c:v>4.127523887531197</c:v>
                  </c:pt>
                </c:numCache>
              </c:numRef>
            </c:plus>
            <c:minus>
              <c:numRef>
                <c:f>('mode b1'!$J$4,'mode b1'!$J$10,'mode b1'!$J$15,'mode b1'!$J$20,'mode b1'!$J$25,'mode b1'!$J$30)</c:f>
                <c:numCache>
                  <c:formatCode>General</c:formatCode>
                  <c:ptCount val="6"/>
                  <c:pt idx="0">
                    <c:v>0.43522381560935963</c:v>
                  </c:pt>
                  <c:pt idx="1">
                    <c:v>3.9643824660562599</c:v>
                  </c:pt>
                  <c:pt idx="2">
                    <c:v>4.2123254461198982</c:v>
                  </c:pt>
                  <c:pt idx="3">
                    <c:v>3.9525008484913995</c:v>
                  </c:pt>
                  <c:pt idx="4">
                    <c:v>4.2123371396564018</c:v>
                  </c:pt>
                  <c:pt idx="5">
                    <c:v>4.127523887531197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 MDQ</c:v>
                </c:pt>
              </c:strCache>
            </c:strRef>
          </c:cat>
          <c:val>
            <c:numRef>
              <c:f>('mode b1'!$B$5,'mode b1'!$B$10,'mode b1'!$B$15,'mode b1'!$B$20,'mode b1'!$B$25,'mode b1'!$B$30)</c:f>
              <c:numCache>
                <c:formatCode>0</c:formatCode>
                <c:ptCount val="6"/>
                <c:pt idx="0">
                  <c:v>0.41167603389401902</c:v>
                </c:pt>
                <c:pt idx="1">
                  <c:v>-2.2790898314757602</c:v>
                </c:pt>
                <c:pt idx="2">
                  <c:v>-20.9825358833363</c:v>
                </c:pt>
                <c:pt idx="3">
                  <c:v>-2.6907658599282902</c:v>
                </c:pt>
                <c:pt idx="4">
                  <c:v>-21.394211900256799</c:v>
                </c:pt>
                <c:pt idx="5">
                  <c:v>-18.703446052286601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5-4513-AED9-CAC635028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difference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7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'mode+ b0'!$A$45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455-443E-9257-96C30CD0BD9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F455-443E-9257-96C30CD0BD9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F455-443E-9257-96C30CD0BD9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F455-443E-9257-96C30CD0BD9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'mode+ b0'!$F$47:$F$54</c15:sqref>
                    </c15:fullRef>
                  </c:ext>
                </c:extLst>
                <c:f>'mode+ b0'!$F$51:$F$54</c:f>
                <c:numCache>
                  <c:formatCode>General</c:formatCode>
                  <c:ptCount val="4"/>
                  <c:pt idx="0">
                    <c:v>2.2819535126937001</c:v>
                  </c:pt>
                  <c:pt idx="1">
                    <c:v>2.0988102728320079</c:v>
                  </c:pt>
                  <c:pt idx="2">
                    <c:v>2.1336079807841397</c:v>
                  </c:pt>
                  <c:pt idx="3">
                    <c:v>2.1965662142556845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'mode+ b0'!$F$47:$F$54</c15:sqref>
                    </c15:fullRef>
                  </c:ext>
                </c:extLst>
                <c:f>'mode+ b0'!$F$51:$F$54</c:f>
                <c:numCache>
                  <c:formatCode>General</c:formatCode>
                  <c:ptCount val="4"/>
                  <c:pt idx="0">
                    <c:v>2.2819535126937001</c:v>
                  </c:pt>
                  <c:pt idx="1">
                    <c:v>2.0988102728320079</c:v>
                  </c:pt>
                  <c:pt idx="2">
                    <c:v>2.1336079807841397</c:v>
                  </c:pt>
                  <c:pt idx="3">
                    <c:v>2.1965662142556845</c:v>
                  </c:pt>
                </c:numCache>
              </c:numRef>
            </c:minus>
            <c:spPr>
              <a:ln w="9525"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'mode+ b0'!$A$58:$A$65</c15:sqref>
                  </c15:fullRef>
                </c:ext>
              </c:extLst>
              <c:f>'mode+ b0'!$A$62:$A$65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'mode+ b0'!$B$47:$B$54</c15:sqref>
                  </c15:fullRef>
                </c:ext>
              </c:extLst>
              <c:f>'mode+ b0'!$B$51:$B$54</c:f>
              <c:numCache>
                <c:formatCode>0.0</c:formatCode>
                <c:ptCount val="4"/>
                <c:pt idx="0">
                  <c:v>-2.33476525133297</c:v>
                </c:pt>
                <c:pt idx="1">
                  <c:v>0.53316395417173801</c:v>
                </c:pt>
                <c:pt idx="2">
                  <c:v>-1.9878104405222601</c:v>
                </c:pt>
                <c:pt idx="3">
                  <c:v>-8.9523017736445498E-2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'mode+ b0'!$B$47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'mode+ b0'!$B$48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'mode+ b0'!$B$49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'mode+ b0'!$B$50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F455-443E-9257-96C30CD0BD9B}"/>
            </c:ext>
          </c:extLst>
        </c:ser>
        <c:ser>
          <c:idx val="2"/>
          <c:order val="1"/>
          <c:tx>
            <c:strRef>
              <c:f>'mode+ b0'!$A$56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F455-443E-9257-96C30CD0BD9B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F455-443E-9257-96C30CD0BD9B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F455-443E-9257-96C30CD0BD9B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F455-443E-9257-96C30CD0BD9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'mode+ b0'!$F$59:$F$65</c15:sqref>
                    </c15:fullRef>
                  </c:ext>
                </c:extLst>
                <c:f>'mode+ b0'!$F$63:$F$65</c:f>
                <c:numCache>
                  <c:formatCode>General</c:formatCode>
                  <c:ptCount val="3"/>
                  <c:pt idx="0">
                    <c:v>3.2451076126833023</c:v>
                  </c:pt>
                  <c:pt idx="1">
                    <c:v>3.31107351419951</c:v>
                  </c:pt>
                  <c:pt idx="2">
                    <c:v>3.3787655961873404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'mode+ b0'!$F$58:$F$65</c15:sqref>
                    </c15:fullRef>
                  </c:ext>
                </c:extLst>
                <c:f>'mode+ b0'!$F$62:$F$65</c:f>
                <c:numCache>
                  <c:formatCode>General</c:formatCode>
                  <c:ptCount val="4"/>
                  <c:pt idx="0">
                    <c:v>3.470919275961311</c:v>
                  </c:pt>
                  <c:pt idx="1">
                    <c:v>3.2451076126833023</c:v>
                  </c:pt>
                  <c:pt idx="2">
                    <c:v>3.31107351419951</c:v>
                  </c:pt>
                  <c:pt idx="3">
                    <c:v>3.3787655961873404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'mode+ b0'!$A$58:$A$65</c15:sqref>
                  </c15:fullRef>
                </c:ext>
              </c:extLst>
              <c:f>'mode+ b0'!$A$62:$A$65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'mode+ b0'!$B$58:$B$65</c15:sqref>
                  </c15:fullRef>
                </c:ext>
              </c:extLst>
              <c:f>'mode+ b0'!$B$62:$B$65</c:f>
              <c:numCache>
                <c:formatCode>0.0</c:formatCode>
                <c:ptCount val="4"/>
                <c:pt idx="0">
                  <c:v>3.4168136826367101</c:v>
                </c:pt>
                <c:pt idx="1">
                  <c:v>3.2183699671122299</c:v>
                </c:pt>
                <c:pt idx="2">
                  <c:v>6.68677793994088</c:v>
                </c:pt>
                <c:pt idx="3">
                  <c:v>6.3112649583948404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'mode+ b0'!$B$58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'mode+ b0'!$B$59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'mode+ b0'!$B$60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'mode+ b0'!$B$61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1-F455-443E-9257-96C30CD0B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med.)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 b1'!$A$5</c:f>
              <c:strCache>
                <c:ptCount val="1"/>
                <c:pt idx="0">
                  <c:v>l_t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"/>
            <c:marker>
              <c:symbol val="circle"/>
              <c:size val="8"/>
              <c:spPr>
                <a:solidFill>
                  <a:schemeClr val="bg1">
                    <a:lumMod val="95000"/>
                  </a:scheme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29B-45B6-9011-5C8BAB2B0E37}"/>
              </c:ext>
            </c:extLst>
          </c:dPt>
          <c:dPt>
            <c:idx val="4"/>
            <c:marker>
              <c:symbol val="circle"/>
              <c:size val="8"/>
              <c:spPr>
                <a:solidFill>
                  <a:schemeClr val="bg1">
                    <a:lumMod val="95000"/>
                  </a:scheme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29B-45B6-9011-5C8BAB2B0E37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b1'!$J$5,'PA b1'!$J$11,'PA b1'!$J$17,'PA b1'!$J$23,'PA b1'!$J$29,'PA b1'!$J$35)</c:f>
                <c:numCache>
                  <c:formatCode>General</c:formatCode>
                  <c:ptCount val="6"/>
                  <c:pt idx="0">
                    <c:v>16.04221410089993</c:v>
                  </c:pt>
                  <c:pt idx="1">
                    <c:v>7.5968301535585701</c:v>
                  </c:pt>
                  <c:pt idx="2">
                    <c:v>5.0035778058411289</c:v>
                  </c:pt>
                  <c:pt idx="3">
                    <c:v>17.290587148923947</c:v>
                  </c:pt>
                  <c:pt idx="4">
                    <c:v>15.881461122776441</c:v>
                  </c:pt>
                  <c:pt idx="5">
                    <c:v>7.7928137635344612</c:v>
                  </c:pt>
                </c:numCache>
              </c:numRef>
            </c:plus>
            <c:minus>
              <c:numRef>
                <c:f>('PA b1'!$J$5,'PA b1'!$J$11,'PA b1'!$J$17,'PA b1'!$J$23,'PA b1'!$J$29,'PA b1'!$J$35)</c:f>
                <c:numCache>
                  <c:formatCode>General</c:formatCode>
                  <c:ptCount val="6"/>
                  <c:pt idx="0">
                    <c:v>16.04221410089993</c:v>
                  </c:pt>
                  <c:pt idx="1">
                    <c:v>7.5968301535585701</c:v>
                  </c:pt>
                  <c:pt idx="2">
                    <c:v>5.0035778058411289</c:v>
                  </c:pt>
                  <c:pt idx="3">
                    <c:v>17.290587148923947</c:v>
                  </c:pt>
                  <c:pt idx="4">
                    <c:v>15.881461122776441</c:v>
                  </c:pt>
                  <c:pt idx="5">
                    <c:v>7.7928137635344612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b1'!$A$2,'PA b1'!$A$8,'PA b1'!$A$14,'PA b1'!$A$20,'PA b1'!$A$26,'PA b1'!$A$32)</c:f>
              <c:strCache>
                <c:ptCount val="6"/>
                <c:pt idx="0">
                  <c:v>L*H, ^[L*]H</c:v>
                </c:pt>
                <c:pt idx="1">
                  <c:v>L*H, L*^[H]</c:v>
                </c:pt>
                <c:pt idx="2">
                  <c:v>L*H, ^[L*H]</c:v>
                </c:pt>
                <c:pt idx="3">
                  <c:v>^[L]*H, L*^[H]</c:v>
                </c:pt>
                <c:pt idx="4">
                  <c:v>^[L]*H, ^[L*H]</c:v>
                </c:pt>
                <c:pt idx="5">
                  <c:v>L*^[H], ^[L*H]</c:v>
                </c:pt>
              </c:strCache>
            </c:strRef>
          </c:cat>
          <c:val>
            <c:numRef>
              <c:f>('PA b1'!$B$5,'PA b1'!$B$11,'PA b1'!$B$17,'PA b1'!$B$23,'PA b1'!$B$29,'PA b1'!$B$35)</c:f>
              <c:numCache>
                <c:formatCode>0</c:formatCode>
                <c:ptCount val="6"/>
                <c:pt idx="0">
                  <c:v>-3.4855408380506701</c:v>
                </c:pt>
                <c:pt idx="1">
                  <c:v>-7.0852176785093297</c:v>
                </c:pt>
                <c:pt idx="2">
                  <c:v>-9.2795679617357703</c:v>
                </c:pt>
                <c:pt idx="3">
                  <c:v>-3.5996822962942501</c:v>
                </c:pt>
                <c:pt idx="4">
                  <c:v>-5.7940204712960597</c:v>
                </c:pt>
                <c:pt idx="5">
                  <c:v>-2.1943427470129699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9B-45B6-9011-5C8BAB2B0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150"/>
          <c:min val="-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diff.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 b1'!$A$6</c:f>
              <c:strCache>
                <c:ptCount val="1"/>
                <c:pt idx="0">
                  <c:v>h_t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2E6-4B2B-8BE1-89289FC7E420}"/>
              </c:ext>
            </c:extLst>
          </c:dPt>
          <c:dPt>
            <c:idx val="5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2E6-4B2B-8BE1-89289FC7E420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b1'!$J$6,'PA b1'!$J$12,'PA b1'!$J$18,'PA b1'!$J$24,'PA b1'!$J$30,'PA b1'!$J$36)</c:f>
                <c:numCache>
                  <c:formatCode>General</c:formatCode>
                  <c:ptCount val="6"/>
                  <c:pt idx="0">
                    <c:v>23.74366490905409</c:v>
                  </c:pt>
                  <c:pt idx="1">
                    <c:v>11.21043789273606</c:v>
                  </c:pt>
                  <c:pt idx="2">
                    <c:v>7.3376253669552192</c:v>
                  </c:pt>
                  <c:pt idx="3">
                    <c:v>25.571930577347104</c:v>
                  </c:pt>
                  <c:pt idx="4">
                    <c:v>23.500441297029106</c:v>
                  </c:pt>
                  <c:pt idx="5">
                    <c:v>11.50345847545565</c:v>
                  </c:pt>
                </c:numCache>
              </c:numRef>
            </c:plus>
            <c:minus>
              <c:numRef>
                <c:f>('PA b1'!$J$6,'PA b1'!$J$12,'PA b1'!$J$18,'PA b1'!$J$24,'PA b1'!$J$30,'PA b1'!$J$36)</c:f>
                <c:numCache>
                  <c:formatCode>General</c:formatCode>
                  <c:ptCount val="6"/>
                  <c:pt idx="0">
                    <c:v>23.74366490905409</c:v>
                  </c:pt>
                  <c:pt idx="1">
                    <c:v>11.21043789273606</c:v>
                  </c:pt>
                  <c:pt idx="2">
                    <c:v>7.3376253669552192</c:v>
                  </c:pt>
                  <c:pt idx="3">
                    <c:v>25.571930577347104</c:v>
                  </c:pt>
                  <c:pt idx="4">
                    <c:v>23.500441297029106</c:v>
                  </c:pt>
                  <c:pt idx="5">
                    <c:v>11.50345847545565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b1'!$A$2,'PA b1'!$A$8,'PA b1'!$A$14,'PA b1'!$A$20,'PA b1'!$A$26,'PA b1'!$A$32)</c:f>
              <c:strCache>
                <c:ptCount val="6"/>
                <c:pt idx="0">
                  <c:v>L*H, ^[L*]H</c:v>
                </c:pt>
                <c:pt idx="1">
                  <c:v>L*H, L*^[H]</c:v>
                </c:pt>
                <c:pt idx="2">
                  <c:v>L*H, ^[L*H]</c:v>
                </c:pt>
                <c:pt idx="3">
                  <c:v>^[L]*H, L*^[H]</c:v>
                </c:pt>
                <c:pt idx="4">
                  <c:v>^[L]*H, ^[L*H]</c:v>
                </c:pt>
                <c:pt idx="5">
                  <c:v>L*^[H], ^[L*H]</c:v>
                </c:pt>
              </c:strCache>
            </c:strRef>
          </c:cat>
          <c:val>
            <c:numRef>
              <c:f>('PA b1'!$B$6,'PA b1'!$B$12,'PA b1'!$B$18,'PA b1'!$B$24,'PA b1'!$B$30,'PA b1'!$B$36)</c:f>
              <c:numCache>
                <c:formatCode>0</c:formatCode>
                <c:ptCount val="6"/>
                <c:pt idx="0">
                  <c:v>-71.785585283959605</c:v>
                </c:pt>
                <c:pt idx="1">
                  <c:v>-2.51982027117334</c:v>
                </c:pt>
                <c:pt idx="2">
                  <c:v>-3.55577788582498</c:v>
                </c:pt>
                <c:pt idx="3">
                  <c:v>69.265765002492302</c:v>
                </c:pt>
                <c:pt idx="4">
                  <c:v>68.229807389997106</c:v>
                </c:pt>
                <c:pt idx="5">
                  <c:v>-1.0359576147043501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E6-4B2B-8BE1-89289FC7E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diff.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 b1'!$A$3</c:f>
              <c:strCache>
                <c:ptCount val="1"/>
                <c:pt idx="0">
                  <c:v>l_f0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390-49EB-8FF9-6313E74B75B8}"/>
              </c:ext>
            </c:extLst>
          </c:dPt>
          <c:dPt>
            <c:idx val="4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390-49EB-8FF9-6313E74B75B8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b1'!$J$3,'PA b1'!$J$9,'PA b1'!$J$15,'PA b1'!$J$21,'PA b1'!$J$27,'PA b1'!$J$33)</c:f>
                <c:numCache>
                  <c:formatCode>General</c:formatCode>
                  <c:ptCount val="6"/>
                  <c:pt idx="0">
                    <c:v>1.1187710546512901</c:v>
                  </c:pt>
                  <c:pt idx="1">
                    <c:v>0.54375225169183206</c:v>
                  </c:pt>
                  <c:pt idx="2">
                    <c:v>0.35151050540290996</c:v>
                  </c:pt>
                  <c:pt idx="3">
                    <c:v>1.21290763609943</c:v>
                  </c:pt>
                  <c:pt idx="4">
                    <c:v>1.1070304965264111</c:v>
                  </c:pt>
                  <c:pt idx="5">
                    <c:v>0.54951517276521011</c:v>
                  </c:pt>
                </c:numCache>
              </c:numRef>
            </c:plus>
            <c:minus>
              <c:numRef>
                <c:f>('PA b1'!$J$3,'PA b1'!$J$9,'PA b1'!$J$15,'PA b1'!$J$21,'PA b1'!$J$27,'PA b1'!$J$33)</c:f>
                <c:numCache>
                  <c:formatCode>General</c:formatCode>
                  <c:ptCount val="6"/>
                  <c:pt idx="0">
                    <c:v>1.1187710546512901</c:v>
                  </c:pt>
                  <c:pt idx="1">
                    <c:v>0.54375225169183206</c:v>
                  </c:pt>
                  <c:pt idx="2">
                    <c:v>0.35151050540290996</c:v>
                  </c:pt>
                  <c:pt idx="3">
                    <c:v>1.21290763609943</c:v>
                  </c:pt>
                  <c:pt idx="4">
                    <c:v>1.1070304965264111</c:v>
                  </c:pt>
                  <c:pt idx="5">
                    <c:v>0.54951517276521011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b1'!$A$2,'PA b1'!$A$8,'PA b1'!$A$14,'PA b1'!$A$20,'PA b1'!$A$26,'PA b1'!$A$32)</c:f>
              <c:strCache>
                <c:ptCount val="6"/>
                <c:pt idx="0">
                  <c:v>L*H, ^[L*]H</c:v>
                </c:pt>
                <c:pt idx="1">
                  <c:v>L*H, L*^[H]</c:v>
                </c:pt>
                <c:pt idx="2">
                  <c:v>L*H, ^[L*H]</c:v>
                </c:pt>
                <c:pt idx="3">
                  <c:v>^[L]*H, L*^[H]</c:v>
                </c:pt>
                <c:pt idx="4">
                  <c:v>^[L]*H, ^[L*H]</c:v>
                </c:pt>
                <c:pt idx="5">
                  <c:v>L*^[H], ^[L*H]</c:v>
                </c:pt>
              </c:strCache>
            </c:strRef>
          </c:cat>
          <c:val>
            <c:numRef>
              <c:f>('PA b1'!$B$3,'PA b1'!$B$9,'PA b1'!$B$15,'PA b1'!$B$21,'PA b1'!$B$27,'PA b1'!$B$33)</c:f>
              <c:numCache>
                <c:formatCode>0.0</c:formatCode>
                <c:ptCount val="6"/>
                <c:pt idx="0">
                  <c:v>2.8679292069280402</c:v>
                </c:pt>
                <c:pt idx="1">
                  <c:v>0.34695481077673501</c:v>
                </c:pt>
                <c:pt idx="2">
                  <c:v>2.2452422339776898</c:v>
                </c:pt>
                <c:pt idx="3">
                  <c:v>-2.52097439543846</c:v>
                </c:pt>
                <c:pt idx="4">
                  <c:v>-0.62268697229144898</c:v>
                </c:pt>
                <c:pt idx="5">
                  <c:v>1.8982874232062901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0-49EB-8FF9-6313E74B7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diff. (ST re med.)</a:t>
                </a:r>
              </a:p>
            </c:rich>
          </c:tx>
          <c:layout>
            <c:manualLayout>
              <c:xMode val="edge"/>
              <c:yMode val="edge"/>
              <c:x val="2.6088824369229019E-2"/>
              <c:y val="6.68147398365598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 b1'!$A$4</c:f>
              <c:strCache>
                <c:ptCount val="1"/>
                <c:pt idx="0">
                  <c:v>h_f0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406-479F-AB9A-89BD6A132F15}"/>
              </c:ext>
            </c:extLst>
          </c:dPt>
          <c:dPt>
            <c:idx val="5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406-479F-AB9A-89BD6A132F15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b1'!$J$4,'PA b1'!$J$10,'PA b1'!$J$16,'PA b1'!$J$22,'PA b1'!$J$28,'PA b1'!$J$34)</c:f>
                <c:numCache>
                  <c:formatCode>General</c:formatCode>
                  <c:ptCount val="6"/>
                  <c:pt idx="0">
                    <c:v>1.589303334791917</c:v>
                  </c:pt>
                  <c:pt idx="1">
                    <c:v>0.75189537015402985</c:v>
                  </c:pt>
                  <c:pt idx="2">
                    <c:v>0.49278445827574968</c:v>
                  </c:pt>
                  <c:pt idx="3">
                    <c:v>1.7165348798434701</c:v>
                  </c:pt>
                  <c:pt idx="4">
                    <c:v>1.5714714692939302</c:v>
                  </c:pt>
                  <c:pt idx="5">
                    <c:v>0.77076156010904007</c:v>
                  </c:pt>
                </c:numCache>
              </c:numRef>
            </c:plus>
            <c:minus>
              <c:numRef>
                <c:f>('PA b1'!$J$4,'PA b1'!$J$10,'PA b1'!$J$16,'PA b1'!$J$22,'PA b1'!$J$28,'PA b1'!$J$34)</c:f>
                <c:numCache>
                  <c:formatCode>General</c:formatCode>
                  <c:ptCount val="6"/>
                  <c:pt idx="0">
                    <c:v>1.589303334791917</c:v>
                  </c:pt>
                  <c:pt idx="1">
                    <c:v>0.75189537015402985</c:v>
                  </c:pt>
                  <c:pt idx="2">
                    <c:v>0.49278445827574968</c:v>
                  </c:pt>
                  <c:pt idx="3">
                    <c:v>1.7165348798434701</c:v>
                  </c:pt>
                  <c:pt idx="4">
                    <c:v>1.5714714692939302</c:v>
                  </c:pt>
                  <c:pt idx="5">
                    <c:v>0.77076156010904007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b1'!$A$2,'PA b1'!$A$8,'PA b1'!$A$14,'PA b1'!$A$20,'PA b1'!$A$26,'PA b1'!$A$32)</c:f>
              <c:strCache>
                <c:ptCount val="6"/>
                <c:pt idx="0">
                  <c:v>L*H, ^[L*]H</c:v>
                </c:pt>
                <c:pt idx="1">
                  <c:v>L*H, L*^[H]</c:v>
                </c:pt>
                <c:pt idx="2">
                  <c:v>L*H, ^[L*H]</c:v>
                </c:pt>
                <c:pt idx="3">
                  <c:v>^[L]*H, L*^[H]</c:v>
                </c:pt>
                <c:pt idx="4">
                  <c:v>^[L]*H, ^[L*H]</c:v>
                </c:pt>
                <c:pt idx="5">
                  <c:v>L*^[H], ^[L*H]</c:v>
                </c:pt>
              </c:strCache>
            </c:strRef>
          </c:cat>
          <c:val>
            <c:numRef>
              <c:f>('PA b1'!$B$4,'PA b1'!$B$10,'PA b1'!$B$16,'PA b1'!$B$22,'PA b1'!$B$28,'PA b1'!$B$34)</c:f>
              <c:numCache>
                <c:formatCode>0.0</c:formatCode>
                <c:ptCount val="6"/>
                <c:pt idx="0">
                  <c:v>-0.19844371521982301</c:v>
                </c:pt>
                <c:pt idx="1">
                  <c:v>3.2699642576496899</c:v>
                </c:pt>
                <c:pt idx="2">
                  <c:v>2.8944512760333798</c:v>
                </c:pt>
                <c:pt idx="3">
                  <c:v>3.4684079732185902</c:v>
                </c:pt>
                <c:pt idx="4">
                  <c:v>3.0928949915396902</c:v>
                </c:pt>
                <c:pt idx="5">
                  <c:v>-0.37551298159564001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06-479F-AB9A-89BD6A132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diff. (ST re med.)</a:t>
                </a:r>
              </a:p>
            </c:rich>
          </c:tx>
          <c:layout>
            <c:manualLayout>
              <c:xMode val="edge"/>
              <c:yMode val="edge"/>
              <c:x val="2.6088824369229019E-2"/>
              <c:y val="7.899959463770445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l_t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solidFill>
                  <a:schemeClr val="tx1">
                    <a:lumMod val="50000"/>
                    <a:lumOff val="50000"/>
                  </a:scheme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70F-4ACD-AEA4-DE4E27EEE7D7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b1'!$J$11,'PA b1'!$J$17,'PA b1'!$J$35)</c:f>
                <c:numCache>
                  <c:formatCode>General</c:formatCode>
                  <c:ptCount val="3"/>
                  <c:pt idx="0">
                    <c:v>7.5968301535585701</c:v>
                  </c:pt>
                  <c:pt idx="1">
                    <c:v>5.0035778058411289</c:v>
                  </c:pt>
                  <c:pt idx="2">
                    <c:v>7.7928137635344612</c:v>
                  </c:pt>
                </c:numCache>
              </c:numRef>
            </c:plus>
            <c:minus>
              <c:numRef>
                <c:f>('PA b1'!$J$11,'PA b1'!$J$17,'PA b1'!$J$35)</c:f>
                <c:numCache>
                  <c:formatCode>General</c:formatCode>
                  <c:ptCount val="3"/>
                  <c:pt idx="0">
                    <c:v>7.5968301535585701</c:v>
                  </c:pt>
                  <c:pt idx="1">
                    <c:v>5.0035778058411289</c:v>
                  </c:pt>
                  <c:pt idx="2">
                    <c:v>7.7928137635344612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b1'!$A$8,'PA b1'!$A$14,'PA b1'!$A$32)</c:f>
              <c:strCache>
                <c:ptCount val="3"/>
                <c:pt idx="0">
                  <c:v>L*H, L*^[H]</c:v>
                </c:pt>
                <c:pt idx="1">
                  <c:v>L*H, ^[L*H]</c:v>
                </c:pt>
                <c:pt idx="2">
                  <c:v>L*^[H], ^[L*H]</c:v>
                </c:pt>
              </c:strCache>
            </c:strRef>
          </c:cat>
          <c:val>
            <c:numRef>
              <c:f>('PA b1'!$B$11,'PA b1'!$B$17,'PA b1'!$B$35)</c:f>
              <c:numCache>
                <c:formatCode>0</c:formatCode>
                <c:ptCount val="3"/>
                <c:pt idx="0">
                  <c:v>-7.0852176785093297</c:v>
                </c:pt>
                <c:pt idx="1">
                  <c:v>-9.2795679617357703</c:v>
                </c:pt>
                <c:pt idx="2">
                  <c:v>-2.1943427470129699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0F-4ACD-AEA4-DE4E27EEE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2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diff.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0"/>
        <c:minorUnit val="2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h_f0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E9A0-40F2-8441-5C45CEDB4539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b1'!$J$10,'PA b1'!$J$16,'PA b1'!$J$34)</c:f>
                <c:numCache>
                  <c:formatCode>General</c:formatCode>
                  <c:ptCount val="3"/>
                  <c:pt idx="0">
                    <c:v>0.75189537015402985</c:v>
                  </c:pt>
                  <c:pt idx="1">
                    <c:v>0.49278445827574968</c:v>
                  </c:pt>
                  <c:pt idx="2">
                    <c:v>0.77076156010904007</c:v>
                  </c:pt>
                </c:numCache>
              </c:numRef>
            </c:plus>
            <c:minus>
              <c:numRef>
                <c:f>('PA b1'!$J$10,'PA b1'!$J$16,'PA b1'!$J$34)</c:f>
                <c:numCache>
                  <c:formatCode>General</c:formatCode>
                  <c:ptCount val="3"/>
                  <c:pt idx="0">
                    <c:v>0.75189537015402985</c:v>
                  </c:pt>
                  <c:pt idx="1">
                    <c:v>0.49278445827574968</c:v>
                  </c:pt>
                  <c:pt idx="2">
                    <c:v>0.77076156010904007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b1'!$A$8,'PA b1'!$A$14,'PA b1'!$A$32)</c:f>
              <c:strCache>
                <c:ptCount val="3"/>
                <c:pt idx="0">
                  <c:v>L*H, L*^[H]</c:v>
                </c:pt>
                <c:pt idx="1">
                  <c:v>L*H, ^[L*H]</c:v>
                </c:pt>
                <c:pt idx="2">
                  <c:v>L*^[H], ^[L*H]</c:v>
                </c:pt>
              </c:strCache>
            </c:strRef>
          </c:cat>
          <c:val>
            <c:numRef>
              <c:f>('PA b1'!$B$10,'PA b1'!$B$16,'PA b1'!$B$34)</c:f>
              <c:numCache>
                <c:formatCode>0.0</c:formatCode>
                <c:ptCount val="3"/>
                <c:pt idx="0">
                  <c:v>3.2699642576496899</c:v>
                </c:pt>
                <c:pt idx="1">
                  <c:v>2.8944512760333798</c:v>
                </c:pt>
                <c:pt idx="2">
                  <c:v>-0.37551298159564001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0-40F2-8441-5C45CEDB4539}"/>
            </c:ext>
          </c:extLst>
        </c:ser>
        <c:ser>
          <c:idx val="1"/>
          <c:order val="1"/>
          <c:tx>
            <c:v>l_f0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('PA b1'!$J$9,'PA b1'!$J$15,'PA b1'!$J$33)</c:f>
                <c:numCache>
                  <c:formatCode>General</c:formatCode>
                  <c:ptCount val="3"/>
                  <c:pt idx="0">
                    <c:v>0.54375225169183206</c:v>
                  </c:pt>
                  <c:pt idx="1">
                    <c:v>0.35151050540290996</c:v>
                  </c:pt>
                  <c:pt idx="2">
                    <c:v>0.54951517276521011</c:v>
                  </c:pt>
                </c:numCache>
              </c:numRef>
            </c:plus>
            <c:minus>
              <c:numRef>
                <c:f>('PA b1'!$J$9,'PA b1'!$J$15,'PA b1'!$J$33)</c:f>
                <c:numCache>
                  <c:formatCode>General</c:formatCode>
                  <c:ptCount val="3"/>
                  <c:pt idx="0">
                    <c:v>0.54375225169183206</c:v>
                  </c:pt>
                  <c:pt idx="1">
                    <c:v>0.35151050540290996</c:v>
                  </c:pt>
                  <c:pt idx="2">
                    <c:v>0.54951517276521011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f>('PA b1'!$A$8,'PA b1'!$A$14,'PA b1'!$A$32)</c:f>
              <c:strCache>
                <c:ptCount val="3"/>
                <c:pt idx="0">
                  <c:v>L*H, L*^[H]</c:v>
                </c:pt>
                <c:pt idx="1">
                  <c:v>L*H, ^[L*H]</c:v>
                </c:pt>
                <c:pt idx="2">
                  <c:v>L*^[H], ^[L*H]</c:v>
                </c:pt>
              </c:strCache>
            </c:strRef>
          </c:cat>
          <c:val>
            <c:numRef>
              <c:f>('PA b1'!$B$9,'PA b1'!$B$15,'PA b1'!$B$33)</c:f>
              <c:numCache>
                <c:formatCode>0.0</c:formatCode>
                <c:ptCount val="3"/>
                <c:pt idx="0">
                  <c:v>0.34695481077673501</c:v>
                </c:pt>
                <c:pt idx="1">
                  <c:v>2.2452422339776898</c:v>
                </c:pt>
                <c:pt idx="2">
                  <c:v>1.8982874232062901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0-40F2-8441-5C45CEDB4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'gg PA'!$B$38</c:f>
              <c:strCache>
                <c:ptCount val="1"/>
                <c:pt idx="0">
                  <c:v>est. diff. (ST re med.)</c:v>
                </c:pt>
              </c:strCache>
            </c:strRef>
          </c:tx>
          <c:layout>
            <c:manualLayout>
              <c:xMode val="edge"/>
              <c:yMode val="edge"/>
              <c:x val="3.3006263616557736E-2"/>
              <c:y val="9.934822585174514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inorUnit val="0.2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h_t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2"/>
            <c:marker>
              <c:symbol val="diamond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E5F-49AE-A9E4-366919D60D92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b1'!$J$12,'PA b1'!$J$18,'PA b1'!$J$36)</c:f>
                <c:numCache>
                  <c:formatCode>General</c:formatCode>
                  <c:ptCount val="3"/>
                  <c:pt idx="0">
                    <c:v>11.21043789273606</c:v>
                  </c:pt>
                  <c:pt idx="1">
                    <c:v>7.3376253669552192</c:v>
                  </c:pt>
                  <c:pt idx="2">
                    <c:v>11.50345847545565</c:v>
                  </c:pt>
                </c:numCache>
              </c:numRef>
            </c:plus>
            <c:minus>
              <c:numRef>
                <c:f>('PA b1'!$J$12,'PA b1'!$J$18,'PA b1'!$J$36)</c:f>
                <c:numCache>
                  <c:formatCode>General</c:formatCode>
                  <c:ptCount val="3"/>
                  <c:pt idx="0">
                    <c:v>11.21043789273606</c:v>
                  </c:pt>
                  <c:pt idx="1">
                    <c:v>7.3376253669552192</c:v>
                  </c:pt>
                  <c:pt idx="2">
                    <c:v>11.50345847545565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b1'!$A$8,'PA b1'!$A$14,'PA b1'!$A$32)</c:f>
              <c:strCache>
                <c:ptCount val="3"/>
                <c:pt idx="0">
                  <c:v>L*H, L*^[H]</c:v>
                </c:pt>
                <c:pt idx="1">
                  <c:v>L*H, ^[L*H]</c:v>
                </c:pt>
                <c:pt idx="2">
                  <c:v>L*^[H], ^[L*H]</c:v>
                </c:pt>
              </c:strCache>
            </c:strRef>
          </c:cat>
          <c:val>
            <c:numRef>
              <c:f>('PA b1'!$B$12,'PA b1'!$B$18,'PA b1'!$B$36)</c:f>
              <c:numCache>
                <c:formatCode>0</c:formatCode>
                <c:ptCount val="3"/>
                <c:pt idx="0">
                  <c:v>-2.51982027117334</c:v>
                </c:pt>
                <c:pt idx="1">
                  <c:v>-3.55577788582498</c:v>
                </c:pt>
                <c:pt idx="2">
                  <c:v>-1.0359576147043501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F-49AE-A9E4-366919D60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2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diff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0"/>
        <c:minorUnit val="2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f0 estimates compared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H mode only</c:v>
          </c:tx>
          <c:spPr>
            <a:ln w="19050">
              <a:solidFill>
                <a:schemeClr val="tx1">
                  <a:lumMod val="50000"/>
                  <a:lumOff val="50000"/>
                </a:schemeClr>
              </a:solidFill>
              <a:prstDash val="sysDash"/>
            </a:ln>
          </c:spPr>
          <c:marker>
            <c:symbol val="diamond"/>
            <c:size val="10"/>
            <c:spPr>
              <a:solidFill>
                <a:schemeClr val="bg1"/>
              </a:solidFill>
              <a:ln w="19050">
                <a:solidFill>
                  <a:schemeClr val="bg1">
                    <a:lumMod val="50000"/>
                  </a:schemeClr>
                </a:solidFill>
              </a:ln>
            </c:spPr>
          </c:marker>
          <c:dPt>
            <c:idx val="3"/>
            <c:marker>
              <c:symbol val="diamond"/>
              <c:size val="11"/>
            </c:marker>
            <c:bubble3D val="0"/>
            <c:extLst>
              <c:ext xmlns:c16="http://schemas.microsoft.com/office/drawing/2014/chart" uri="{C3380CC4-5D6E-409C-BE32-E72D297353CC}">
                <c16:uniqueId val="{00000000-E9CA-46FC-A452-EF9387954598}"/>
              </c:ext>
            </c:extLst>
          </c:dPt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b0'!$B$44:$B$47</c:f>
              <c:numCache>
                <c:formatCode>0.0</c:formatCode>
                <c:ptCount val="4"/>
                <c:pt idx="0">
                  <c:v>3.2424083734709201</c:v>
                </c:pt>
                <c:pt idx="1">
                  <c:v>3.6474441988800899</c:v>
                </c:pt>
                <c:pt idx="2">
                  <c:v>4.9610948140404396</c:v>
                </c:pt>
                <c:pt idx="3">
                  <c:v>7.75313030215107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CA-46FC-A452-EF9387954598}"/>
            </c:ext>
          </c:extLst>
        </c:ser>
        <c:ser>
          <c:idx val="2"/>
          <c:order val="1"/>
          <c:tx>
            <c:v>L mode only</c:v>
          </c:tx>
          <c:spPr>
            <a:ln w="635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diamond"/>
            <c:size val="11"/>
            <c:spPr>
              <a:solidFill>
                <a:schemeClr val="bg1"/>
              </a:solidFill>
              <a:ln w="1905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b0'!$B$38:$B$41</c:f>
              <c:numCache>
                <c:formatCode>0.0</c:formatCode>
                <c:ptCount val="4"/>
                <c:pt idx="0">
                  <c:v>-2.26543020886918</c:v>
                </c:pt>
                <c:pt idx="1">
                  <c:v>-2.1436051743111699</c:v>
                </c:pt>
                <c:pt idx="2">
                  <c:v>-0.64182890317611196</c:v>
                </c:pt>
                <c:pt idx="3">
                  <c:v>0.223665158670071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CA-46FC-A452-EF9387954598}"/>
            </c:ext>
          </c:extLst>
        </c:ser>
        <c:ser>
          <c:idx val="5"/>
          <c:order val="2"/>
          <c:tx>
            <c:v>H mode*phon</c:v>
          </c:tx>
          <c:spPr>
            <a:ln w="25400">
              <a:solidFill>
                <a:srgbClr val="E66101"/>
              </a:solidFill>
              <a:prstDash val="sysDash"/>
            </a:ln>
          </c:spPr>
          <c:marker>
            <c:symbol val="square"/>
            <c:size val="9"/>
            <c:spPr>
              <a:solidFill>
                <a:srgbClr val="E66101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'mode+ b0'!$F$58:$F$61</c:f>
                <c:numCache>
                  <c:formatCode>General</c:formatCode>
                  <c:ptCount val="4"/>
                  <c:pt idx="0">
                    <c:v>3.470919275961311</c:v>
                  </c:pt>
                  <c:pt idx="1">
                    <c:v>3.4695185592764672</c:v>
                  </c:pt>
                  <c:pt idx="2">
                    <c:v>3.472962475707472</c:v>
                  </c:pt>
                  <c:pt idx="3">
                    <c:v>3.4635536809671503</c:v>
                  </c:pt>
                </c:numCache>
              </c:numRef>
            </c:plus>
            <c:minus>
              <c:numRef>
                <c:f>'mode+ b0'!$F$58:$F$61</c:f>
                <c:numCache>
                  <c:formatCode>General</c:formatCode>
                  <c:ptCount val="4"/>
                  <c:pt idx="0">
                    <c:v>3.470919275961311</c:v>
                  </c:pt>
                  <c:pt idx="1">
                    <c:v>3.4695185592764672</c:v>
                  </c:pt>
                  <c:pt idx="2">
                    <c:v>3.472962475707472</c:v>
                  </c:pt>
                  <c:pt idx="3">
                    <c:v>3.4635536809671503</c:v>
                  </c:pt>
                </c:numCache>
              </c:numRef>
            </c:minus>
            <c:spPr>
              <a:ln w="25400">
                <a:solidFill>
                  <a:srgbClr val="E66101"/>
                </a:solidFill>
                <a:prstDash val="sysDash"/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'mode+ b0'!$B$58:$B$61</c:f>
              <c:numCache>
                <c:formatCode>0.0</c:formatCode>
                <c:ptCount val="4"/>
                <c:pt idx="0">
                  <c:v>3.4168136826367101</c:v>
                </c:pt>
                <c:pt idx="1">
                  <c:v>3.8354463890968402</c:v>
                </c:pt>
                <c:pt idx="2">
                  <c:v>4.3670221460573</c:v>
                </c:pt>
                <c:pt idx="3">
                  <c:v>6.0998067389630002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CA-46FC-A452-EF9387954598}"/>
            </c:ext>
          </c:extLst>
        </c:ser>
        <c:ser>
          <c:idx val="3"/>
          <c:order val="3"/>
          <c:tx>
            <c:v>L mode*phon</c:v>
          </c:tx>
          <c:spPr>
            <a:ln w="25400">
              <a:solidFill>
                <a:srgbClr val="7570B3"/>
              </a:solidFill>
            </a:ln>
          </c:spPr>
          <c:marker>
            <c:symbol val="square"/>
            <c:size val="9"/>
            <c:spPr>
              <a:solidFill>
                <a:srgbClr val="B5B0F3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'mode+ b0'!$F$47:$F$50</c:f>
                <c:numCache>
                  <c:formatCode>General</c:formatCode>
                  <c:ptCount val="4"/>
                  <c:pt idx="0">
                    <c:v>2.2819535126937001</c:v>
                  </c:pt>
                  <c:pt idx="1">
                    <c:v>2.28032790549174</c:v>
                  </c:pt>
                  <c:pt idx="2">
                    <c:v>2.2830533857338002</c:v>
                  </c:pt>
                  <c:pt idx="3">
                    <c:v>2.2683467655334741</c:v>
                  </c:pt>
                </c:numCache>
              </c:numRef>
            </c:plus>
            <c:minus>
              <c:numRef>
                <c:f>'mode+ b0'!$F$47:$F$50</c:f>
                <c:numCache>
                  <c:formatCode>General</c:formatCode>
                  <c:ptCount val="4"/>
                  <c:pt idx="0">
                    <c:v>2.2819535126937001</c:v>
                  </c:pt>
                  <c:pt idx="1">
                    <c:v>2.28032790549174</c:v>
                  </c:pt>
                  <c:pt idx="2">
                    <c:v>2.2830533857338002</c:v>
                  </c:pt>
                  <c:pt idx="3">
                    <c:v>2.2683467655334741</c:v>
                  </c:pt>
                </c:numCache>
              </c:numRef>
            </c:minus>
            <c:spPr>
              <a:ln w="25400">
                <a:solidFill>
                  <a:srgbClr val="7570B3"/>
                </a:solidFill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'mode+ b0'!$B$47:$B$50</c:f>
              <c:numCache>
                <c:formatCode>0.0</c:formatCode>
                <c:ptCount val="4"/>
                <c:pt idx="0">
                  <c:v>-2.33476525133297</c:v>
                </c:pt>
                <c:pt idx="1">
                  <c:v>-2.2252320557365701</c:v>
                </c:pt>
                <c:pt idx="2">
                  <c:v>-1.2644469455390599</c:v>
                </c:pt>
                <c:pt idx="3">
                  <c:v>-0.96658198810346596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CA-46FC-A452-EF9387954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  <c:extLst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median)</a:t>
                </a:r>
              </a:p>
            </c:rich>
          </c:tx>
          <c:layout>
            <c:manualLayout>
              <c:xMode val="edge"/>
              <c:yMode val="edge"/>
              <c:x val="0.10278653197326212"/>
              <c:y val="0.290062764268432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alignment estimates compared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H mode only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10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b0'!$B$31:$B$34</c:f>
              <c:numCache>
                <c:formatCode>0</c:formatCode>
                <c:ptCount val="4"/>
                <c:pt idx="0">
                  <c:v>294.20861375475403</c:v>
                </c:pt>
                <c:pt idx="1">
                  <c:v>293.83541250289602</c:v>
                </c:pt>
                <c:pt idx="2">
                  <c:v>291.74515953026599</c:v>
                </c:pt>
                <c:pt idx="3">
                  <c:v>277.42146884331697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5-47F0-A14D-1374D8129749}"/>
            </c:ext>
          </c:extLst>
        </c:ser>
        <c:ser>
          <c:idx val="2"/>
          <c:order val="1"/>
          <c:tx>
            <c:v>L mode only</c:v>
          </c:tx>
          <c:spPr>
            <a:ln w="25400"/>
          </c:spPr>
          <c:marker>
            <c:symbol val="diamond"/>
            <c:size val="11"/>
            <c:spPr>
              <a:solidFill>
                <a:srgbClr val="B5B0F3"/>
              </a:solidFill>
              <a:ln w="25400">
                <a:solidFill>
                  <a:schemeClr val="tx1"/>
                </a:solidFill>
              </a:ln>
            </c:spPr>
          </c:marker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b0'!$B$25:$B$28</c:f>
              <c:numCache>
                <c:formatCode>0</c:formatCode>
                <c:ptCount val="4"/>
                <c:pt idx="0">
                  <c:v>90.441608895113404</c:v>
                </c:pt>
                <c:pt idx="1">
                  <c:v>90.853284894580298</c:v>
                </c:pt>
                <c:pt idx="2">
                  <c:v>88.162519064654504</c:v>
                </c:pt>
                <c:pt idx="3">
                  <c:v>69.459073012174798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D5-47F0-A14D-1374D8129749}"/>
            </c:ext>
          </c:extLst>
        </c:ser>
        <c:ser>
          <c:idx val="5"/>
          <c:order val="2"/>
          <c:tx>
            <c:v>H mode*phon</c:v>
          </c:tx>
          <c:spPr>
            <a:ln w="25400">
              <a:solidFill>
                <a:srgbClr val="E66101"/>
              </a:solidFill>
              <a:prstDash val="sysDash"/>
            </a:ln>
          </c:spPr>
          <c:marker>
            <c:symbol val="diamond"/>
            <c:size val="11"/>
            <c:spPr>
              <a:solidFill>
                <a:srgbClr val="E66101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'mode+ b0'!$F$36:$F$39</c:f>
                <c:numCache>
                  <c:formatCode>General</c:formatCode>
                  <c:ptCount val="4"/>
                  <c:pt idx="0">
                    <c:v>80.847146706360007</c:v>
                  </c:pt>
                  <c:pt idx="1">
                    <c:v>80.84368504805002</c:v>
                  </c:pt>
                  <c:pt idx="2">
                    <c:v>80.852144423553</c:v>
                  </c:pt>
                  <c:pt idx="3">
                    <c:v>80.830209125801986</c:v>
                  </c:pt>
                </c:numCache>
              </c:numRef>
            </c:plus>
            <c:minus>
              <c:numRef>
                <c:f>'mode+ b0'!$F$36:$F$39</c:f>
                <c:numCache>
                  <c:formatCode>General</c:formatCode>
                  <c:ptCount val="4"/>
                  <c:pt idx="0">
                    <c:v>80.847146706360007</c:v>
                  </c:pt>
                  <c:pt idx="1">
                    <c:v>80.84368504805002</c:v>
                  </c:pt>
                  <c:pt idx="2">
                    <c:v>80.852144423553</c:v>
                  </c:pt>
                  <c:pt idx="3">
                    <c:v>80.830209125801986</c:v>
                  </c:pt>
                </c:numCache>
              </c:numRef>
            </c:minus>
            <c:spPr>
              <a:ln w="25400">
                <a:solidFill>
                  <a:srgbClr val="E66101"/>
                </a:solidFill>
                <a:prstDash val="sysDash"/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'mode+ b0'!$B$36:$B$39</c:f>
              <c:numCache>
                <c:formatCode>0</c:formatCode>
                <c:ptCount val="4"/>
                <c:pt idx="0">
                  <c:v>294.05119086836402</c:v>
                </c:pt>
                <c:pt idx="1">
                  <c:v>293.60752949351303</c:v>
                </c:pt>
                <c:pt idx="2">
                  <c:v>292.99545977999901</c:v>
                </c:pt>
                <c:pt idx="3">
                  <c:v>280.46367412455697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D5-47F0-A14D-1374D8129749}"/>
            </c:ext>
          </c:extLst>
        </c:ser>
        <c:ser>
          <c:idx val="3"/>
          <c:order val="3"/>
          <c:tx>
            <c:v>L mode*phon</c:v>
          </c:tx>
          <c:spPr>
            <a:ln w="25400">
              <a:solidFill>
                <a:srgbClr val="7570B3"/>
              </a:solidFill>
            </a:ln>
          </c:spPr>
          <c:marker>
            <c:symbol val="diamond"/>
            <c:size val="11"/>
            <c:spPr>
              <a:solidFill>
                <a:srgbClr val="B5B0F3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'mode+ b0'!$F$25:$F$28</c:f>
                <c:numCache>
                  <c:formatCode>General</c:formatCode>
                  <c:ptCount val="4"/>
                  <c:pt idx="0">
                    <c:v>16.390962055958596</c:v>
                  </c:pt>
                  <c:pt idx="1">
                    <c:v>16.397774678892503</c:v>
                  </c:pt>
                  <c:pt idx="2">
                    <c:v>16.378198861312498</c:v>
                  </c:pt>
                  <c:pt idx="3">
                    <c:v>16.410619519563099</c:v>
                  </c:pt>
                </c:numCache>
              </c:numRef>
            </c:plus>
            <c:minus>
              <c:numRef>
                <c:f>'mode+ b0'!$F$25:$F$28</c:f>
                <c:numCache>
                  <c:formatCode>General</c:formatCode>
                  <c:ptCount val="4"/>
                  <c:pt idx="0">
                    <c:v>16.390962055958596</c:v>
                  </c:pt>
                  <c:pt idx="1">
                    <c:v>16.397774678892503</c:v>
                  </c:pt>
                  <c:pt idx="2">
                    <c:v>16.378198861312498</c:v>
                  </c:pt>
                  <c:pt idx="3">
                    <c:v>16.410619519563099</c:v>
                  </c:pt>
                </c:numCache>
              </c:numRef>
            </c:minus>
            <c:spPr>
              <a:ln w="19050">
                <a:solidFill>
                  <a:srgbClr val="7570B3"/>
                </a:solidFill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'mode+ b0'!$B$25:$B$28</c:f>
              <c:numCache>
                <c:formatCode>0</c:formatCode>
                <c:ptCount val="4"/>
                <c:pt idx="0">
                  <c:v>89.929313512108493</c:v>
                </c:pt>
                <c:pt idx="1">
                  <c:v>90.285240771054006</c:v>
                </c:pt>
                <c:pt idx="2">
                  <c:v>90.017312438904298</c:v>
                </c:pt>
                <c:pt idx="3">
                  <c:v>74.259830267189301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D5-47F0-A14D-1374D812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  <c:extLst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alignment (ms)</a:t>
                </a:r>
              </a:p>
            </c:rich>
          </c:tx>
          <c:layout>
            <c:manualLayout>
              <c:xMode val="edge"/>
              <c:yMode val="edge"/>
              <c:x val="0.10278653197326212"/>
              <c:y val="0.290062764268432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b1'!$A$11</c:f>
              <c:strCache>
                <c:ptCount val="1"/>
                <c:pt idx="0">
                  <c:v>h_t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b1'!$J$6,'mode b1'!$J$11,'mode b1'!$J$16,'mode b1'!$J$21,'mode b1'!$J$26,'mode b1'!$J$31)</c:f>
                <c:numCache>
                  <c:formatCode>General</c:formatCode>
                  <c:ptCount val="6"/>
                  <c:pt idx="0">
                    <c:v>5.8037744009685293</c:v>
                  </c:pt>
                  <c:pt idx="1">
                    <c:v>5.8365155797786308</c:v>
                  </c:pt>
                  <c:pt idx="2">
                    <c:v>6.2428548013886989</c:v>
                  </c:pt>
                  <c:pt idx="3">
                    <c:v>5.8285820252349296</c:v>
                  </c:pt>
                  <c:pt idx="4">
                    <c:v>6.2539906522988993</c:v>
                  </c:pt>
                  <c:pt idx="5">
                    <c:v>6.1107682863450989</c:v>
                  </c:pt>
                </c:numCache>
              </c:numRef>
            </c:plus>
            <c:minus>
              <c:numRef>
                <c:f>('mode b1'!$J$6,'mode b1'!$J$11,'mode b1'!$J$16,'mode b1'!$J$21,'mode b1'!$J$26,'mode b1'!$J$31)</c:f>
                <c:numCache>
                  <c:formatCode>General</c:formatCode>
                  <c:ptCount val="6"/>
                  <c:pt idx="0">
                    <c:v>5.8037744009685293</c:v>
                  </c:pt>
                  <c:pt idx="1">
                    <c:v>5.8365155797786308</c:v>
                  </c:pt>
                  <c:pt idx="2">
                    <c:v>6.2428548013886989</c:v>
                  </c:pt>
                  <c:pt idx="3">
                    <c:v>5.8285820252349296</c:v>
                  </c:pt>
                  <c:pt idx="4">
                    <c:v>6.2539906522988993</c:v>
                  </c:pt>
                  <c:pt idx="5">
                    <c:v>6.1107682863450989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 MDQ</c:v>
                </c:pt>
              </c:strCache>
            </c:strRef>
          </c:cat>
          <c:val>
            <c:numRef>
              <c:f>('mode b1'!$B$6,'mode b1'!$B$11,'mode b1'!$B$16,'mode b1'!$B$21,'mode b1'!$B$26,'mode b1'!$B$31)</c:f>
              <c:numCache>
                <c:formatCode>0</c:formatCode>
                <c:ptCount val="6"/>
                <c:pt idx="0">
                  <c:v>-0.37320125103735102</c:v>
                </c:pt>
                <c:pt idx="1">
                  <c:v>-2.46345421043705</c:v>
                </c:pt>
                <c:pt idx="2">
                  <c:v>-16.787144899812802</c:v>
                </c:pt>
                <c:pt idx="3">
                  <c:v>-2.0902529593466501</c:v>
                </c:pt>
                <c:pt idx="4">
                  <c:v>-16.413943648633602</c:v>
                </c:pt>
                <c:pt idx="5">
                  <c:v>-14.3236906872283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5A-424F-BB22-5182EFC89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difference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7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IE" b="0"/>
              <a:t>f0 estimates (mode-only)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H mode only</c:v>
          </c:tx>
          <c:spPr>
            <a:ln w="25400">
              <a:solidFill>
                <a:srgbClr val="E66101"/>
              </a:solidFill>
              <a:prstDash val="sysDash"/>
            </a:ln>
          </c:spPr>
          <c:marker>
            <c:symbol val="diamond"/>
            <c:size val="11"/>
            <c:spPr>
              <a:solidFill>
                <a:srgbClr val="E66101"/>
              </a:solidFill>
              <a:ln w="25400">
                <a:solidFill>
                  <a:schemeClr val="tx1"/>
                </a:solidFill>
              </a:ln>
            </c:spPr>
          </c:marker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0-5D42-48EE-982F-FADCA1A1EF48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'mode b0'!$J$44:$J$47</c:f>
                <c:numCache>
                  <c:formatCode>General</c:formatCode>
                  <c:ptCount val="4"/>
                  <c:pt idx="0">
                    <c:v>3.7853353287574332</c:v>
                  </c:pt>
                  <c:pt idx="1">
                    <c:v>3.783848803547373</c:v>
                  </c:pt>
                  <c:pt idx="2">
                    <c:v>3.7919948037445996</c:v>
                  </c:pt>
                  <c:pt idx="3">
                    <c:v>3.8080284145616701</c:v>
                  </c:pt>
                </c:numCache>
              </c:numRef>
            </c:plus>
            <c:minus>
              <c:numRef>
                <c:f>'mode b0'!$J$44:$J$47</c:f>
                <c:numCache>
                  <c:formatCode>General</c:formatCode>
                  <c:ptCount val="4"/>
                  <c:pt idx="0">
                    <c:v>3.7853353287574332</c:v>
                  </c:pt>
                  <c:pt idx="1">
                    <c:v>3.783848803547373</c:v>
                  </c:pt>
                  <c:pt idx="2">
                    <c:v>3.7919948037445996</c:v>
                  </c:pt>
                  <c:pt idx="3">
                    <c:v>3.8080284145616701</c:v>
                  </c:pt>
                </c:numCache>
              </c:numRef>
            </c:minus>
            <c:spPr>
              <a:ln w="19050">
                <a:solidFill>
                  <a:srgbClr val="E66101"/>
                </a:solidFill>
                <a:prstDash val="sysDash"/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b0'!$B$44:$B$47</c:f>
              <c:numCache>
                <c:formatCode>0.0</c:formatCode>
                <c:ptCount val="4"/>
                <c:pt idx="0">
                  <c:v>3.2424083734709201</c:v>
                </c:pt>
                <c:pt idx="1">
                  <c:v>3.6474441988800899</c:v>
                </c:pt>
                <c:pt idx="2">
                  <c:v>4.9610948140404396</c:v>
                </c:pt>
                <c:pt idx="3">
                  <c:v>7.75313030215107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42-48EE-982F-FADCA1A1EF48}"/>
            </c:ext>
          </c:extLst>
        </c:ser>
        <c:ser>
          <c:idx val="2"/>
          <c:order val="1"/>
          <c:tx>
            <c:v>L mode only</c:v>
          </c:tx>
          <c:spPr>
            <a:ln w="25400">
              <a:solidFill>
                <a:srgbClr val="7570B3"/>
              </a:solidFill>
            </a:ln>
          </c:spPr>
          <c:marker>
            <c:symbol val="diamond"/>
            <c:size val="11"/>
            <c:spPr>
              <a:solidFill>
                <a:srgbClr val="B5B0F3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b0'!$J$38:$J$41</c:f>
                <c:numCache>
                  <c:formatCode>General</c:formatCode>
                  <c:ptCount val="4"/>
                  <c:pt idx="0">
                    <c:v>3.1326779503554301</c:v>
                  </c:pt>
                  <c:pt idx="1">
                    <c:v>3.1303404621848401</c:v>
                  </c:pt>
                  <c:pt idx="2">
                    <c:v>3.1437885065198481</c:v>
                  </c:pt>
                  <c:pt idx="3">
                    <c:v>3.1677952413408308</c:v>
                  </c:pt>
                </c:numCache>
              </c:numRef>
            </c:plus>
            <c:minus>
              <c:numRef>
                <c:f>'mode b0'!$J$38:$J$41</c:f>
                <c:numCache>
                  <c:formatCode>General</c:formatCode>
                  <c:ptCount val="4"/>
                  <c:pt idx="0">
                    <c:v>3.1326779503554301</c:v>
                  </c:pt>
                  <c:pt idx="1">
                    <c:v>3.1303404621848401</c:v>
                  </c:pt>
                  <c:pt idx="2">
                    <c:v>3.1437885065198481</c:v>
                  </c:pt>
                  <c:pt idx="3">
                    <c:v>3.1677952413408308</c:v>
                  </c:pt>
                </c:numCache>
              </c:numRef>
            </c:minus>
            <c:spPr>
              <a:ln w="19050">
                <a:solidFill>
                  <a:srgbClr val="7570B3"/>
                </a:solidFill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b0'!$B$38:$B$41</c:f>
              <c:numCache>
                <c:formatCode>0.0</c:formatCode>
                <c:ptCount val="4"/>
                <c:pt idx="0">
                  <c:v>-2.26543020886918</c:v>
                </c:pt>
                <c:pt idx="1">
                  <c:v>-2.1436051743111699</c:v>
                </c:pt>
                <c:pt idx="2">
                  <c:v>-0.64182890317611196</c:v>
                </c:pt>
                <c:pt idx="3">
                  <c:v>0.223665158670071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42-48EE-982F-FADCA1A1E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  <c:extLst>
          <c:ext xmlns:c15="http://schemas.microsoft.com/office/drawing/2012/chart" uri="{02D57815-91ED-43cb-92C2-25804820EDAC}">
            <c15:filteredLineSeries>
              <c15:ser>
                <c:idx val="5"/>
                <c:order val="2"/>
                <c:tx>
                  <c:v>H mode+phon</c:v>
                </c:tx>
                <c:spPr>
                  <a:ln w="25400">
                    <a:solidFill>
                      <a:schemeClr val="tx1"/>
                    </a:solidFill>
                    <a:prstDash val="sysDash"/>
                  </a:ln>
                </c:spPr>
                <c:marker>
                  <c:symbol val="square"/>
                  <c:size val="9"/>
                  <c:spPr>
                    <a:solidFill>
                      <a:srgbClr val="E66101"/>
                    </a:solidFill>
                    <a:ln w="25400">
                      <a:solidFill>
                        <a:schemeClr val="tx1"/>
                      </a:solidFill>
                    </a:ln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'mode+ b0'!$F$58:$F$61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3.470919275961311</c:v>
                        </c:pt>
                        <c:pt idx="1">
                          <c:v>3.4695185592764672</c:v>
                        </c:pt>
                        <c:pt idx="2">
                          <c:v>3.472962475707472</c:v>
                        </c:pt>
                        <c:pt idx="3">
                          <c:v>3.4635536809671503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'mode+ b0'!$F$58:$F$61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3.470919275961311</c:v>
                        </c:pt>
                        <c:pt idx="1">
                          <c:v>3.4695185592764672</c:v>
                        </c:pt>
                        <c:pt idx="2">
                          <c:v>3.472962475707472</c:v>
                        </c:pt>
                        <c:pt idx="3">
                          <c:v>3.4635536809671503</c:v>
                        </c:pt>
                      </c:numCache>
                    </c:numRef>
                  </c:minus>
                  <c:spPr>
                    <a:ln w="19050">
                      <a:prstDash val="sysDash"/>
                    </a:ln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'mode b0'!$A$44:$A$47</c15:sqref>
                        </c15:formulaRef>
                      </c:ext>
                    </c:extLst>
                    <c:strCache>
                      <c:ptCount val="4"/>
                      <c:pt idx="0">
                        <c:v>MDC</c:v>
                      </c:pt>
                      <c:pt idx="1">
                        <c:v>MWH</c:v>
                      </c:pt>
                      <c:pt idx="2">
                        <c:v>MYN</c:v>
                      </c:pt>
                      <c:pt idx="3">
                        <c:v>MDQ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'mode+ b0'!$B$58:$B$61</c15:sqref>
                        </c15:formulaRef>
                      </c:ext>
                    </c:extLst>
                    <c:numCache>
                      <c:formatCode>0.0</c:formatCode>
                      <c:ptCount val="4"/>
                      <c:pt idx="0">
                        <c:v>3.4168136826367101</c:v>
                      </c:pt>
                      <c:pt idx="1">
                        <c:v>3.8354463890968402</c:v>
                      </c:pt>
                      <c:pt idx="2">
                        <c:v>4.3670221460573</c:v>
                      </c:pt>
                      <c:pt idx="3">
                        <c:v>6.0998067389630002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D42-48EE-982F-FADCA1A1EF4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L mode+phon</c:v>
                </c:tx>
                <c:spPr>
                  <a:ln w="25400">
                    <a:solidFill>
                      <a:schemeClr val="tx1"/>
                    </a:solidFill>
                  </a:ln>
                </c:spPr>
                <c:marker>
                  <c:symbol val="square"/>
                  <c:size val="9"/>
                  <c:spPr>
                    <a:solidFill>
                      <a:srgbClr val="E66101"/>
                    </a:solidFill>
                    <a:ln w="25400">
                      <a:solidFill>
                        <a:schemeClr val="tx1"/>
                      </a:solidFill>
                    </a:ln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'mode+ b0'!$F$47:$F$50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2.2819535126937001</c:v>
                        </c:pt>
                        <c:pt idx="1">
                          <c:v>2.28032790549174</c:v>
                        </c:pt>
                        <c:pt idx="2">
                          <c:v>2.2830533857338002</c:v>
                        </c:pt>
                        <c:pt idx="3">
                          <c:v>2.2683467655334741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'mode+ b0'!$F$47:$F$50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2.2819535126937001</c:v>
                        </c:pt>
                        <c:pt idx="1">
                          <c:v>2.28032790549174</c:v>
                        </c:pt>
                        <c:pt idx="2">
                          <c:v>2.2830533857338002</c:v>
                        </c:pt>
                        <c:pt idx="3">
                          <c:v>2.2683467655334741</c:v>
                        </c:pt>
                      </c:numCache>
                    </c:numRef>
                  </c:minus>
                  <c:spPr>
                    <a:ln w="19050"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 b0'!$A$44:$A$47</c15:sqref>
                        </c15:formulaRef>
                      </c:ext>
                    </c:extLst>
                    <c:strCache>
                      <c:ptCount val="4"/>
                      <c:pt idx="0">
                        <c:v>MDC</c:v>
                      </c:pt>
                      <c:pt idx="1">
                        <c:v>MWH</c:v>
                      </c:pt>
                      <c:pt idx="2">
                        <c:v>MYN</c:v>
                      </c:pt>
                      <c:pt idx="3">
                        <c:v>MDQ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'mode+ b0'!$B$47:$B$50</c15:sqref>
                        </c15:formulaRef>
                      </c:ext>
                    </c:extLst>
                    <c:numCache>
                      <c:formatCode>0.0</c:formatCode>
                      <c:ptCount val="4"/>
                      <c:pt idx="0">
                        <c:v>-2.33476525133297</c:v>
                      </c:pt>
                      <c:pt idx="1">
                        <c:v>-2.2252320557365701</c:v>
                      </c:pt>
                      <c:pt idx="2">
                        <c:v>-1.2644469455390599</c:v>
                      </c:pt>
                      <c:pt idx="3">
                        <c:v>-0.96658198810346596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D42-48EE-982F-FADCA1A1EF48}"/>
                  </c:ext>
                </c:extLst>
              </c15:ser>
            </c15:filteredLineSeries>
          </c:ext>
        </c:extLst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median)</a:t>
                </a:r>
              </a:p>
            </c:rich>
          </c:tx>
          <c:layout>
            <c:manualLayout>
              <c:xMode val="edge"/>
              <c:yMode val="edge"/>
              <c:x val="0.10278653197326212"/>
              <c:y val="0.290062764268432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IE" b="0"/>
              <a:t>alignment estimates (mode-only)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H mode only</c:v>
          </c:tx>
          <c:spPr>
            <a:ln w="25400">
              <a:solidFill>
                <a:srgbClr val="E66101"/>
              </a:solidFill>
              <a:prstDash val="sysDash"/>
            </a:ln>
          </c:spPr>
          <c:marker>
            <c:symbol val="diamond"/>
            <c:size val="11"/>
            <c:spPr>
              <a:solidFill>
                <a:srgbClr val="E66101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b0'!$J$31:$J$34</c:f>
                <c:numCache>
                  <c:formatCode>General</c:formatCode>
                  <c:ptCount val="4"/>
                  <c:pt idx="0">
                    <c:v>80.755417818647032</c:v>
                  </c:pt>
                  <c:pt idx="1">
                    <c:v>80.752728036978027</c:v>
                  </c:pt>
                  <c:pt idx="2">
                    <c:v>80.766736817644983</c:v>
                  </c:pt>
                  <c:pt idx="3">
                    <c:v>80.794940030045979</c:v>
                  </c:pt>
                </c:numCache>
              </c:numRef>
            </c:plus>
            <c:minus>
              <c:numRef>
                <c:f>'mode b0'!$J$31:$J$34</c:f>
                <c:numCache>
                  <c:formatCode>General</c:formatCode>
                  <c:ptCount val="4"/>
                  <c:pt idx="0">
                    <c:v>80.755417818647032</c:v>
                  </c:pt>
                  <c:pt idx="1">
                    <c:v>80.752728036978027</c:v>
                  </c:pt>
                  <c:pt idx="2">
                    <c:v>80.766736817644983</c:v>
                  </c:pt>
                  <c:pt idx="3">
                    <c:v>80.794940030045979</c:v>
                  </c:pt>
                </c:numCache>
              </c:numRef>
            </c:minus>
            <c:spPr>
              <a:ln w="25400">
                <a:solidFill>
                  <a:srgbClr val="E66101"/>
                </a:solidFill>
                <a:prstDash val="sysDash"/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b0'!$B$31:$B$34</c:f>
              <c:numCache>
                <c:formatCode>0</c:formatCode>
                <c:ptCount val="4"/>
                <c:pt idx="0">
                  <c:v>294.20861375475403</c:v>
                </c:pt>
                <c:pt idx="1">
                  <c:v>293.83541250289602</c:v>
                </c:pt>
                <c:pt idx="2">
                  <c:v>291.74515953026599</c:v>
                </c:pt>
                <c:pt idx="3">
                  <c:v>277.42146884331697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9-4AF1-9BE9-D5C178C43535}"/>
            </c:ext>
          </c:extLst>
        </c:ser>
        <c:ser>
          <c:idx val="2"/>
          <c:order val="1"/>
          <c:tx>
            <c:v>L mode only</c:v>
          </c:tx>
          <c:spPr>
            <a:ln w="25400">
              <a:solidFill>
                <a:srgbClr val="7570B3"/>
              </a:solidFill>
            </a:ln>
          </c:spPr>
          <c:marker>
            <c:symbol val="diamond"/>
            <c:size val="11"/>
            <c:spPr>
              <a:solidFill>
                <a:srgbClr val="B5B0F3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b0'!$J$25:$J$28</c:f>
                <c:numCache>
                  <c:formatCode>General</c:formatCode>
                  <c:ptCount val="4"/>
                  <c:pt idx="0">
                    <c:v>16.792814353083699</c:v>
                  </c:pt>
                  <c:pt idx="1">
                    <c:v>16.799007456971992</c:v>
                  </c:pt>
                  <c:pt idx="2">
                    <c:v>16.762346947139505</c:v>
                  </c:pt>
                  <c:pt idx="3">
                    <c:v>16.686464545374498</c:v>
                  </c:pt>
                </c:numCache>
              </c:numRef>
            </c:plus>
            <c:minus>
              <c:numRef>
                <c:f>'mode b0'!$J$25:$J$28</c:f>
                <c:numCache>
                  <c:formatCode>General</c:formatCode>
                  <c:ptCount val="4"/>
                  <c:pt idx="0">
                    <c:v>16.792814353083699</c:v>
                  </c:pt>
                  <c:pt idx="1">
                    <c:v>16.799007456971992</c:v>
                  </c:pt>
                  <c:pt idx="2">
                    <c:v>16.762346947139505</c:v>
                  </c:pt>
                  <c:pt idx="3">
                    <c:v>16.686464545374498</c:v>
                  </c:pt>
                </c:numCache>
              </c:numRef>
            </c:minus>
            <c:spPr>
              <a:ln w="25400">
                <a:solidFill>
                  <a:srgbClr val="7570B3"/>
                </a:solidFill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b0'!$B$25:$B$28</c:f>
              <c:numCache>
                <c:formatCode>0</c:formatCode>
                <c:ptCount val="4"/>
                <c:pt idx="0">
                  <c:v>90.441608895113404</c:v>
                </c:pt>
                <c:pt idx="1">
                  <c:v>90.853284894580298</c:v>
                </c:pt>
                <c:pt idx="2">
                  <c:v>88.162519064654504</c:v>
                </c:pt>
                <c:pt idx="3">
                  <c:v>69.459073012174798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9-4AF1-9BE9-D5C178C43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  <c:extLst>
          <c:ext xmlns:c15="http://schemas.microsoft.com/office/drawing/2012/chart" uri="{02D57815-91ED-43cb-92C2-25804820EDAC}">
            <c15:filteredLineSeries>
              <c15:ser>
                <c:idx val="5"/>
                <c:order val="2"/>
                <c:tx>
                  <c:v>H mode+phon</c:v>
                </c:tx>
                <c:spPr>
                  <a:ln w="25400">
                    <a:solidFill>
                      <a:srgbClr val="E66101"/>
                    </a:solidFill>
                  </a:ln>
                </c:spPr>
                <c:marker>
                  <c:symbol val="diamond"/>
                  <c:size val="11"/>
                  <c:spPr>
                    <a:solidFill>
                      <a:srgbClr val="E66101"/>
                    </a:solidFill>
                    <a:ln w="25400">
                      <a:solidFill>
                        <a:schemeClr val="tx1"/>
                      </a:solidFill>
                    </a:ln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'mode+ b0'!$F$36:$F$39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80.847146706360007</c:v>
                        </c:pt>
                        <c:pt idx="1">
                          <c:v>80.84368504805002</c:v>
                        </c:pt>
                        <c:pt idx="2">
                          <c:v>80.852144423553</c:v>
                        </c:pt>
                        <c:pt idx="3">
                          <c:v>80.830209125801986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'mode+ b0'!$F$36:$F$39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80.847146706360007</c:v>
                        </c:pt>
                        <c:pt idx="1">
                          <c:v>80.84368504805002</c:v>
                        </c:pt>
                        <c:pt idx="2">
                          <c:v>80.852144423553</c:v>
                        </c:pt>
                        <c:pt idx="3">
                          <c:v>80.830209125801986</c:v>
                        </c:pt>
                      </c:numCache>
                    </c:numRef>
                  </c:minus>
                  <c:spPr>
                    <a:ln w="19050">
                      <a:solidFill>
                        <a:srgbClr val="E66101"/>
                      </a:solidFill>
                      <a:prstDash val="sysDash"/>
                    </a:ln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'mode b0'!$A$44:$A$47</c15:sqref>
                        </c15:formulaRef>
                      </c:ext>
                    </c:extLst>
                    <c:strCache>
                      <c:ptCount val="4"/>
                      <c:pt idx="0">
                        <c:v>MDC</c:v>
                      </c:pt>
                      <c:pt idx="1">
                        <c:v>MWH</c:v>
                      </c:pt>
                      <c:pt idx="2">
                        <c:v>MYN</c:v>
                      </c:pt>
                      <c:pt idx="3">
                        <c:v>MDQ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'mode+ b0'!$B$36:$B$39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294.05119086836402</c:v>
                      </c:pt>
                      <c:pt idx="1">
                        <c:v>293.60752949351303</c:v>
                      </c:pt>
                      <c:pt idx="2">
                        <c:v>292.99545977999901</c:v>
                      </c:pt>
                      <c:pt idx="3">
                        <c:v>280.46367412455697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109-4AF1-9BE9-D5C178C4353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L mode+phon</c:v>
                </c:tx>
                <c:spPr>
                  <a:ln>
                    <a:solidFill>
                      <a:srgbClr val="7570B3"/>
                    </a:solidFill>
                  </a:ln>
                </c:spPr>
                <c:marker>
                  <c:symbol val="diamond"/>
                  <c:size val="11"/>
                  <c:spPr>
                    <a:solidFill>
                      <a:srgbClr val="B5B0F3"/>
                    </a:solidFill>
                    <a:ln w="25400">
                      <a:solidFill>
                        <a:schemeClr val="tx1"/>
                      </a:solidFill>
                    </a:ln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'mode+ b0'!$F$25:$F$28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16.390962055958596</c:v>
                        </c:pt>
                        <c:pt idx="1">
                          <c:v>16.397774678892503</c:v>
                        </c:pt>
                        <c:pt idx="2">
                          <c:v>16.378198861312498</c:v>
                        </c:pt>
                        <c:pt idx="3">
                          <c:v>16.410619519563099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'mode+ b0'!$F$25:$F$28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16.390962055958596</c:v>
                        </c:pt>
                        <c:pt idx="1">
                          <c:v>16.397774678892503</c:v>
                        </c:pt>
                        <c:pt idx="2">
                          <c:v>16.378198861312498</c:v>
                        </c:pt>
                        <c:pt idx="3">
                          <c:v>16.410619519563099</c:v>
                        </c:pt>
                      </c:numCache>
                    </c:numRef>
                  </c:minus>
                  <c:spPr>
                    <a:ln w="19050">
                      <a:solidFill>
                        <a:srgbClr val="7570B3"/>
                      </a:solidFill>
                    </a:ln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 b0'!$A$44:$A$47</c15:sqref>
                        </c15:formulaRef>
                      </c:ext>
                    </c:extLst>
                    <c:strCache>
                      <c:ptCount val="4"/>
                      <c:pt idx="0">
                        <c:v>MDC</c:v>
                      </c:pt>
                      <c:pt idx="1">
                        <c:v>MWH</c:v>
                      </c:pt>
                      <c:pt idx="2">
                        <c:v>MYN</c:v>
                      </c:pt>
                      <c:pt idx="3">
                        <c:v>MDQ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'mode+ b0'!$B$25:$B$28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89.929313512108493</c:v>
                      </c:pt>
                      <c:pt idx="1">
                        <c:v>90.285240771054006</c:v>
                      </c:pt>
                      <c:pt idx="2">
                        <c:v>90.017312438904298</c:v>
                      </c:pt>
                      <c:pt idx="3">
                        <c:v>74.259830267189301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109-4AF1-9BE9-D5C178C43535}"/>
                  </c:ext>
                </c:extLst>
              </c15:ser>
            </c15:filteredLineSeries>
          </c:ext>
        </c:extLst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>
            <c:manualLayout>
              <c:xMode val="edge"/>
              <c:yMode val="edge"/>
              <c:x val="0.10278653197326212"/>
              <c:y val="0.290062764268432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/>
              <a:t>slopes of H</a:t>
            </a:r>
            <a:r>
              <a:rPr lang="en-IE" sz="1000" b="0" baseline="0"/>
              <a:t> </a:t>
            </a:r>
            <a:r>
              <a:rPr lang="en-IE" sz="1000" b="0" i="1" baseline="0"/>
              <a:t>f</a:t>
            </a:r>
            <a:r>
              <a:rPr lang="en-IE" sz="1000" b="0" i="0" baseline="-25000"/>
              <a:t>0</a:t>
            </a:r>
            <a:r>
              <a:rPr lang="en-IE" sz="1000" b="0" i="0" baseline="0"/>
              <a:t> compared</a:t>
            </a:r>
            <a:endParaRPr lang="en-IE" sz="1000" b="0" baseline="-250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 only</c:v>
          </c:tx>
          <c:spPr>
            <a:ln>
              <a:solidFill>
                <a:schemeClr val="tx1"/>
              </a:solidFill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  <a:alpha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>
                <a:prstDash val="sysDash"/>
              </a:ln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1.6235769929956359E-2"/>
                  <c:y val="-2.6695579731451535E-2"/>
                </c:manualLayout>
              </c:layout>
              <c:numFmt formatCode="#,##0.00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('mode b1'!$J$4,'mode b1'!$J$9,'mode b1'!$J$14,'mode b1'!$J$19,'mode b1'!$J$24,'mode b1'!$J$29)</c:f>
                <c:numCache>
                  <c:formatCode>General</c:formatCode>
                  <c:ptCount val="6"/>
                  <c:pt idx="0">
                    <c:v>0.43522381560935963</c:v>
                  </c:pt>
                  <c:pt idx="1">
                    <c:v>0.43695101640646006</c:v>
                  </c:pt>
                  <c:pt idx="2">
                    <c:v>0.46774978536403999</c:v>
                  </c:pt>
                  <c:pt idx="3">
                    <c:v>0.43630954477176098</c:v>
                  </c:pt>
                  <c:pt idx="4">
                    <c:v>0.46851043440258033</c:v>
                  </c:pt>
                  <c:pt idx="5">
                    <c:v>0.45712642375325974</c:v>
                  </c:pt>
                </c:numCache>
              </c:numRef>
            </c:plus>
            <c:minus>
              <c:numRef>
                <c:f>('mode b1'!$J$4,'mode b1'!$J$9,'mode b1'!$J$14,'mode b1'!$J$19,'mode b1'!$J$24,'mode b1'!$J$29)</c:f>
                <c:numCache>
                  <c:formatCode>General</c:formatCode>
                  <c:ptCount val="6"/>
                  <c:pt idx="0">
                    <c:v>0.43522381560935963</c:v>
                  </c:pt>
                  <c:pt idx="1">
                    <c:v>0.43695101640646006</c:v>
                  </c:pt>
                  <c:pt idx="2">
                    <c:v>0.46774978536403999</c:v>
                  </c:pt>
                  <c:pt idx="3">
                    <c:v>0.43630954477176098</c:v>
                  </c:pt>
                  <c:pt idx="4">
                    <c:v>0.46851043440258033</c:v>
                  </c:pt>
                  <c:pt idx="5">
                    <c:v>0.45712642375325974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b1'!$A$17,'mode b1'!$A$7,'mode b1'!$A$27,'mode b1'!$A$22,'mode b1'!$A$12)</c:f>
              <c:strCache>
                <c:ptCount val="6"/>
                <c:pt idx="0">
                  <c:v>MDC MWH</c:v>
                </c:pt>
                <c:pt idx="1">
                  <c:v>MWH MYN</c:v>
                </c:pt>
                <c:pt idx="2">
                  <c:v>MDC MYN</c:v>
                </c:pt>
                <c:pt idx="3">
                  <c:v>MYN  MDQ</c:v>
                </c:pt>
                <c:pt idx="4">
                  <c:v>MWH MDQ</c:v>
                </c:pt>
                <c:pt idx="5">
                  <c:v>MDC MDQ</c:v>
                </c:pt>
              </c:strCache>
            </c:strRef>
          </c:cat>
          <c:val>
            <c:numRef>
              <c:f>('mode b1'!$B$4,'mode b1'!$B$19,'mode b1'!$B$9,'mode b1'!$B$29,'mode b1'!$B$24,'mode b1'!$B$14)</c:f>
              <c:numCache>
                <c:formatCode>0.0</c:formatCode>
                <c:ptCount val="6"/>
                <c:pt idx="0">
                  <c:v>0.40503582548685102</c:v>
                </c:pt>
                <c:pt idx="1">
                  <c:v>1.31365061523257</c:v>
                </c:pt>
                <c:pt idx="2">
                  <c:v>1.7186864407115801</c:v>
                </c:pt>
                <c:pt idx="3">
                  <c:v>2.7920354879932998</c:v>
                </c:pt>
                <c:pt idx="4">
                  <c:v>4.1056861031877903</c:v>
                </c:pt>
                <c:pt idx="5">
                  <c:v>4.5107219286374303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26-4D21-A801-B049366174A8}"/>
            </c:ext>
          </c:extLst>
        </c:ser>
        <c:ser>
          <c:idx val="1"/>
          <c:order val="1"/>
          <c:tx>
            <c:v>mode+phon</c:v>
          </c:tx>
          <c:spPr>
            <a:ln>
              <a:solidFill>
                <a:schemeClr val="tx1"/>
              </a:solidFill>
            </a:ln>
          </c:spPr>
          <c:marker>
            <c:symbol val="square"/>
            <c:size val="8"/>
            <c:spPr>
              <a:solidFill>
                <a:srgbClr val="E66101">
                  <a:alpha val="6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E66101"/>
                </a:solidFill>
              </a:ln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7.0657110974900586E-2"/>
                  <c:y val="9.2096074683916493E-2"/>
                </c:manualLayout>
              </c:layout>
              <c:numFmt formatCode="#,##0.00" sourceLinked="0"/>
              <c:txPr>
                <a:bodyPr/>
                <a:lstStyle/>
                <a:p>
                  <a:pPr>
                    <a:defRPr b="1">
                      <a:solidFill>
                        <a:srgbClr val="E66101"/>
                      </a:solidFill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('mode+ b1'!$J$4,'mode+ b1'!$J$9,'mode+ b1'!$J$14,'mode+ b1'!$J$19,'mode+ b1'!$J$24,'mode+ b1'!$J$29)</c:f>
                <c:numCache>
                  <c:formatCode>General</c:formatCode>
                  <c:ptCount val="6"/>
                  <c:pt idx="0">
                    <c:v>0.38690495351028042</c:v>
                  </c:pt>
                  <c:pt idx="1">
                    <c:v>0.4095493215362469</c:v>
                  </c:pt>
                  <c:pt idx="2">
                    <c:v>0.50495048695424982</c:v>
                  </c:pt>
                  <c:pt idx="3">
                    <c:v>0.40994351603017598</c:v>
                  </c:pt>
                  <c:pt idx="4">
                    <c:v>0.50695210684149994</c:v>
                  </c:pt>
                  <c:pt idx="5">
                    <c:v>0.43863905468382014</c:v>
                  </c:pt>
                </c:numCache>
              </c:numRef>
            </c:plus>
            <c:minus>
              <c:numRef>
                <c:f>('mode+ b1'!$J$4,'mode+ b1'!$J$9,'mode+ b1'!$J$14,'mode+ b1'!$J$19,'mode+ b1'!$J$24,'mode+ b1'!$J$29)</c:f>
                <c:numCache>
                  <c:formatCode>General</c:formatCode>
                  <c:ptCount val="6"/>
                  <c:pt idx="0">
                    <c:v>0.38690495351028042</c:v>
                  </c:pt>
                  <c:pt idx="1">
                    <c:v>0.4095493215362469</c:v>
                  </c:pt>
                  <c:pt idx="2">
                    <c:v>0.50495048695424982</c:v>
                  </c:pt>
                  <c:pt idx="3">
                    <c:v>0.40994351603017598</c:v>
                  </c:pt>
                  <c:pt idx="4">
                    <c:v>0.50695210684149994</c:v>
                  </c:pt>
                  <c:pt idx="5">
                    <c:v>0.43863905468382014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 b1'!$A$2,'mode b1'!$A$17,'mode b1'!$A$7,'mode b1'!$A$27,'mode b1'!$A$22,'mode b1'!$A$12)</c:f>
              <c:strCache>
                <c:ptCount val="6"/>
                <c:pt idx="0">
                  <c:v>MDC MWH</c:v>
                </c:pt>
                <c:pt idx="1">
                  <c:v>MWH MYN</c:v>
                </c:pt>
                <c:pt idx="2">
                  <c:v>MDC MYN</c:v>
                </c:pt>
                <c:pt idx="3">
                  <c:v>MYN  MDQ</c:v>
                </c:pt>
                <c:pt idx="4">
                  <c:v>MWH MDQ</c:v>
                </c:pt>
                <c:pt idx="5">
                  <c:v>MDC MDQ</c:v>
                </c:pt>
              </c:strCache>
            </c:strRef>
          </c:cat>
          <c:val>
            <c:numRef>
              <c:f>('mode+ b1'!$B$4,'mode+ b1'!$B$19,'mode+ b1'!$B$9,'mode+ b1'!$B$29,'mode+ b1'!$B$24,'mode+ b1'!$B$14)</c:f>
              <c:numCache>
                <c:formatCode>0.0</c:formatCode>
                <c:ptCount val="6"/>
                <c:pt idx="0">
                  <c:v>0.418632707057913</c:v>
                </c:pt>
                <c:pt idx="1">
                  <c:v>0.53157575643416399</c:v>
                </c:pt>
                <c:pt idx="2">
                  <c:v>0.95020846342850596</c:v>
                </c:pt>
                <c:pt idx="3">
                  <c:v>1.7327845929102901</c:v>
                </c:pt>
                <c:pt idx="4">
                  <c:v>2.2643603496509299</c:v>
                </c:pt>
                <c:pt idx="5">
                  <c:v>2.68299305635112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26-4D21-A801-B04936617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</a:t>
                </a:r>
                <a:r>
                  <a:rPr lang="en-US" baseline="0"/>
                  <a:t> differences</a:t>
                </a:r>
                <a:r>
                  <a:rPr lang="en-US"/>
                  <a:t> in h </a:t>
                </a:r>
                <a:r>
                  <a:rPr lang="en-US" i="1"/>
                  <a:t>f</a:t>
                </a:r>
                <a:r>
                  <a:rPr lang="en-US" baseline="-25000"/>
                  <a:t>0</a:t>
                </a:r>
                <a:r>
                  <a:rPr lang="en-US"/>
                  <a:t> (ST)</a:t>
                </a:r>
              </a:p>
            </c:rich>
          </c:tx>
          <c:layout>
            <c:manualLayout>
              <c:xMode val="edge"/>
              <c:yMode val="edge"/>
              <c:x val="0.10476190476190476"/>
              <c:y val="0.148328170100527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IE" sz="1000"/>
              <a:t>slopes of H </a:t>
            </a:r>
            <a:r>
              <a:rPr lang="en-IE" sz="1000" i="1"/>
              <a:t>f</a:t>
            </a:r>
            <a:r>
              <a:rPr lang="en-IE" sz="1000" i="0" baseline="-25000"/>
              <a:t>0</a:t>
            </a:r>
            <a:r>
              <a:rPr lang="en-IE" sz="1000" i="0"/>
              <a:t> compared</a:t>
            </a:r>
            <a:endParaRPr lang="en-IE" sz="10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mode only</c:v>
          </c:tx>
          <c:spPr>
            <a:solidFill>
              <a:schemeClr val="bg1">
                <a:lumMod val="8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('mode b1'!$J$4,'mode b1'!$J$9,'mode b1'!$J$14,'mode b1'!$J$19,'mode b1'!$J$24,'mode b1'!$J$29)</c:f>
                <c:numCache>
                  <c:formatCode>General</c:formatCode>
                  <c:ptCount val="6"/>
                  <c:pt idx="0">
                    <c:v>0.43522381560935963</c:v>
                  </c:pt>
                  <c:pt idx="1">
                    <c:v>0.43695101640646006</c:v>
                  </c:pt>
                  <c:pt idx="2">
                    <c:v>0.46774978536403999</c:v>
                  </c:pt>
                  <c:pt idx="3">
                    <c:v>0.43630954477176098</c:v>
                  </c:pt>
                  <c:pt idx="4">
                    <c:v>0.46851043440258033</c:v>
                  </c:pt>
                  <c:pt idx="5">
                    <c:v>0.45712642375325974</c:v>
                  </c:pt>
                </c:numCache>
              </c:numRef>
            </c:plus>
            <c:minus>
              <c:numRef>
                <c:f>('mode b1'!$J$4,'mode b1'!$J$9,'mode b1'!$J$14,'mode b1'!$J$19,'mode b1'!$J$24,'mode b1'!$J$29)</c:f>
                <c:numCache>
                  <c:formatCode>General</c:formatCode>
                  <c:ptCount val="6"/>
                  <c:pt idx="0">
                    <c:v>0.43522381560935963</c:v>
                  </c:pt>
                  <c:pt idx="1">
                    <c:v>0.43695101640646006</c:v>
                  </c:pt>
                  <c:pt idx="2">
                    <c:v>0.46774978536403999</c:v>
                  </c:pt>
                  <c:pt idx="3">
                    <c:v>0.43630954477176098</c:v>
                  </c:pt>
                  <c:pt idx="4">
                    <c:v>0.46851043440258033</c:v>
                  </c:pt>
                  <c:pt idx="5">
                    <c:v>0.45712642375325974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 MDQ</c:v>
                </c:pt>
              </c:strCache>
            </c:strRef>
          </c:cat>
          <c:val>
            <c:numRef>
              <c:f>('mode b1'!$B$4,'mode b1'!$B$9,'mode b1'!$B$14,'mode b1'!$B$19,'mode b1'!$B$24,'mode b1'!$B$29)</c:f>
              <c:numCache>
                <c:formatCode>0.0</c:formatCode>
                <c:ptCount val="6"/>
                <c:pt idx="0">
                  <c:v>0.40503582548685102</c:v>
                </c:pt>
                <c:pt idx="1">
                  <c:v>1.7186864407115801</c:v>
                </c:pt>
                <c:pt idx="2">
                  <c:v>4.5107219286374303</c:v>
                </c:pt>
                <c:pt idx="3">
                  <c:v>1.31365061523257</c:v>
                </c:pt>
                <c:pt idx="4">
                  <c:v>4.1056861031877903</c:v>
                </c:pt>
                <c:pt idx="5">
                  <c:v>2.7920354879932998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3-41D4-B10D-FD5F12B419A8}"/>
            </c:ext>
          </c:extLst>
        </c:ser>
        <c:ser>
          <c:idx val="1"/>
          <c:order val="1"/>
          <c:tx>
            <c:v>mode+phon</c:v>
          </c:tx>
          <c:spPr>
            <a:solidFill>
              <a:schemeClr val="bg1">
                <a:lumMod val="50000"/>
              </a:schemeClr>
            </a:solidFill>
            <a:ln w="12700"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('mode+ b1'!$J$4,'mode+ b1'!$J$9,'mode+ b1'!$J$14,'mode+ b1'!$J$19,'mode+ b1'!$J$24,'mode+ b1'!$J$29)</c:f>
                <c:numCache>
                  <c:formatCode>General</c:formatCode>
                  <c:ptCount val="6"/>
                  <c:pt idx="0">
                    <c:v>0.38690495351028042</c:v>
                  </c:pt>
                  <c:pt idx="1">
                    <c:v>0.4095493215362469</c:v>
                  </c:pt>
                  <c:pt idx="2">
                    <c:v>0.50495048695424982</c:v>
                  </c:pt>
                  <c:pt idx="3">
                    <c:v>0.40994351603017598</c:v>
                  </c:pt>
                  <c:pt idx="4">
                    <c:v>0.50695210684149994</c:v>
                  </c:pt>
                  <c:pt idx="5">
                    <c:v>0.43863905468382014</c:v>
                  </c:pt>
                </c:numCache>
              </c:numRef>
            </c:plus>
            <c:minus>
              <c:numRef>
                <c:f>('mode+ b1'!$J$4,'mode+ b1'!$J$9,'mode+ b1'!$J$14,'mode+ b1'!$J$19,'mode+ b1'!$J$24,'mode+ b1'!$J$29)</c:f>
                <c:numCache>
                  <c:formatCode>General</c:formatCode>
                  <c:ptCount val="6"/>
                  <c:pt idx="0">
                    <c:v>0.38690495351028042</c:v>
                  </c:pt>
                  <c:pt idx="1">
                    <c:v>0.4095493215362469</c:v>
                  </c:pt>
                  <c:pt idx="2">
                    <c:v>0.50495048695424982</c:v>
                  </c:pt>
                  <c:pt idx="3">
                    <c:v>0.40994351603017598</c:v>
                  </c:pt>
                  <c:pt idx="4">
                    <c:v>0.50695210684149994</c:v>
                  </c:pt>
                  <c:pt idx="5">
                    <c:v>0.43863905468382014</c:v>
                  </c:pt>
                </c:numCache>
              </c:numRef>
            </c:minus>
            <c:spPr>
              <a:ln w="15875">
                <a:solidFill>
                  <a:schemeClr val="tx1"/>
                </a:solidFill>
              </a:ln>
            </c:spPr>
          </c:errBars>
          <c:cat>
            <c:strRef>
              <c:f>('mode+ b1'!$A$2,'mode+ b1'!$A$7,'mode+ b1'!$A$12,'mode+ b1'!$A$17,'mode+ b1'!$A$22,'mode+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MDQ</c:v>
                </c:pt>
              </c:strCache>
            </c:strRef>
          </c:cat>
          <c:val>
            <c:numRef>
              <c:f>('mode+ b1'!$B$4,'mode+ b1'!$B$9,'mode+ b1'!$B$14,'mode+ b1'!$B$19,'mode+ b1'!$B$24,'mode+ b1'!$B$29)</c:f>
              <c:numCache>
                <c:formatCode>0.0</c:formatCode>
                <c:ptCount val="6"/>
                <c:pt idx="0">
                  <c:v>0.418632707057913</c:v>
                </c:pt>
                <c:pt idx="1">
                  <c:v>0.95020846342850596</c:v>
                </c:pt>
                <c:pt idx="2">
                  <c:v>2.68299305635112</c:v>
                </c:pt>
                <c:pt idx="3">
                  <c:v>0.53157575643416399</c:v>
                </c:pt>
                <c:pt idx="4">
                  <c:v>2.2643603496509299</c:v>
                </c:pt>
                <c:pt idx="5">
                  <c:v>1.7327845929102901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23-41D4-B10D-FD5F12B41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6973903"/>
        <c:axId val="193841663"/>
      </c:bar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slopes of h_f0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10476190476190476"/>
              <c:y val="0.148328170100527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/>
            </a:pPr>
            <a:r>
              <a:rPr lang="en-IE" sz="900" b="0"/>
              <a:t>pairwise comparison of slopes for l_t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comps!$E$52</c:f>
              <c:strCache>
                <c:ptCount val="1"/>
                <c:pt idx="0">
                  <c:v>m-o</c:v>
                </c:pt>
              </c:strCache>
            </c:strRef>
          </c:tx>
          <c:spPr>
            <a:ln w="12700">
              <a:noFill/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b1'!$J$5,'mode b1'!$J$10,'mode b1'!$J$15,'mode b1'!$J$20,'mode b1'!$J$25,'mode b1'!$J$30)</c:f>
                <c:numCache>
                  <c:formatCode>General</c:formatCode>
                  <c:ptCount val="6"/>
                  <c:pt idx="0">
                    <c:v>3.937391458504329</c:v>
                  </c:pt>
                  <c:pt idx="1">
                    <c:v>3.9643824660562599</c:v>
                  </c:pt>
                  <c:pt idx="2">
                    <c:v>4.2123254461198982</c:v>
                  </c:pt>
                  <c:pt idx="3">
                    <c:v>3.9525008484913995</c:v>
                  </c:pt>
                  <c:pt idx="4">
                    <c:v>4.2123371396564018</c:v>
                  </c:pt>
                  <c:pt idx="5">
                    <c:v>4.127523887531197</c:v>
                  </c:pt>
                </c:numCache>
              </c:numRef>
            </c:plus>
            <c:minus>
              <c:numRef>
                <c:f>('mode b1'!$J$5,'mode b1'!$J$10,'mode b1'!$J$15,'mode b1'!$J$20,'mode b1'!$J$25,'mode b1'!$J$30)</c:f>
                <c:numCache>
                  <c:formatCode>General</c:formatCode>
                  <c:ptCount val="6"/>
                  <c:pt idx="0">
                    <c:v>3.937391458504329</c:v>
                  </c:pt>
                  <c:pt idx="1">
                    <c:v>3.9643824660562599</c:v>
                  </c:pt>
                  <c:pt idx="2">
                    <c:v>4.2123254461198982</c:v>
                  </c:pt>
                  <c:pt idx="3">
                    <c:v>3.9525008484913995</c:v>
                  </c:pt>
                  <c:pt idx="4">
                    <c:v>4.2123371396564018</c:v>
                  </c:pt>
                  <c:pt idx="5">
                    <c:v>4.127523887531197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 MDQ</c:v>
                </c:pt>
              </c:strCache>
            </c:strRef>
          </c:cat>
          <c:val>
            <c:numRef>
              <c:f>('mode b1'!$B$5,'mode b1'!$B$10,'mode b1'!$B$15,'mode b1'!$B$20,'mode b1'!$B$25,'mode b1'!$B$30)</c:f>
              <c:numCache>
                <c:formatCode>0</c:formatCode>
                <c:ptCount val="6"/>
                <c:pt idx="0">
                  <c:v>0.41167603389401902</c:v>
                </c:pt>
                <c:pt idx="1">
                  <c:v>-2.2790898314757602</c:v>
                </c:pt>
                <c:pt idx="2">
                  <c:v>-20.9825358833363</c:v>
                </c:pt>
                <c:pt idx="3">
                  <c:v>-2.6907658599282902</c:v>
                </c:pt>
                <c:pt idx="4">
                  <c:v>-21.394211900256799</c:v>
                </c:pt>
                <c:pt idx="5">
                  <c:v>-18.703446052286601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C0-4C92-A57C-0047CAC1EFFF}"/>
            </c:ext>
          </c:extLst>
        </c:ser>
        <c:ser>
          <c:idx val="1"/>
          <c:order val="1"/>
          <c:tx>
            <c:strRef>
              <c:f>comps!$E$53</c:f>
              <c:strCache>
                <c:ptCount val="1"/>
                <c:pt idx="0">
                  <c:v>m+p</c:v>
                </c:pt>
              </c:strCache>
            </c:strRef>
          </c:tx>
          <c:spPr>
            <a:ln w="12700">
              <a:noFill/>
            </a:ln>
          </c:spPr>
          <c:marker>
            <c:symbol val="square"/>
            <c:size val="8"/>
            <c:spPr>
              <a:solidFill>
                <a:srgbClr val="E6610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('mode+ b1'!$J$5,'mode+ b1'!$J$10,'mode+ b1'!$J$15,'mode+ b1'!$J$20,'mode+ b1'!$J$25,'mode+ b1'!$J$30)</c:f>
                <c:numCache>
                  <c:formatCode>General</c:formatCode>
                  <c:ptCount val="6"/>
                  <c:pt idx="0">
                    <c:v>3.9034464459530738</c:v>
                  </c:pt>
                  <c:pt idx="1">
                    <c:v>4.1394334783453877</c:v>
                  </c:pt>
                  <c:pt idx="2">
                    <c:v>5.0839286921150979</c:v>
                  </c:pt>
                  <c:pt idx="3">
                    <c:v>4.1392401489475708</c:v>
                  </c:pt>
                  <c:pt idx="4">
                    <c:v>5.1007909396439004</c:v>
                  </c:pt>
                  <c:pt idx="5">
                    <c:v>4.425931518027701</c:v>
                  </c:pt>
                </c:numCache>
              </c:numRef>
            </c:plus>
            <c:minus>
              <c:numRef>
                <c:f>('mode+ b1'!$J$5,'mode+ b1'!$J$10,'mode+ b1'!$J$15,'mode+ b1'!$J$20,'mode+ b1'!$J$25,'mode+ b1'!$J$30)</c:f>
                <c:numCache>
                  <c:formatCode>General</c:formatCode>
                  <c:ptCount val="6"/>
                  <c:pt idx="0">
                    <c:v>3.9034464459530738</c:v>
                  </c:pt>
                  <c:pt idx="1">
                    <c:v>4.1394334783453877</c:v>
                  </c:pt>
                  <c:pt idx="2">
                    <c:v>5.0839286921150979</c:v>
                  </c:pt>
                  <c:pt idx="3">
                    <c:v>4.1392401489475708</c:v>
                  </c:pt>
                  <c:pt idx="4">
                    <c:v>5.1007909396439004</c:v>
                  </c:pt>
                  <c:pt idx="5">
                    <c:v>4.425931518027701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('mode+ b1'!$A$2,'mode+ b1'!$A$7,'mode+ b1'!$A$12,'mode+ b1'!$A$17,'mode+ b1'!$A$22,'mode+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MDQ</c:v>
                </c:pt>
              </c:strCache>
            </c:strRef>
          </c:cat>
          <c:val>
            <c:numRef>
              <c:f>('mode+ b1'!$B$5,'mode+ b1'!$B$10,'mode+ b1'!$B$15,'mode+ b1'!$B$20,'mode+ b1'!$B$25,'mode+ b1'!$B$30)</c:f>
              <c:numCache>
                <c:formatCode>0</c:formatCode>
                <c:ptCount val="6"/>
                <c:pt idx="0" formatCode="0.0">
                  <c:v>0.35593861332395399</c:v>
                </c:pt>
                <c:pt idx="1">
                  <c:v>8.7947238702248201E-2</c:v>
                </c:pt>
                <c:pt idx="2">
                  <c:v>-15.669509028153101</c:v>
                </c:pt>
                <c:pt idx="3">
                  <c:v>-0.26799003062647903</c:v>
                </c:pt>
                <c:pt idx="4">
                  <c:v>-16.025441698620298</c:v>
                </c:pt>
                <c:pt idx="5">
                  <c:v>-15.7574821665845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C0-4C92-A57C-0047CAC1E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10"/>
          <c:min val="-3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strRef>
              <c:f>comps!$B$51</c:f>
              <c:strCache>
                <c:ptCount val="1"/>
                <c:pt idx="0">
                  <c:v>est. diff. (ms)</c:v>
                </c:pt>
              </c:strCache>
            </c:strRef>
          </c:tx>
          <c:layout>
            <c:manualLayout>
              <c:xMode val="edge"/>
              <c:yMode val="edge"/>
              <c:x val="2.7780712076132946E-2"/>
              <c:y val="0.258028007679841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vert="horz"/>
            <a:lstStyle/>
            <a:p>
              <a:pPr>
                <a:defRPr sz="800" b="0"/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 sz="800"/>
            </a:pPr>
            <a:endParaRPr lang="en-US"/>
          </a:p>
        </c:txPr>
        <c:crossAx val="6973903"/>
        <c:crosses val="autoZero"/>
        <c:crossBetween val="between"/>
        <c:min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 rtl="0">
              <a:defRPr sz="800"/>
            </a:pPr>
            <a:endParaRPr lang="en-US"/>
          </a:p>
        </c:tx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/>
            </a:pPr>
            <a:r>
              <a:rPr lang="en-IE" sz="900" b="0"/>
              <a:t>Pairwise comparison slopes of for l_f0</a:t>
            </a:r>
            <a:endParaRPr lang="en-IE" sz="900" b="0" baseline="-250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comps!$E$52</c:f>
              <c:strCache>
                <c:ptCount val="1"/>
                <c:pt idx="0">
                  <c:v>m-o</c:v>
                </c:pt>
              </c:strCache>
            </c:strRef>
          </c:tx>
          <c:spPr>
            <a:ln>
              <a:noFill/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b1'!$J$3,'mode b1'!$J$8,'mode b1'!$J$13,'mode b1'!$J$18,'mode b1'!$J$23,'mode b1'!$J$28)</c:f>
                <c:numCache>
                  <c:formatCode>General</c:formatCode>
                  <c:ptCount val="6"/>
                  <c:pt idx="0">
                    <c:v>0.31075814694072001</c:v>
                  </c:pt>
                  <c:pt idx="1">
                    <c:v>0.31201853317077988</c:v>
                  </c:pt>
                  <c:pt idx="2">
                    <c:v>0.33630289806882008</c:v>
                  </c:pt>
                  <c:pt idx="3">
                    <c:v>0.31153842624787997</c:v>
                  </c:pt>
                  <c:pt idx="4">
                    <c:v>0.33680100348334996</c:v>
                  </c:pt>
                  <c:pt idx="5">
                    <c:v>0.32870081148680896</c:v>
                  </c:pt>
                </c:numCache>
              </c:numRef>
            </c:plus>
            <c:minus>
              <c:numRef>
                <c:f>('mode b1'!$J$3,'mode b1'!$J$8,'mode b1'!$J$13,'mode b1'!$J$18,'mode b1'!$J$23,'mode b1'!$J$28)</c:f>
                <c:numCache>
                  <c:formatCode>General</c:formatCode>
                  <c:ptCount val="6"/>
                  <c:pt idx="0">
                    <c:v>0.31075814694072001</c:v>
                  </c:pt>
                  <c:pt idx="1">
                    <c:v>0.31201853317077988</c:v>
                  </c:pt>
                  <c:pt idx="2">
                    <c:v>0.33630289806882008</c:v>
                  </c:pt>
                  <c:pt idx="3">
                    <c:v>0.31153842624787997</c:v>
                  </c:pt>
                  <c:pt idx="4">
                    <c:v>0.33680100348334996</c:v>
                  </c:pt>
                  <c:pt idx="5">
                    <c:v>0.32870081148680896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 MDQ</c:v>
                </c:pt>
              </c:strCache>
            </c:strRef>
          </c:cat>
          <c:val>
            <c:numRef>
              <c:f>('mode b1'!$B$3,'mode b1'!$B$8,'mode b1'!$B$13,'mode b1'!$B$18,'mode b1'!$B$23,'mode b1'!$B$28)</c:f>
              <c:numCache>
                <c:formatCode>0.0</c:formatCode>
                <c:ptCount val="6"/>
                <c:pt idx="0">
                  <c:v>0.121825034867324</c:v>
                </c:pt>
                <c:pt idx="1">
                  <c:v>1.6236013056984899</c:v>
                </c:pt>
                <c:pt idx="2">
                  <c:v>2.4890953676723599</c:v>
                </c:pt>
                <c:pt idx="3">
                  <c:v>1.50177627086968</c:v>
                </c:pt>
                <c:pt idx="4">
                  <c:v>2.3672703329679399</c:v>
                </c:pt>
                <c:pt idx="5">
                  <c:v>0.865494061976541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E-45FB-99A5-0089D53C2085}"/>
            </c:ext>
          </c:extLst>
        </c:ser>
        <c:ser>
          <c:idx val="1"/>
          <c:order val="1"/>
          <c:tx>
            <c:strRef>
              <c:f>comps!$E$53</c:f>
              <c:strCache>
                <c:ptCount val="1"/>
                <c:pt idx="0">
                  <c:v>m+p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8"/>
            <c:spPr>
              <a:solidFill>
                <a:srgbClr val="E6610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('mode+ b1'!$J$3,'mode+ b1'!$J$8,'mode+ b1'!$J$13,'mode+ b1'!$J$18,'mode+ b1'!$J$23,'mode+ b1'!$J$28)</c:f>
                <c:numCache>
                  <c:formatCode>General</c:formatCode>
                  <c:ptCount val="6"/>
                  <c:pt idx="0">
                    <c:v>0.27307057444365301</c:v>
                  </c:pt>
                  <c:pt idx="1">
                    <c:v>0.28885252020804608</c:v>
                  </c:pt>
                  <c:pt idx="2">
                    <c:v>0.36058197582647011</c:v>
                  </c:pt>
                  <c:pt idx="3">
                    <c:v>0.28959592314378901</c:v>
                  </c:pt>
                  <c:pt idx="4">
                    <c:v>0.36240141726670205</c:v>
                  </c:pt>
                  <c:pt idx="5">
                    <c:v>0.312549831577837</c:v>
                  </c:pt>
                </c:numCache>
              </c:numRef>
            </c:plus>
            <c:minus>
              <c:numRef>
                <c:f>('mode+ b1'!$J$3,'mode+ b1'!$J$8,'mode+ b1'!$J$13,'mode+ b1'!$J$18,'mode+ b1'!$J$23,'mode+ b1'!$J$28)</c:f>
                <c:numCache>
                  <c:formatCode>General</c:formatCode>
                  <c:ptCount val="6"/>
                  <c:pt idx="0">
                    <c:v>0.27307057444365301</c:v>
                  </c:pt>
                  <c:pt idx="1">
                    <c:v>0.28885252020804608</c:v>
                  </c:pt>
                  <c:pt idx="2">
                    <c:v>0.36058197582647011</c:v>
                  </c:pt>
                  <c:pt idx="3">
                    <c:v>0.28959592314378901</c:v>
                  </c:pt>
                  <c:pt idx="4">
                    <c:v>0.36240141726670205</c:v>
                  </c:pt>
                  <c:pt idx="5">
                    <c:v>0.312549831577837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('mode+ b1'!$A$2,'mode+ b1'!$A$7,'mode+ b1'!$A$12,'mode+ b1'!$A$17,'mode+ b1'!$A$22,'mode+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MDQ</c:v>
                </c:pt>
              </c:strCache>
            </c:strRef>
          </c:cat>
          <c:val>
            <c:numRef>
              <c:f>('mode+ b1'!$B$3,'mode+ b1'!$B$8,'mode+ b1'!$B$13,'mode+ b1'!$B$18,'mode+ b1'!$B$23,'mode+ b1'!$B$28)</c:f>
              <c:numCache>
                <c:formatCode>0.0</c:formatCode>
                <c:ptCount val="6"/>
                <c:pt idx="0">
                  <c:v>0.10953319660482599</c:v>
                </c:pt>
                <c:pt idx="1">
                  <c:v>1.07031830643319</c:v>
                </c:pt>
                <c:pt idx="2">
                  <c:v>1.3681832636910001</c:v>
                </c:pt>
                <c:pt idx="3">
                  <c:v>0.96078510989955401</c:v>
                </c:pt>
                <c:pt idx="4">
                  <c:v>1.2586500674385701</c:v>
                </c:pt>
                <c:pt idx="5">
                  <c:v>0.29786495745087699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E-45FB-99A5-0089D53C2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</a:ln>
          </c:spPr>
        </c:minorGridlines>
        <c:title>
          <c:tx>
            <c:strRef>
              <c:f>comps!$B$49</c:f>
              <c:strCache>
                <c:ptCount val="1"/>
                <c:pt idx="0">
                  <c:v>est. diff. (ST)</c:v>
                </c:pt>
              </c:strCache>
            </c:strRef>
          </c:tx>
          <c:layout>
            <c:manualLayout>
              <c:xMode val="edge"/>
              <c:yMode val="edge"/>
              <c:x val="1.8894533968611484E-2"/>
              <c:y val="0.265742063492063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"/>
        <c:minorUnit val="0.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</c:plotArea>
    <c:legend>
      <c:legendPos val="b"/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/>
            </a:pPr>
            <a:r>
              <a:rPr lang="en-IE" sz="900" b="0"/>
              <a:t>pairwise comparison of slopes for h_t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comps!$E$52</c:f>
              <c:strCache>
                <c:ptCount val="1"/>
                <c:pt idx="0">
                  <c:v>m-o</c:v>
                </c:pt>
              </c:strCache>
            </c:strRef>
          </c:tx>
          <c:spPr>
            <a:ln w="12700">
              <a:noFill/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b1'!$J$6,'mode b1'!$J$11,'mode b1'!$J$16,'mode b1'!$J$21,'mode b1'!$J$26,'mode b1'!$J$31)</c:f>
                <c:numCache>
                  <c:formatCode>General</c:formatCode>
                  <c:ptCount val="6"/>
                  <c:pt idx="0">
                    <c:v>5.8037744009685293</c:v>
                  </c:pt>
                  <c:pt idx="1">
                    <c:v>5.8365155797786308</c:v>
                  </c:pt>
                  <c:pt idx="2">
                    <c:v>6.2428548013886989</c:v>
                  </c:pt>
                  <c:pt idx="3">
                    <c:v>5.8285820252349296</c:v>
                  </c:pt>
                  <c:pt idx="4">
                    <c:v>6.2539906522988993</c:v>
                  </c:pt>
                  <c:pt idx="5">
                    <c:v>6.1107682863450989</c:v>
                  </c:pt>
                </c:numCache>
              </c:numRef>
            </c:plus>
            <c:minus>
              <c:numRef>
                <c:f>('mode b1'!$J$6,'mode b1'!$J$11,'mode b1'!$J$16,'mode b1'!$J$21,'mode b1'!$J$26,'mode b1'!$J$31)</c:f>
                <c:numCache>
                  <c:formatCode>General</c:formatCode>
                  <c:ptCount val="6"/>
                  <c:pt idx="0">
                    <c:v>5.8037744009685293</c:v>
                  </c:pt>
                  <c:pt idx="1">
                    <c:v>5.8365155797786308</c:v>
                  </c:pt>
                  <c:pt idx="2">
                    <c:v>6.2428548013886989</c:v>
                  </c:pt>
                  <c:pt idx="3">
                    <c:v>5.8285820252349296</c:v>
                  </c:pt>
                  <c:pt idx="4">
                    <c:v>6.2539906522988993</c:v>
                  </c:pt>
                  <c:pt idx="5">
                    <c:v>6.1107682863450989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 MDQ</c:v>
                </c:pt>
              </c:strCache>
            </c:strRef>
          </c:cat>
          <c:val>
            <c:numRef>
              <c:f>('mode b1'!$B$6,'mode b1'!$B$11,'mode b1'!$B$16,'mode b1'!$B$21,'mode b1'!$B$26,'mode b1'!$B$31)</c:f>
              <c:numCache>
                <c:formatCode>0</c:formatCode>
                <c:ptCount val="6"/>
                <c:pt idx="0">
                  <c:v>-0.37320125103735102</c:v>
                </c:pt>
                <c:pt idx="1">
                  <c:v>-2.46345421043705</c:v>
                </c:pt>
                <c:pt idx="2">
                  <c:v>-16.787144899812802</c:v>
                </c:pt>
                <c:pt idx="3">
                  <c:v>-2.0902529593466501</c:v>
                </c:pt>
                <c:pt idx="4">
                  <c:v>-16.413943648633602</c:v>
                </c:pt>
                <c:pt idx="5">
                  <c:v>-14.3236906872283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6-43D7-848E-40691B017445}"/>
            </c:ext>
          </c:extLst>
        </c:ser>
        <c:ser>
          <c:idx val="1"/>
          <c:order val="1"/>
          <c:tx>
            <c:strRef>
              <c:f>comps!$E$53</c:f>
              <c:strCache>
                <c:ptCount val="1"/>
                <c:pt idx="0">
                  <c:v>m+p</c:v>
                </c:pt>
              </c:strCache>
            </c:strRef>
          </c:tx>
          <c:spPr>
            <a:ln w="12700">
              <a:noFill/>
            </a:ln>
          </c:spPr>
          <c:marker>
            <c:symbol val="square"/>
            <c:size val="8"/>
            <c:spPr>
              <a:solidFill>
                <a:srgbClr val="E6610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('mode+ b1'!$J$6,'mode+ b1'!$J$11,'mode+ b1'!$J$16,'mode+ b1'!$J$21,'mode+ b1'!$J$26,'mode+ b1'!$J$31)</c:f>
                <c:numCache>
                  <c:formatCode>General</c:formatCode>
                  <c:ptCount val="6"/>
                  <c:pt idx="0">
                    <c:v>5.7476365641059068</c:v>
                  </c:pt>
                  <c:pt idx="1">
                    <c:v>6.0866121617560802</c:v>
                  </c:pt>
                  <c:pt idx="2">
                    <c:v>7.5074898447816985</c:v>
                  </c:pt>
                  <c:pt idx="3">
                    <c:v>6.0921745025488123</c:v>
                  </c:pt>
                  <c:pt idx="4">
                    <c:v>7.537097617899402</c:v>
                  </c:pt>
                  <c:pt idx="5">
                    <c:v>6.5182214934539999</c:v>
                  </c:pt>
                </c:numCache>
              </c:numRef>
            </c:plus>
            <c:minus>
              <c:numRef>
                <c:f>('mode+ b1'!$J$6,'mode+ b1'!$J$11,'mode+ b1'!$J$16,'mode+ b1'!$J$21,'mode+ b1'!$J$26,'mode+ b1'!$J$31)</c:f>
                <c:numCache>
                  <c:formatCode>General</c:formatCode>
                  <c:ptCount val="6"/>
                  <c:pt idx="0">
                    <c:v>5.7476365641059068</c:v>
                  </c:pt>
                  <c:pt idx="1">
                    <c:v>6.0866121617560802</c:v>
                  </c:pt>
                  <c:pt idx="2">
                    <c:v>7.5074898447816985</c:v>
                  </c:pt>
                  <c:pt idx="3">
                    <c:v>6.0921745025488123</c:v>
                  </c:pt>
                  <c:pt idx="4">
                    <c:v>7.537097617899402</c:v>
                  </c:pt>
                  <c:pt idx="5">
                    <c:v>6.5182214934539999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('mode+ b1'!$A$2,'mode+ b1'!$A$7,'mode+ b1'!$A$12,'mode+ b1'!$A$17,'mode+ b1'!$A$22,'mode+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MDQ</c:v>
                </c:pt>
              </c:strCache>
            </c:strRef>
          </c:cat>
          <c:val>
            <c:numRef>
              <c:f>('mode+ b1'!$B$6,'mode+ b1'!$B$11,'mode+ b1'!$B$16,'mode+ b1'!$B$21,'mode+ b1'!$B$26,'mode+ b1'!$B$31)</c:f>
              <c:numCache>
                <c:formatCode>0</c:formatCode>
                <c:ptCount val="6"/>
                <c:pt idx="0" formatCode="0.0">
                  <c:v>-0.44366137537456302</c:v>
                </c:pt>
                <c:pt idx="1">
                  <c:v>-1.05573108957506</c:v>
                </c:pt>
                <c:pt idx="2">
                  <c:v>-13.5875167445828</c:v>
                </c:pt>
                <c:pt idx="3">
                  <c:v>-0.61206971435859803</c:v>
                </c:pt>
                <c:pt idx="4">
                  <c:v>-13.143855369667399</c:v>
                </c:pt>
                <c:pt idx="5">
                  <c:v>-12.5317856553689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6-43D7-848E-40691B017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10"/>
          <c:min val="-3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strRef>
              <c:f>comps!$B$51</c:f>
              <c:strCache>
                <c:ptCount val="1"/>
                <c:pt idx="0">
                  <c:v>est. diff. (ms)</c:v>
                </c:pt>
              </c:strCache>
            </c:strRef>
          </c:tx>
          <c:layout>
            <c:manualLayout>
              <c:xMode val="edge"/>
              <c:yMode val="edge"/>
              <c:x val="3.8604797979797975E-2"/>
              <c:y val="0.26300321586488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vert="horz"/>
            <a:lstStyle/>
            <a:p>
              <a:pPr>
                <a:defRPr sz="800" b="0"/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in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/>
          <a:lstStyle/>
          <a:p>
            <a:pPr rtl="0">
              <a:defRPr sz="800"/>
            </a:pPr>
            <a:endParaRPr lang="en-US"/>
          </a:p>
        </c:tx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/>
              <a:t>Pairwise comparison slopes of for h_f0</a:t>
            </a:r>
            <a:endParaRPr lang="en-IE" sz="1000" b="0" baseline="-250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comps!$E$52</c:f>
              <c:strCache>
                <c:ptCount val="1"/>
                <c:pt idx="0">
                  <c:v>m-o</c:v>
                </c:pt>
              </c:strCache>
            </c:strRef>
          </c:tx>
          <c:spPr>
            <a:ln>
              <a:noFill/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b1'!$J$4,'mode b1'!$J$9,'mode b1'!$J$14,'mode b1'!$J$19,'mode b1'!$J$24,'mode b1'!$J$29)</c:f>
                <c:numCache>
                  <c:formatCode>General</c:formatCode>
                  <c:ptCount val="6"/>
                  <c:pt idx="0">
                    <c:v>0.43522381560935963</c:v>
                  </c:pt>
                  <c:pt idx="1">
                    <c:v>0.43695101640646006</c:v>
                  </c:pt>
                  <c:pt idx="2">
                    <c:v>0.46774978536403999</c:v>
                  </c:pt>
                  <c:pt idx="3">
                    <c:v>0.43630954477176098</c:v>
                  </c:pt>
                  <c:pt idx="4">
                    <c:v>0.46851043440258033</c:v>
                  </c:pt>
                  <c:pt idx="5">
                    <c:v>0.45712642375325974</c:v>
                  </c:pt>
                </c:numCache>
              </c:numRef>
            </c:plus>
            <c:minus>
              <c:numRef>
                <c:f>('mode b1'!$J$4,'mode b1'!$J$9,'mode b1'!$J$14,'mode b1'!$J$19,'mode b1'!$J$24,'mode b1'!$J$29)</c:f>
                <c:numCache>
                  <c:formatCode>General</c:formatCode>
                  <c:ptCount val="6"/>
                  <c:pt idx="0">
                    <c:v>0.43522381560935963</c:v>
                  </c:pt>
                  <c:pt idx="1">
                    <c:v>0.43695101640646006</c:v>
                  </c:pt>
                  <c:pt idx="2">
                    <c:v>0.46774978536403999</c:v>
                  </c:pt>
                  <c:pt idx="3">
                    <c:v>0.43630954477176098</c:v>
                  </c:pt>
                  <c:pt idx="4">
                    <c:v>0.46851043440258033</c:v>
                  </c:pt>
                  <c:pt idx="5">
                    <c:v>0.45712642375325974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 MDQ</c:v>
                </c:pt>
              </c:strCache>
            </c:strRef>
          </c:cat>
          <c:val>
            <c:numRef>
              <c:f>('mode b1'!$B$4,'mode b1'!$B$9,'mode b1'!$B$14,'mode b1'!$B$19,'mode b1'!$B$24,'mode b1'!$B$29)</c:f>
              <c:numCache>
                <c:formatCode>0.0</c:formatCode>
                <c:ptCount val="6"/>
                <c:pt idx="0">
                  <c:v>0.40503582548685102</c:v>
                </c:pt>
                <c:pt idx="1">
                  <c:v>1.7186864407115801</c:v>
                </c:pt>
                <c:pt idx="2">
                  <c:v>4.5107219286374303</c:v>
                </c:pt>
                <c:pt idx="3">
                  <c:v>1.31365061523257</c:v>
                </c:pt>
                <c:pt idx="4">
                  <c:v>4.1056861031877903</c:v>
                </c:pt>
                <c:pt idx="5">
                  <c:v>2.7920354879932998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A-4FF1-B260-557FE0F6FF79}"/>
            </c:ext>
          </c:extLst>
        </c:ser>
        <c:ser>
          <c:idx val="1"/>
          <c:order val="1"/>
          <c:tx>
            <c:strRef>
              <c:f>comps!$E$53</c:f>
              <c:strCache>
                <c:ptCount val="1"/>
                <c:pt idx="0">
                  <c:v>m+p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8"/>
            <c:spPr>
              <a:solidFill>
                <a:srgbClr val="E6610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('mode+ b1'!$J$4,'mode+ b1'!$J$9,'mode+ b1'!$J$14,'mode+ b1'!$J$19,'mode+ b1'!$J$24,'mode+ b1'!$J$29)</c:f>
                <c:numCache>
                  <c:formatCode>General</c:formatCode>
                  <c:ptCount val="6"/>
                  <c:pt idx="0">
                    <c:v>0.38690495351028042</c:v>
                  </c:pt>
                  <c:pt idx="1">
                    <c:v>0.4095493215362469</c:v>
                  </c:pt>
                  <c:pt idx="2">
                    <c:v>0.50495048695424982</c:v>
                  </c:pt>
                  <c:pt idx="3">
                    <c:v>0.40994351603017598</c:v>
                  </c:pt>
                  <c:pt idx="4">
                    <c:v>0.50695210684149994</c:v>
                  </c:pt>
                  <c:pt idx="5">
                    <c:v>0.43863905468382014</c:v>
                  </c:pt>
                </c:numCache>
              </c:numRef>
            </c:plus>
            <c:minus>
              <c:numRef>
                <c:f>('mode+ b1'!$J$4,'mode+ b1'!$J$9,'mode+ b1'!$J$14,'mode+ b1'!$J$19,'mode+ b1'!$J$24,'mode+ b1'!$J$29)</c:f>
                <c:numCache>
                  <c:formatCode>General</c:formatCode>
                  <c:ptCount val="6"/>
                  <c:pt idx="0">
                    <c:v>0.38690495351028042</c:v>
                  </c:pt>
                  <c:pt idx="1">
                    <c:v>0.4095493215362469</c:v>
                  </c:pt>
                  <c:pt idx="2">
                    <c:v>0.50495048695424982</c:v>
                  </c:pt>
                  <c:pt idx="3">
                    <c:v>0.40994351603017598</c:v>
                  </c:pt>
                  <c:pt idx="4">
                    <c:v>0.50695210684149994</c:v>
                  </c:pt>
                  <c:pt idx="5">
                    <c:v>0.43863905468382014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('mode+ b1'!$A$2,'mode+ b1'!$A$7,'mode+ b1'!$A$12,'mode+ b1'!$A$17,'mode+ b1'!$A$22,'mode+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MDQ</c:v>
                </c:pt>
              </c:strCache>
            </c:strRef>
          </c:cat>
          <c:val>
            <c:numRef>
              <c:f>('mode+ b1'!$B$4,'mode+ b1'!$B$9,'mode+ b1'!$B$14,'mode+ b1'!$B$19,'mode+ b1'!$B$24,'mode+ b1'!$B$29)</c:f>
              <c:numCache>
                <c:formatCode>0.0</c:formatCode>
                <c:ptCount val="6"/>
                <c:pt idx="0">
                  <c:v>0.418632707057913</c:v>
                </c:pt>
                <c:pt idx="1">
                  <c:v>0.95020846342850596</c:v>
                </c:pt>
                <c:pt idx="2">
                  <c:v>2.68299305635112</c:v>
                </c:pt>
                <c:pt idx="3">
                  <c:v>0.53157575643416399</c:v>
                </c:pt>
                <c:pt idx="4">
                  <c:v>2.2643603496509299</c:v>
                </c:pt>
                <c:pt idx="5">
                  <c:v>1.7327845929102901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DA-4FF1-B260-557FE0F6F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</a:ln>
          </c:spPr>
        </c:minorGridlines>
        <c:title>
          <c:tx>
            <c:strRef>
              <c:f>comps!$B$49</c:f>
              <c:strCache>
                <c:ptCount val="1"/>
                <c:pt idx="0">
                  <c:v>est. diff. (ST)</c:v>
                </c:pt>
              </c:strCache>
            </c:strRef>
          </c:tx>
          <c:layout>
            <c:manualLayout>
              <c:xMode val="edge"/>
              <c:yMode val="edge"/>
              <c:x val="3.4271148989898984E-2"/>
              <c:y val="0.26737698412698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"/>
        <c:minorUnit val="0.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comps!$E$52</c:f>
              <c:strCache>
                <c:ptCount val="1"/>
                <c:pt idx="0">
                  <c:v>m-o</c:v>
                </c:pt>
              </c:strCache>
            </c:strRef>
          </c:tx>
          <c:spPr>
            <a:ln>
              <a:noFill/>
              <a:prstDash val="sysDash"/>
            </a:ln>
            <a:effectLst/>
          </c:spPr>
          <c:marker>
            <c:symbol val="diamond"/>
            <c:size val="8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b1'!$J$4,'mode b1'!$J$9,'mode b1'!$J$14,'mode b1'!$J$19,'mode b1'!$J$24,'mode b1'!$J$29)</c:f>
                <c:numCache>
                  <c:formatCode>General</c:formatCode>
                  <c:ptCount val="6"/>
                  <c:pt idx="0">
                    <c:v>0.43522381560935963</c:v>
                  </c:pt>
                  <c:pt idx="1">
                    <c:v>0.43695101640646006</c:v>
                  </c:pt>
                  <c:pt idx="2">
                    <c:v>0.46774978536403999</c:v>
                  </c:pt>
                  <c:pt idx="3">
                    <c:v>0.43630954477176098</c:v>
                  </c:pt>
                  <c:pt idx="4">
                    <c:v>0.46851043440258033</c:v>
                  </c:pt>
                  <c:pt idx="5">
                    <c:v>0.45712642375325974</c:v>
                  </c:pt>
                </c:numCache>
              </c:numRef>
            </c:plus>
            <c:minus>
              <c:numRef>
                <c:f>('mode b1'!$J$4,'mode b1'!$J$9,'mode b1'!$J$14,'mode b1'!$J$19,'mode b1'!$J$24,'mode b1'!$J$29)</c:f>
                <c:numCache>
                  <c:formatCode>General</c:formatCode>
                  <c:ptCount val="6"/>
                  <c:pt idx="0">
                    <c:v>0.43522381560935963</c:v>
                  </c:pt>
                  <c:pt idx="1">
                    <c:v>0.43695101640646006</c:v>
                  </c:pt>
                  <c:pt idx="2">
                    <c:v>0.46774978536403999</c:v>
                  </c:pt>
                  <c:pt idx="3">
                    <c:v>0.43630954477176098</c:v>
                  </c:pt>
                  <c:pt idx="4">
                    <c:v>0.46851043440258033</c:v>
                  </c:pt>
                  <c:pt idx="5">
                    <c:v>0.45712642375325974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 MDQ</c:v>
                </c:pt>
              </c:strCache>
            </c:strRef>
          </c:cat>
          <c:val>
            <c:numRef>
              <c:f>('mode b1'!$B$4,'mode b1'!$B$9,'mode b1'!$B$14,'mode b1'!$B$19,'mode b1'!$B$24,'mode b1'!$B$29)</c:f>
              <c:numCache>
                <c:formatCode>0.0</c:formatCode>
                <c:ptCount val="6"/>
                <c:pt idx="0">
                  <c:v>0.40503582548685102</c:v>
                </c:pt>
                <c:pt idx="1">
                  <c:v>1.7186864407115801</c:v>
                </c:pt>
                <c:pt idx="2">
                  <c:v>4.5107219286374303</c:v>
                </c:pt>
                <c:pt idx="3">
                  <c:v>1.31365061523257</c:v>
                </c:pt>
                <c:pt idx="4">
                  <c:v>4.1056861031877903</c:v>
                </c:pt>
                <c:pt idx="5">
                  <c:v>2.7920354879932998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9-4A1B-8813-C724288BDCE9}"/>
            </c:ext>
          </c:extLst>
        </c:ser>
        <c:ser>
          <c:idx val="1"/>
          <c:order val="1"/>
          <c:tx>
            <c:strRef>
              <c:f>comps!$E$53</c:f>
              <c:strCache>
                <c:ptCount val="1"/>
                <c:pt idx="0">
                  <c:v>m+p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rgbClr val="E6610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('mode+ b1'!$J$4,'mode+ b1'!$J$9,'mode+ b1'!$J$14,'mode+ b1'!$J$19,'mode+ b1'!$J$24,'mode+ b1'!$J$29)</c:f>
                <c:numCache>
                  <c:formatCode>General</c:formatCode>
                  <c:ptCount val="6"/>
                  <c:pt idx="0">
                    <c:v>0.38690495351028042</c:v>
                  </c:pt>
                  <c:pt idx="1">
                    <c:v>0.4095493215362469</c:v>
                  </c:pt>
                  <c:pt idx="2">
                    <c:v>0.50495048695424982</c:v>
                  </c:pt>
                  <c:pt idx="3">
                    <c:v>0.40994351603017598</c:v>
                  </c:pt>
                  <c:pt idx="4">
                    <c:v>0.50695210684149994</c:v>
                  </c:pt>
                  <c:pt idx="5">
                    <c:v>0.43863905468382014</c:v>
                  </c:pt>
                </c:numCache>
              </c:numRef>
            </c:plus>
            <c:minus>
              <c:numRef>
                <c:f>('mode+ b1'!$J$4,'mode+ b1'!$J$9,'mode+ b1'!$J$14,'mode+ b1'!$J$19,'mode+ b1'!$J$24,'mode+ b1'!$J$29)</c:f>
                <c:numCache>
                  <c:formatCode>General</c:formatCode>
                  <c:ptCount val="6"/>
                  <c:pt idx="0">
                    <c:v>0.38690495351028042</c:v>
                  </c:pt>
                  <c:pt idx="1">
                    <c:v>0.4095493215362469</c:v>
                  </c:pt>
                  <c:pt idx="2">
                    <c:v>0.50495048695424982</c:v>
                  </c:pt>
                  <c:pt idx="3">
                    <c:v>0.40994351603017598</c:v>
                  </c:pt>
                  <c:pt idx="4">
                    <c:v>0.50695210684149994</c:v>
                  </c:pt>
                  <c:pt idx="5">
                    <c:v>0.43863905468382014</c:v>
                  </c:pt>
                </c:numCache>
              </c:numRef>
            </c:minus>
            <c:spPr>
              <a:ln w="12700">
                <a:solidFill>
                  <a:schemeClr val="tx1"/>
                </a:solidFill>
              </a:ln>
            </c:spPr>
          </c:errBars>
          <c:cat>
            <c:strRef>
              <c:f>('mode+ b1'!$A$2,'mode+ b1'!$A$7,'mode+ b1'!$A$12,'mode+ b1'!$A$17,'mode+ b1'!$A$22,'mode+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MDQ</c:v>
                </c:pt>
              </c:strCache>
            </c:strRef>
          </c:cat>
          <c:val>
            <c:numRef>
              <c:f>('mode+ b1'!$B$4,'mode+ b1'!$B$9,'mode+ b1'!$B$14,'mode+ b1'!$B$19,'mode+ b1'!$B$24,'mode+ b1'!$B$29)</c:f>
              <c:numCache>
                <c:formatCode>0.0</c:formatCode>
                <c:ptCount val="6"/>
                <c:pt idx="0">
                  <c:v>0.418632707057913</c:v>
                </c:pt>
                <c:pt idx="1">
                  <c:v>0.95020846342850596</c:v>
                </c:pt>
                <c:pt idx="2">
                  <c:v>2.68299305635112</c:v>
                </c:pt>
                <c:pt idx="3">
                  <c:v>0.53157575643416399</c:v>
                </c:pt>
                <c:pt idx="4">
                  <c:v>2.2643603496509299</c:v>
                </c:pt>
                <c:pt idx="5">
                  <c:v>1.7327845929102901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F9-4A1B-8813-C724288BD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</a:ln>
          </c:spPr>
        </c:minorGridlines>
        <c:title>
          <c:tx>
            <c:strRef>
              <c:f>comps!$B$49</c:f>
              <c:strCache>
                <c:ptCount val="1"/>
                <c:pt idx="0">
                  <c:v>est. diff. (ST)</c:v>
                </c:pt>
              </c:strCache>
            </c:strRef>
          </c:tx>
          <c:layout>
            <c:manualLayout>
              <c:xMode val="edge"/>
              <c:yMode val="edge"/>
              <c:x val="5.0930239267416424E-2"/>
              <c:y val="0.24729940731952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ajorUnit val="1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5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comps!$E$52</c:f>
              <c:strCache>
                <c:ptCount val="1"/>
                <c:pt idx="0">
                  <c:v>m-o</c:v>
                </c:pt>
              </c:strCache>
            </c:strRef>
          </c:tx>
          <c:spPr>
            <a:ln w="12700">
              <a:noFill/>
              <a:prstDash val="sysDash"/>
            </a:ln>
            <a:effectLst/>
          </c:spPr>
          <c:marker>
            <c:symbol val="diamond"/>
            <c:size val="8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b1'!$J$5,'mode b1'!$J$10,'mode b1'!$J$15,'mode b1'!$J$20,'mode b1'!$J$25,'mode b1'!$J$30)</c:f>
                <c:numCache>
                  <c:formatCode>General</c:formatCode>
                  <c:ptCount val="6"/>
                  <c:pt idx="0">
                    <c:v>3.937391458504329</c:v>
                  </c:pt>
                  <c:pt idx="1">
                    <c:v>3.9643824660562599</c:v>
                  </c:pt>
                  <c:pt idx="2">
                    <c:v>4.2123254461198982</c:v>
                  </c:pt>
                  <c:pt idx="3">
                    <c:v>3.9525008484913995</c:v>
                  </c:pt>
                  <c:pt idx="4">
                    <c:v>4.2123371396564018</c:v>
                  </c:pt>
                  <c:pt idx="5">
                    <c:v>4.127523887531197</c:v>
                  </c:pt>
                </c:numCache>
              </c:numRef>
            </c:plus>
            <c:minus>
              <c:numRef>
                <c:f>('mode b1'!$J$5,'mode b1'!$J$10,'mode b1'!$J$15,'mode b1'!$J$20,'mode b1'!$J$25,'mode b1'!$J$30)</c:f>
                <c:numCache>
                  <c:formatCode>General</c:formatCode>
                  <c:ptCount val="6"/>
                  <c:pt idx="0">
                    <c:v>3.937391458504329</c:v>
                  </c:pt>
                  <c:pt idx="1">
                    <c:v>3.9643824660562599</c:v>
                  </c:pt>
                  <c:pt idx="2">
                    <c:v>4.2123254461198982</c:v>
                  </c:pt>
                  <c:pt idx="3">
                    <c:v>3.9525008484913995</c:v>
                  </c:pt>
                  <c:pt idx="4">
                    <c:v>4.2123371396564018</c:v>
                  </c:pt>
                  <c:pt idx="5">
                    <c:v>4.127523887531197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 MDQ</c:v>
                </c:pt>
              </c:strCache>
            </c:strRef>
          </c:cat>
          <c:val>
            <c:numRef>
              <c:f>('mode b1'!$B$5,'mode b1'!$B$10,'mode b1'!$B$15,'mode b1'!$B$20,'mode b1'!$B$25,'mode b1'!$B$30)</c:f>
              <c:numCache>
                <c:formatCode>0</c:formatCode>
                <c:ptCount val="6"/>
                <c:pt idx="0">
                  <c:v>0.41167603389401902</c:v>
                </c:pt>
                <c:pt idx="1">
                  <c:v>-2.2790898314757602</c:v>
                </c:pt>
                <c:pt idx="2">
                  <c:v>-20.9825358833363</c:v>
                </c:pt>
                <c:pt idx="3">
                  <c:v>-2.6907658599282902</c:v>
                </c:pt>
                <c:pt idx="4">
                  <c:v>-21.394211900256799</c:v>
                </c:pt>
                <c:pt idx="5">
                  <c:v>-18.703446052286601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AF-4A4F-94B4-F6C9E52206CF}"/>
            </c:ext>
          </c:extLst>
        </c:ser>
        <c:ser>
          <c:idx val="1"/>
          <c:order val="1"/>
          <c:tx>
            <c:strRef>
              <c:f>comps!$E$53</c:f>
              <c:strCache>
                <c:ptCount val="1"/>
                <c:pt idx="0">
                  <c:v>m+p</c:v>
                </c:pt>
              </c:strCache>
            </c:strRef>
          </c:tx>
          <c:spPr>
            <a:ln w="12700">
              <a:noFill/>
            </a:ln>
          </c:spPr>
          <c:marker>
            <c:symbol val="square"/>
            <c:size val="7"/>
            <c:spPr>
              <a:solidFill>
                <a:srgbClr val="E6610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('mode+ b1'!$J$5,'mode+ b1'!$J$10,'mode+ b1'!$J$15,'mode+ b1'!$J$20,'mode+ b1'!$J$25,'mode+ b1'!$J$30)</c:f>
                <c:numCache>
                  <c:formatCode>General</c:formatCode>
                  <c:ptCount val="6"/>
                  <c:pt idx="0">
                    <c:v>3.9034464459530738</c:v>
                  </c:pt>
                  <c:pt idx="1">
                    <c:v>4.1394334783453877</c:v>
                  </c:pt>
                  <c:pt idx="2">
                    <c:v>5.0839286921150979</c:v>
                  </c:pt>
                  <c:pt idx="3">
                    <c:v>4.1392401489475708</c:v>
                  </c:pt>
                  <c:pt idx="4">
                    <c:v>5.1007909396439004</c:v>
                  </c:pt>
                  <c:pt idx="5">
                    <c:v>4.425931518027701</c:v>
                  </c:pt>
                </c:numCache>
              </c:numRef>
            </c:plus>
            <c:minus>
              <c:numRef>
                <c:f>('mode+ b1'!$J$5,'mode+ b1'!$J$10,'mode+ b1'!$J$15,'mode+ b1'!$J$20,'mode+ b1'!$J$25,'mode+ b1'!$J$30)</c:f>
                <c:numCache>
                  <c:formatCode>General</c:formatCode>
                  <c:ptCount val="6"/>
                  <c:pt idx="0">
                    <c:v>3.9034464459530738</c:v>
                  </c:pt>
                  <c:pt idx="1">
                    <c:v>4.1394334783453877</c:v>
                  </c:pt>
                  <c:pt idx="2">
                    <c:v>5.0839286921150979</c:v>
                  </c:pt>
                  <c:pt idx="3">
                    <c:v>4.1392401489475708</c:v>
                  </c:pt>
                  <c:pt idx="4">
                    <c:v>5.1007909396439004</c:v>
                  </c:pt>
                  <c:pt idx="5">
                    <c:v>4.425931518027701</c:v>
                  </c:pt>
                </c:numCache>
              </c:numRef>
            </c:minus>
            <c:spPr>
              <a:ln w="12700">
                <a:solidFill>
                  <a:schemeClr val="tx1"/>
                </a:solidFill>
              </a:ln>
            </c:spPr>
          </c:errBars>
          <c:cat>
            <c:strRef>
              <c:f>('mode+ b1'!$A$2,'mode+ b1'!$A$7,'mode+ b1'!$A$12,'mode+ b1'!$A$17,'mode+ b1'!$A$22,'mode+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MDQ</c:v>
                </c:pt>
              </c:strCache>
            </c:strRef>
          </c:cat>
          <c:val>
            <c:numRef>
              <c:f>('mode+ b1'!$B$5,'mode+ b1'!$B$10,'mode+ b1'!$B$15,'mode+ b1'!$B$20,'mode+ b1'!$B$25,'mode+ b1'!$B$30)</c:f>
              <c:numCache>
                <c:formatCode>0</c:formatCode>
                <c:ptCount val="6"/>
                <c:pt idx="0" formatCode="0.0">
                  <c:v>0.35593861332395399</c:v>
                </c:pt>
                <c:pt idx="1">
                  <c:v>8.7947238702248201E-2</c:v>
                </c:pt>
                <c:pt idx="2">
                  <c:v>-15.669509028153101</c:v>
                </c:pt>
                <c:pt idx="3">
                  <c:v>-0.26799003062647903</c:v>
                </c:pt>
                <c:pt idx="4">
                  <c:v>-16.025441698620298</c:v>
                </c:pt>
                <c:pt idx="5">
                  <c:v>-15.7574821665845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AF-4A4F-94B4-F6C9E5220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10"/>
          <c:min val="-3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strRef>
              <c:f>comps!$B$51</c:f>
              <c:strCache>
                <c:ptCount val="1"/>
                <c:pt idx="0">
                  <c:v>est. diff. (ms)</c:v>
                </c:pt>
              </c:strCache>
            </c:strRef>
          </c:tx>
          <c:layout>
            <c:manualLayout>
              <c:xMode val="edge"/>
              <c:yMode val="edge"/>
              <c:x val="4.9546824728247077E-2"/>
              <c:y val="0.2517848906184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inorUnit val="1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5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l_f0</c:v>
          </c:tx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4651-47AA-8B67-7DB35EBBD2E4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651-47AA-8B67-7DB35EBBD2E4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4651-47AA-8B67-7DB35EBBD2E4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4651-47AA-8B67-7DB35EBBD2E4}"/>
              </c:ext>
            </c:extLst>
          </c:dPt>
          <c:errBars>
            <c:errBarType val="both"/>
            <c:errValType val="cust"/>
            <c:noEndCap val="0"/>
            <c:plus>
              <c:numRef>
                <c:f>'mode b0'!$J$38:$J$41</c:f>
                <c:numCache>
                  <c:formatCode>General</c:formatCode>
                  <c:ptCount val="4"/>
                  <c:pt idx="0">
                    <c:v>3.1326779503554301</c:v>
                  </c:pt>
                  <c:pt idx="1">
                    <c:v>3.1303404621848401</c:v>
                  </c:pt>
                  <c:pt idx="2">
                    <c:v>3.1437885065198481</c:v>
                  </c:pt>
                  <c:pt idx="3">
                    <c:v>3.1677952413408308</c:v>
                  </c:pt>
                </c:numCache>
              </c:numRef>
            </c:plus>
            <c:minus>
              <c:numRef>
                <c:f>'mode b0'!$J$38:$J$41</c:f>
                <c:numCache>
                  <c:formatCode>General</c:formatCode>
                  <c:ptCount val="4"/>
                  <c:pt idx="0">
                    <c:v>3.1326779503554301</c:v>
                  </c:pt>
                  <c:pt idx="1">
                    <c:v>3.1303404621848401</c:v>
                  </c:pt>
                  <c:pt idx="2">
                    <c:v>3.1437885065198481</c:v>
                  </c:pt>
                  <c:pt idx="3">
                    <c:v>3.1677952413408308</c:v>
                  </c:pt>
                </c:numCache>
              </c:numRef>
            </c:minus>
            <c:spPr>
              <a:ln w="9525"/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b0'!$B$38:$B$41</c:f>
              <c:numCache>
                <c:formatCode>0.0</c:formatCode>
                <c:ptCount val="4"/>
                <c:pt idx="0">
                  <c:v>-2.26543020886918</c:v>
                </c:pt>
                <c:pt idx="1">
                  <c:v>-2.1436051743111699</c:v>
                </c:pt>
                <c:pt idx="2">
                  <c:v>-0.64182890317611196</c:v>
                </c:pt>
                <c:pt idx="3">
                  <c:v>0.223665158670071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51-47AA-8B67-7DB35EBBD2E4}"/>
            </c:ext>
          </c:extLst>
        </c:ser>
        <c:ser>
          <c:idx val="2"/>
          <c:order val="1"/>
          <c:tx>
            <c:v>h_f0</c:v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4651-47AA-8B67-7DB35EBBD2E4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4651-47AA-8B67-7DB35EBBD2E4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4651-47AA-8B67-7DB35EBBD2E4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4651-47AA-8B67-7DB35EBBD2E4}"/>
              </c:ext>
            </c:extLst>
          </c:dPt>
          <c:errBars>
            <c:errBarType val="both"/>
            <c:errValType val="cust"/>
            <c:noEndCap val="0"/>
            <c:plus>
              <c:numRef>
                <c:f>'mode b0'!$J$44:$J$47</c:f>
                <c:numCache>
                  <c:formatCode>General</c:formatCode>
                  <c:ptCount val="4"/>
                  <c:pt idx="0">
                    <c:v>3.7853353287574332</c:v>
                  </c:pt>
                  <c:pt idx="1">
                    <c:v>3.783848803547373</c:v>
                  </c:pt>
                  <c:pt idx="2">
                    <c:v>3.7919948037445996</c:v>
                  </c:pt>
                  <c:pt idx="3">
                    <c:v>3.8080284145616701</c:v>
                  </c:pt>
                </c:numCache>
              </c:numRef>
            </c:plus>
            <c:minus>
              <c:numRef>
                <c:f>'mode b0'!$J$44:$J$47</c:f>
                <c:numCache>
                  <c:formatCode>General</c:formatCode>
                  <c:ptCount val="4"/>
                  <c:pt idx="0">
                    <c:v>3.7853353287574332</c:v>
                  </c:pt>
                  <c:pt idx="1">
                    <c:v>3.783848803547373</c:v>
                  </c:pt>
                  <c:pt idx="2">
                    <c:v>3.7919948037445996</c:v>
                  </c:pt>
                  <c:pt idx="3">
                    <c:v>3.8080284145616701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b0'!$B$44:$B$47</c:f>
              <c:numCache>
                <c:formatCode>0.0</c:formatCode>
                <c:ptCount val="4"/>
                <c:pt idx="0">
                  <c:v>3.2424083734709201</c:v>
                </c:pt>
                <c:pt idx="1">
                  <c:v>3.6474441988800899</c:v>
                </c:pt>
                <c:pt idx="2">
                  <c:v>4.9610948140404396</c:v>
                </c:pt>
                <c:pt idx="3">
                  <c:v>7.75313030215107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651-47AA-8B67-7DB35EBBD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median)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0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comps!$E$52</c:f>
              <c:strCache>
                <c:ptCount val="1"/>
                <c:pt idx="0">
                  <c:v>m-o</c:v>
                </c:pt>
              </c:strCache>
            </c:strRef>
          </c:tx>
          <c:spPr>
            <a:ln>
              <a:noFill/>
              <a:prstDash val="sysDash"/>
            </a:ln>
            <a:effectLst/>
          </c:spPr>
          <c:marker>
            <c:symbol val="diamond"/>
            <c:size val="8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b1'!$J$3,'mode b1'!$J$8,'mode b1'!$J$13,'mode b1'!$J$18,'mode b1'!$J$23,'mode b1'!$J$28)</c:f>
                <c:numCache>
                  <c:formatCode>General</c:formatCode>
                  <c:ptCount val="6"/>
                  <c:pt idx="0">
                    <c:v>0.31075814694072001</c:v>
                  </c:pt>
                  <c:pt idx="1">
                    <c:v>0.31201853317077988</c:v>
                  </c:pt>
                  <c:pt idx="2">
                    <c:v>0.33630289806882008</c:v>
                  </c:pt>
                  <c:pt idx="3">
                    <c:v>0.31153842624787997</c:v>
                  </c:pt>
                  <c:pt idx="4">
                    <c:v>0.33680100348334996</c:v>
                  </c:pt>
                  <c:pt idx="5">
                    <c:v>0.32870081148680896</c:v>
                  </c:pt>
                </c:numCache>
              </c:numRef>
            </c:plus>
            <c:minus>
              <c:numRef>
                <c:f>('mode b1'!$J$3,'mode b1'!$J$8,'mode b1'!$J$13,'mode b1'!$J$18,'mode b1'!$J$23,'mode b1'!$J$28)</c:f>
                <c:numCache>
                  <c:formatCode>General</c:formatCode>
                  <c:ptCount val="6"/>
                  <c:pt idx="0">
                    <c:v>0.31075814694072001</c:v>
                  </c:pt>
                  <c:pt idx="1">
                    <c:v>0.31201853317077988</c:v>
                  </c:pt>
                  <c:pt idx="2">
                    <c:v>0.33630289806882008</c:v>
                  </c:pt>
                  <c:pt idx="3">
                    <c:v>0.31153842624787997</c:v>
                  </c:pt>
                  <c:pt idx="4">
                    <c:v>0.33680100348334996</c:v>
                  </c:pt>
                  <c:pt idx="5">
                    <c:v>0.32870081148680896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 MDQ</c:v>
                </c:pt>
              </c:strCache>
            </c:strRef>
          </c:cat>
          <c:val>
            <c:numRef>
              <c:f>('mode b1'!$B$3,'mode b1'!$B$8,'mode b1'!$B$13,'mode b1'!$B$18,'mode b1'!$B$23,'mode b1'!$B$28)</c:f>
              <c:numCache>
                <c:formatCode>0.0</c:formatCode>
                <c:ptCount val="6"/>
                <c:pt idx="0">
                  <c:v>0.121825034867324</c:v>
                </c:pt>
                <c:pt idx="1">
                  <c:v>1.6236013056984899</c:v>
                </c:pt>
                <c:pt idx="2">
                  <c:v>2.4890953676723599</c:v>
                </c:pt>
                <c:pt idx="3">
                  <c:v>1.50177627086968</c:v>
                </c:pt>
                <c:pt idx="4">
                  <c:v>2.3672703329679399</c:v>
                </c:pt>
                <c:pt idx="5">
                  <c:v>0.865494061976541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4-4A49-AA1F-721BA3C6ECF0}"/>
            </c:ext>
          </c:extLst>
        </c:ser>
        <c:ser>
          <c:idx val="1"/>
          <c:order val="1"/>
          <c:tx>
            <c:strRef>
              <c:f>comps!$E$53</c:f>
              <c:strCache>
                <c:ptCount val="1"/>
                <c:pt idx="0">
                  <c:v>m+p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rgbClr val="E6610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('mode+ b1'!$J$3,'mode+ b1'!$J$8,'mode+ b1'!$J$13,'mode+ b1'!$J$18,'mode+ b1'!$J$23,'mode+ b1'!$J$28)</c:f>
                <c:numCache>
                  <c:formatCode>General</c:formatCode>
                  <c:ptCount val="6"/>
                  <c:pt idx="0">
                    <c:v>0.27307057444365301</c:v>
                  </c:pt>
                  <c:pt idx="1">
                    <c:v>0.28885252020804608</c:v>
                  </c:pt>
                  <c:pt idx="2">
                    <c:v>0.36058197582647011</c:v>
                  </c:pt>
                  <c:pt idx="3">
                    <c:v>0.28959592314378901</c:v>
                  </c:pt>
                  <c:pt idx="4">
                    <c:v>0.36240141726670205</c:v>
                  </c:pt>
                  <c:pt idx="5">
                    <c:v>0.312549831577837</c:v>
                  </c:pt>
                </c:numCache>
              </c:numRef>
            </c:plus>
            <c:minus>
              <c:numRef>
                <c:f>('mode+ b1'!$J$3,'mode+ b1'!$J$8,'mode+ b1'!$J$13,'mode+ b1'!$J$18,'mode+ b1'!$J$23,'mode+ b1'!$J$28)</c:f>
                <c:numCache>
                  <c:formatCode>General</c:formatCode>
                  <c:ptCount val="6"/>
                  <c:pt idx="0">
                    <c:v>0.27307057444365301</c:v>
                  </c:pt>
                  <c:pt idx="1">
                    <c:v>0.28885252020804608</c:v>
                  </c:pt>
                  <c:pt idx="2">
                    <c:v>0.36058197582647011</c:v>
                  </c:pt>
                  <c:pt idx="3">
                    <c:v>0.28959592314378901</c:v>
                  </c:pt>
                  <c:pt idx="4">
                    <c:v>0.36240141726670205</c:v>
                  </c:pt>
                  <c:pt idx="5">
                    <c:v>0.312549831577837</c:v>
                  </c:pt>
                </c:numCache>
              </c:numRef>
            </c:minus>
            <c:spPr>
              <a:ln w="12700">
                <a:solidFill>
                  <a:schemeClr val="tx1"/>
                </a:solidFill>
              </a:ln>
            </c:spPr>
          </c:errBars>
          <c:cat>
            <c:strRef>
              <c:f>('mode+ b1'!$A$2,'mode+ b1'!$A$7,'mode+ b1'!$A$12,'mode+ b1'!$A$17,'mode+ b1'!$A$22,'mode+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MDQ</c:v>
                </c:pt>
              </c:strCache>
            </c:strRef>
          </c:cat>
          <c:val>
            <c:numRef>
              <c:f>('mode+ b1'!$B$3,'mode+ b1'!$B$8,'mode+ b1'!$B$13,'mode+ b1'!$B$18,'mode+ b1'!$B$23,'mode+ b1'!$B$28)</c:f>
              <c:numCache>
                <c:formatCode>0.0</c:formatCode>
                <c:ptCount val="6"/>
                <c:pt idx="0">
                  <c:v>0.10953319660482599</c:v>
                </c:pt>
                <c:pt idx="1">
                  <c:v>1.07031830643319</c:v>
                </c:pt>
                <c:pt idx="2">
                  <c:v>1.3681832636910001</c:v>
                </c:pt>
                <c:pt idx="3">
                  <c:v>0.96078510989955401</c:v>
                </c:pt>
                <c:pt idx="4">
                  <c:v>1.2586500674385701</c:v>
                </c:pt>
                <c:pt idx="5">
                  <c:v>0.29786495745087699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94-4A49-AA1F-721BA3C6E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</a:ln>
          </c:spPr>
        </c:minorGridlines>
        <c:title>
          <c:tx>
            <c:strRef>
              <c:f>comps!$B$49</c:f>
              <c:strCache>
                <c:ptCount val="1"/>
                <c:pt idx="0">
                  <c:v>est. diff. (ST)</c:v>
                </c:pt>
              </c:strCache>
            </c:strRef>
          </c:tx>
          <c:layout>
            <c:manualLayout>
              <c:xMode val="edge"/>
              <c:yMode val="edge"/>
              <c:x val="5.0269130965792781E-2"/>
              <c:y val="0.25297436551010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ajorUnit val="1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5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comps!$E$52</c:f>
              <c:strCache>
                <c:ptCount val="1"/>
                <c:pt idx="0">
                  <c:v>m-o</c:v>
                </c:pt>
              </c:strCache>
            </c:strRef>
          </c:tx>
          <c:spPr>
            <a:ln w="12700">
              <a:noFill/>
              <a:prstDash val="sysDash"/>
            </a:ln>
            <a:effectLst/>
          </c:spPr>
          <c:marker>
            <c:symbol val="diamond"/>
            <c:size val="8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b1'!$J$6,'mode b1'!$J$11,'mode b1'!$J$16,'mode b1'!$J$21,'mode b1'!$J$26,'mode b1'!$J$31)</c:f>
                <c:numCache>
                  <c:formatCode>General</c:formatCode>
                  <c:ptCount val="6"/>
                  <c:pt idx="0">
                    <c:v>5.8037744009685293</c:v>
                  </c:pt>
                  <c:pt idx="1">
                    <c:v>5.8365155797786308</c:v>
                  </c:pt>
                  <c:pt idx="2">
                    <c:v>6.2428548013886989</c:v>
                  </c:pt>
                  <c:pt idx="3">
                    <c:v>5.8285820252349296</c:v>
                  </c:pt>
                  <c:pt idx="4">
                    <c:v>6.2539906522988993</c:v>
                  </c:pt>
                  <c:pt idx="5">
                    <c:v>6.1107682863450989</c:v>
                  </c:pt>
                </c:numCache>
              </c:numRef>
            </c:plus>
            <c:minus>
              <c:numRef>
                <c:f>('mode b1'!$J$6,'mode b1'!$J$11,'mode b1'!$J$16,'mode b1'!$J$21,'mode b1'!$J$26,'mode b1'!$J$31)</c:f>
                <c:numCache>
                  <c:formatCode>General</c:formatCode>
                  <c:ptCount val="6"/>
                  <c:pt idx="0">
                    <c:v>5.8037744009685293</c:v>
                  </c:pt>
                  <c:pt idx="1">
                    <c:v>5.8365155797786308</c:v>
                  </c:pt>
                  <c:pt idx="2">
                    <c:v>6.2428548013886989</c:v>
                  </c:pt>
                  <c:pt idx="3">
                    <c:v>5.8285820252349296</c:v>
                  </c:pt>
                  <c:pt idx="4">
                    <c:v>6.2539906522988993</c:v>
                  </c:pt>
                  <c:pt idx="5">
                    <c:v>6.1107682863450989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 MDQ</c:v>
                </c:pt>
              </c:strCache>
            </c:strRef>
          </c:cat>
          <c:val>
            <c:numRef>
              <c:f>('mode b1'!$B$6,'mode b1'!$B$11,'mode b1'!$B$16,'mode b1'!$B$21,'mode b1'!$B$26,'mode b1'!$B$31)</c:f>
              <c:numCache>
                <c:formatCode>0</c:formatCode>
                <c:ptCount val="6"/>
                <c:pt idx="0">
                  <c:v>-0.37320125103735102</c:v>
                </c:pt>
                <c:pt idx="1">
                  <c:v>-2.46345421043705</c:v>
                </c:pt>
                <c:pt idx="2">
                  <c:v>-16.787144899812802</c:v>
                </c:pt>
                <c:pt idx="3">
                  <c:v>-2.0902529593466501</c:v>
                </c:pt>
                <c:pt idx="4">
                  <c:v>-16.413943648633602</c:v>
                </c:pt>
                <c:pt idx="5">
                  <c:v>-14.3236906872283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1-46CB-B18C-28E685E13E79}"/>
            </c:ext>
          </c:extLst>
        </c:ser>
        <c:ser>
          <c:idx val="1"/>
          <c:order val="1"/>
          <c:tx>
            <c:strRef>
              <c:f>comps!$E$53</c:f>
              <c:strCache>
                <c:ptCount val="1"/>
                <c:pt idx="0">
                  <c:v>m+p</c:v>
                </c:pt>
              </c:strCache>
            </c:strRef>
          </c:tx>
          <c:spPr>
            <a:ln w="12700">
              <a:noFill/>
            </a:ln>
          </c:spPr>
          <c:marker>
            <c:symbol val="square"/>
            <c:size val="7"/>
            <c:spPr>
              <a:solidFill>
                <a:srgbClr val="E6610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('mode+ b1'!$J$6,'mode+ b1'!$J$11,'mode+ b1'!$J$16,'mode+ b1'!$J$21,'mode+ b1'!$J$26,'mode+ b1'!$J$31)</c:f>
                <c:numCache>
                  <c:formatCode>General</c:formatCode>
                  <c:ptCount val="6"/>
                  <c:pt idx="0">
                    <c:v>5.7476365641059068</c:v>
                  </c:pt>
                  <c:pt idx="1">
                    <c:v>6.0866121617560802</c:v>
                  </c:pt>
                  <c:pt idx="2">
                    <c:v>7.5074898447816985</c:v>
                  </c:pt>
                  <c:pt idx="3">
                    <c:v>6.0921745025488123</c:v>
                  </c:pt>
                  <c:pt idx="4">
                    <c:v>7.537097617899402</c:v>
                  </c:pt>
                  <c:pt idx="5">
                    <c:v>6.5182214934539999</c:v>
                  </c:pt>
                </c:numCache>
              </c:numRef>
            </c:plus>
            <c:minus>
              <c:numRef>
                <c:f>('mode+ b1'!$J$6,'mode+ b1'!$J$11,'mode+ b1'!$J$16,'mode+ b1'!$J$21,'mode+ b1'!$J$26,'mode+ b1'!$J$31)</c:f>
                <c:numCache>
                  <c:formatCode>General</c:formatCode>
                  <c:ptCount val="6"/>
                  <c:pt idx="0">
                    <c:v>5.7476365641059068</c:v>
                  </c:pt>
                  <c:pt idx="1">
                    <c:v>6.0866121617560802</c:v>
                  </c:pt>
                  <c:pt idx="2">
                    <c:v>7.5074898447816985</c:v>
                  </c:pt>
                  <c:pt idx="3">
                    <c:v>6.0921745025488123</c:v>
                  </c:pt>
                  <c:pt idx="4">
                    <c:v>7.537097617899402</c:v>
                  </c:pt>
                  <c:pt idx="5">
                    <c:v>6.5182214934539999</c:v>
                  </c:pt>
                </c:numCache>
              </c:numRef>
            </c:minus>
            <c:spPr>
              <a:ln w="12700">
                <a:solidFill>
                  <a:schemeClr val="tx1"/>
                </a:solidFill>
              </a:ln>
            </c:spPr>
          </c:errBars>
          <c:cat>
            <c:strRef>
              <c:f>('mode+ b1'!$A$2,'mode+ b1'!$A$7,'mode+ b1'!$A$12,'mode+ b1'!$A$17,'mode+ b1'!$A$22,'mode+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MDQ</c:v>
                </c:pt>
              </c:strCache>
            </c:strRef>
          </c:cat>
          <c:val>
            <c:numRef>
              <c:f>('mode+ b1'!$B$6,'mode+ b1'!$B$11,'mode+ b1'!$B$16,'mode+ b1'!$B$21,'mode+ b1'!$B$26,'mode+ b1'!$B$31)</c:f>
              <c:numCache>
                <c:formatCode>0</c:formatCode>
                <c:ptCount val="6"/>
                <c:pt idx="0" formatCode="0.0">
                  <c:v>-0.44366137537456302</c:v>
                </c:pt>
                <c:pt idx="1">
                  <c:v>-1.05573108957506</c:v>
                </c:pt>
                <c:pt idx="2">
                  <c:v>-13.5875167445828</c:v>
                </c:pt>
                <c:pt idx="3">
                  <c:v>-0.61206971435859803</c:v>
                </c:pt>
                <c:pt idx="4">
                  <c:v>-13.143855369667399</c:v>
                </c:pt>
                <c:pt idx="5">
                  <c:v>-12.5317856553689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01-46CB-B18C-28E685E13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10"/>
          <c:min val="-3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strRef>
              <c:f>comps!$B$51</c:f>
              <c:strCache>
                <c:ptCount val="1"/>
                <c:pt idx="0">
                  <c:v>est. diff. (ms)</c:v>
                </c:pt>
              </c:strCache>
            </c:strRef>
          </c:tx>
          <c:layout>
            <c:manualLayout>
              <c:xMode val="edge"/>
              <c:yMode val="edge"/>
              <c:x val="3.6645792523876702E-2"/>
              <c:y val="0.256900979509459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inorUnit val="1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5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v>h_f0</c:v>
          </c:tx>
          <c:spPr>
            <a:ln w="12700">
              <a:solidFill>
                <a:srgbClr val="E66101"/>
              </a:solidFill>
              <a:prstDash val="sysDash"/>
            </a:ln>
          </c:spPr>
          <c:marker>
            <c:symbol val="diamond"/>
            <c:size val="11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</c:spPr>
          </c:marker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0-324D-4CDE-BFE7-B0D2B69F7B84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'mode b0'!$J$44:$J$47</c:f>
                <c:numCache>
                  <c:formatCode>General</c:formatCode>
                  <c:ptCount val="4"/>
                  <c:pt idx="0">
                    <c:v>3.7853353287574332</c:v>
                  </c:pt>
                  <c:pt idx="1">
                    <c:v>3.783848803547373</c:v>
                  </c:pt>
                  <c:pt idx="2">
                    <c:v>3.7919948037445996</c:v>
                  </c:pt>
                  <c:pt idx="3">
                    <c:v>3.8080284145616701</c:v>
                  </c:pt>
                </c:numCache>
              </c:numRef>
            </c:plus>
            <c:minus>
              <c:numRef>
                <c:f>'mode b0'!$J$44:$J$47</c:f>
                <c:numCache>
                  <c:formatCode>General</c:formatCode>
                  <c:ptCount val="4"/>
                  <c:pt idx="0">
                    <c:v>3.7853353287574332</c:v>
                  </c:pt>
                  <c:pt idx="1">
                    <c:v>3.783848803547373</c:v>
                  </c:pt>
                  <c:pt idx="2">
                    <c:v>3.7919948037445996</c:v>
                  </c:pt>
                  <c:pt idx="3">
                    <c:v>3.8080284145616701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  <a:prstDash val="sysDash"/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b0'!$B$44:$B$47</c:f>
              <c:numCache>
                <c:formatCode>0.0</c:formatCode>
                <c:ptCount val="4"/>
                <c:pt idx="0">
                  <c:v>3.2424083734709201</c:v>
                </c:pt>
                <c:pt idx="1">
                  <c:v>3.6474441988800899</c:v>
                </c:pt>
                <c:pt idx="2">
                  <c:v>4.9610948140404396</c:v>
                </c:pt>
                <c:pt idx="3">
                  <c:v>7.75313030215107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4D-4CDE-BFE7-B0D2B69F7B84}"/>
            </c:ext>
          </c:extLst>
        </c:ser>
        <c:ser>
          <c:idx val="2"/>
          <c:order val="1"/>
          <c:tx>
            <c:v>l_f0</c:v>
          </c:tx>
          <c:spPr>
            <a:ln w="12700">
              <a:solidFill>
                <a:schemeClr val="tx1"/>
              </a:solidFill>
            </a:ln>
          </c:spPr>
          <c:marker>
            <c:symbol val="diamond"/>
            <c:size val="11"/>
            <c:spPr>
              <a:solidFill>
                <a:srgbClr val="B5B0F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b0'!$J$38:$J$41</c:f>
                <c:numCache>
                  <c:formatCode>General</c:formatCode>
                  <c:ptCount val="4"/>
                  <c:pt idx="0">
                    <c:v>3.1326779503554301</c:v>
                  </c:pt>
                  <c:pt idx="1">
                    <c:v>3.1303404621848401</c:v>
                  </c:pt>
                  <c:pt idx="2">
                    <c:v>3.1437885065198481</c:v>
                  </c:pt>
                  <c:pt idx="3">
                    <c:v>3.1677952413408308</c:v>
                  </c:pt>
                </c:numCache>
              </c:numRef>
            </c:plus>
            <c:minus>
              <c:numRef>
                <c:f>'mode b0'!$J$38:$J$41</c:f>
                <c:numCache>
                  <c:formatCode>General</c:formatCode>
                  <c:ptCount val="4"/>
                  <c:pt idx="0">
                    <c:v>3.1326779503554301</c:v>
                  </c:pt>
                  <c:pt idx="1">
                    <c:v>3.1303404621848401</c:v>
                  </c:pt>
                  <c:pt idx="2">
                    <c:v>3.1437885065198481</c:v>
                  </c:pt>
                  <c:pt idx="3">
                    <c:v>3.1677952413408308</c:v>
                  </c:pt>
                </c:numCache>
              </c:numRef>
            </c:minus>
            <c:spPr>
              <a:ln w="12700">
                <a:solidFill>
                  <a:schemeClr val="tx1"/>
                </a:solidFill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b0'!$B$38:$B$41</c:f>
              <c:numCache>
                <c:formatCode>0.0</c:formatCode>
                <c:ptCount val="4"/>
                <c:pt idx="0">
                  <c:v>-2.26543020886918</c:v>
                </c:pt>
                <c:pt idx="1">
                  <c:v>-2.1436051743111699</c:v>
                </c:pt>
                <c:pt idx="2">
                  <c:v>-0.64182890317611196</c:v>
                </c:pt>
                <c:pt idx="3">
                  <c:v>0.223665158670071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D-4CDE-BFE7-B0D2B69F7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  <c:extLst>
          <c:ext xmlns:c15="http://schemas.microsoft.com/office/drawing/2012/chart" uri="{02D57815-91ED-43cb-92C2-25804820EDAC}">
            <c15:filteredLineSeries>
              <c15:ser>
                <c:idx val="5"/>
                <c:order val="2"/>
                <c:tx>
                  <c:v>H mode+phon</c:v>
                </c:tx>
                <c:spPr>
                  <a:ln w="25400">
                    <a:solidFill>
                      <a:schemeClr val="tx1"/>
                    </a:solidFill>
                    <a:prstDash val="sysDash"/>
                  </a:ln>
                </c:spPr>
                <c:marker>
                  <c:symbol val="square"/>
                  <c:size val="9"/>
                  <c:spPr>
                    <a:solidFill>
                      <a:srgbClr val="E66101"/>
                    </a:solidFill>
                    <a:ln w="25400">
                      <a:solidFill>
                        <a:schemeClr val="tx1"/>
                      </a:solidFill>
                    </a:ln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'mode+ b0'!$F$58:$F$61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3.470919275961311</c:v>
                        </c:pt>
                        <c:pt idx="1">
                          <c:v>3.4695185592764672</c:v>
                        </c:pt>
                        <c:pt idx="2">
                          <c:v>3.472962475707472</c:v>
                        </c:pt>
                        <c:pt idx="3">
                          <c:v>3.4635536809671503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'mode+ b0'!$F$58:$F$61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3.470919275961311</c:v>
                        </c:pt>
                        <c:pt idx="1">
                          <c:v>3.4695185592764672</c:v>
                        </c:pt>
                        <c:pt idx="2">
                          <c:v>3.472962475707472</c:v>
                        </c:pt>
                        <c:pt idx="3">
                          <c:v>3.4635536809671503</c:v>
                        </c:pt>
                      </c:numCache>
                    </c:numRef>
                  </c:minus>
                  <c:spPr>
                    <a:ln w="19050">
                      <a:prstDash val="sysDash"/>
                    </a:ln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'mode b0'!$A$44:$A$47</c15:sqref>
                        </c15:formulaRef>
                      </c:ext>
                    </c:extLst>
                    <c:strCache>
                      <c:ptCount val="4"/>
                      <c:pt idx="0">
                        <c:v>MDC</c:v>
                      </c:pt>
                      <c:pt idx="1">
                        <c:v>MWH</c:v>
                      </c:pt>
                      <c:pt idx="2">
                        <c:v>MYN</c:v>
                      </c:pt>
                      <c:pt idx="3">
                        <c:v>MDQ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'mode+ b0'!$B$58:$B$61</c15:sqref>
                        </c15:formulaRef>
                      </c:ext>
                    </c:extLst>
                    <c:numCache>
                      <c:formatCode>0.0</c:formatCode>
                      <c:ptCount val="4"/>
                      <c:pt idx="0">
                        <c:v>3.4168136826367101</c:v>
                      </c:pt>
                      <c:pt idx="1">
                        <c:v>3.8354463890968402</c:v>
                      </c:pt>
                      <c:pt idx="2">
                        <c:v>4.3670221460573</c:v>
                      </c:pt>
                      <c:pt idx="3">
                        <c:v>6.0998067389630002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24D-4CDE-BFE7-B0D2B69F7B8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L mode+phon</c:v>
                </c:tx>
                <c:spPr>
                  <a:ln w="25400">
                    <a:solidFill>
                      <a:schemeClr val="tx1"/>
                    </a:solidFill>
                  </a:ln>
                </c:spPr>
                <c:marker>
                  <c:symbol val="square"/>
                  <c:size val="9"/>
                  <c:spPr>
                    <a:solidFill>
                      <a:srgbClr val="E66101"/>
                    </a:solidFill>
                    <a:ln w="25400">
                      <a:solidFill>
                        <a:schemeClr val="tx1"/>
                      </a:solidFill>
                    </a:ln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'mode+ b0'!$F$47:$F$50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2.2819535126937001</c:v>
                        </c:pt>
                        <c:pt idx="1">
                          <c:v>2.28032790549174</c:v>
                        </c:pt>
                        <c:pt idx="2">
                          <c:v>2.2830533857338002</c:v>
                        </c:pt>
                        <c:pt idx="3">
                          <c:v>2.2683467655334741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'mode+ b0'!$F$47:$F$50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2.2819535126937001</c:v>
                        </c:pt>
                        <c:pt idx="1">
                          <c:v>2.28032790549174</c:v>
                        </c:pt>
                        <c:pt idx="2">
                          <c:v>2.2830533857338002</c:v>
                        </c:pt>
                        <c:pt idx="3">
                          <c:v>2.2683467655334741</c:v>
                        </c:pt>
                      </c:numCache>
                    </c:numRef>
                  </c:minus>
                  <c:spPr>
                    <a:ln w="19050"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 b0'!$A$44:$A$47</c15:sqref>
                        </c15:formulaRef>
                      </c:ext>
                    </c:extLst>
                    <c:strCache>
                      <c:ptCount val="4"/>
                      <c:pt idx="0">
                        <c:v>MDC</c:v>
                      </c:pt>
                      <c:pt idx="1">
                        <c:v>MWH</c:v>
                      </c:pt>
                      <c:pt idx="2">
                        <c:v>MYN</c:v>
                      </c:pt>
                      <c:pt idx="3">
                        <c:v>MDQ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'mode+ b0'!$B$47:$B$50</c15:sqref>
                        </c15:formulaRef>
                      </c:ext>
                    </c:extLst>
                    <c:numCache>
                      <c:formatCode>0.0</c:formatCode>
                      <c:ptCount val="4"/>
                      <c:pt idx="0">
                        <c:v>-2.33476525133297</c:v>
                      </c:pt>
                      <c:pt idx="1">
                        <c:v>-2.2252320557365701</c:v>
                      </c:pt>
                      <c:pt idx="2">
                        <c:v>-1.2644469455390599</c:v>
                      </c:pt>
                      <c:pt idx="3">
                        <c:v>-0.96658198810346596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24D-4CDE-BFE7-B0D2B69F7B84}"/>
                  </c:ext>
                </c:extLst>
              </c15:ser>
            </c15:filteredLineSeries>
          </c:ext>
        </c:extLst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2"/>
          <c:min val="-6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strRef>
              <c:f>comps!$B$48</c:f>
              <c:strCache>
                <c:ptCount val="1"/>
                <c:pt idx="0">
                  <c:v>f0 (ST re median)</c:v>
                </c:pt>
              </c:strCache>
            </c:strRef>
          </c:tx>
          <c:layout>
            <c:manualLayout>
              <c:xMode val="edge"/>
              <c:yMode val="edge"/>
              <c:x val="0.14158225108225109"/>
              <c:y val="0.18141919191919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900"/>
            </a:pPr>
            <a:endParaRPr lang="en-US"/>
          </a:p>
        </c:txPr>
      </c:dTable>
      <c:spPr>
        <a:ln>
          <a:solidFill>
            <a:schemeClr val="bg2">
              <a:lumMod val="9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v>h_t</c:v>
          </c:tx>
          <c:spPr>
            <a:ln w="12700">
              <a:solidFill>
                <a:srgbClr val="E66101"/>
              </a:solidFill>
              <a:prstDash val="sysDash"/>
            </a:ln>
          </c:spPr>
          <c:marker>
            <c:symbol val="diamond"/>
            <c:size val="11"/>
            <c:spPr>
              <a:solidFill>
                <a:srgbClr val="E66101"/>
              </a:solidFill>
              <a:ln w="127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b0'!$J$31:$J$34</c:f>
                <c:numCache>
                  <c:formatCode>General</c:formatCode>
                  <c:ptCount val="4"/>
                  <c:pt idx="0">
                    <c:v>80.755417818647032</c:v>
                  </c:pt>
                  <c:pt idx="1">
                    <c:v>80.752728036978027</c:v>
                  </c:pt>
                  <c:pt idx="2">
                    <c:v>80.766736817644983</c:v>
                  </c:pt>
                  <c:pt idx="3">
                    <c:v>80.794940030045979</c:v>
                  </c:pt>
                </c:numCache>
              </c:numRef>
            </c:plus>
            <c:minus>
              <c:numRef>
                <c:f>'mode b0'!$J$31:$J$34</c:f>
                <c:numCache>
                  <c:formatCode>General</c:formatCode>
                  <c:ptCount val="4"/>
                  <c:pt idx="0">
                    <c:v>80.755417818647032</c:v>
                  </c:pt>
                  <c:pt idx="1">
                    <c:v>80.752728036978027</c:v>
                  </c:pt>
                  <c:pt idx="2">
                    <c:v>80.766736817644983</c:v>
                  </c:pt>
                  <c:pt idx="3">
                    <c:v>80.794940030045979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  <a:prstDash val="sysDash"/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b0'!$B$31:$B$34</c:f>
              <c:numCache>
                <c:formatCode>0</c:formatCode>
                <c:ptCount val="4"/>
                <c:pt idx="0">
                  <c:v>294.20861375475403</c:v>
                </c:pt>
                <c:pt idx="1">
                  <c:v>293.83541250289602</c:v>
                </c:pt>
                <c:pt idx="2">
                  <c:v>291.74515953026599</c:v>
                </c:pt>
                <c:pt idx="3">
                  <c:v>277.42146884331697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4B-4D64-8E66-0658D205CC18}"/>
            </c:ext>
          </c:extLst>
        </c:ser>
        <c:ser>
          <c:idx val="2"/>
          <c:order val="1"/>
          <c:tx>
            <c:v>l_t</c:v>
          </c:tx>
          <c:spPr>
            <a:ln w="12700">
              <a:solidFill>
                <a:schemeClr val="tx1"/>
              </a:solidFill>
            </a:ln>
          </c:spPr>
          <c:marker>
            <c:symbol val="diamond"/>
            <c:size val="11"/>
            <c:spPr>
              <a:solidFill>
                <a:srgbClr val="B5B0F3"/>
              </a:solidFill>
              <a:ln w="127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b0'!$J$25:$J$28</c:f>
                <c:numCache>
                  <c:formatCode>General</c:formatCode>
                  <c:ptCount val="4"/>
                  <c:pt idx="0">
                    <c:v>16.792814353083699</c:v>
                  </c:pt>
                  <c:pt idx="1">
                    <c:v>16.799007456971992</c:v>
                  </c:pt>
                  <c:pt idx="2">
                    <c:v>16.762346947139505</c:v>
                  </c:pt>
                  <c:pt idx="3">
                    <c:v>16.686464545374498</c:v>
                  </c:pt>
                </c:numCache>
              </c:numRef>
            </c:plus>
            <c:minus>
              <c:numRef>
                <c:f>'mode b0'!$J$25:$J$28</c:f>
                <c:numCache>
                  <c:formatCode>General</c:formatCode>
                  <c:ptCount val="4"/>
                  <c:pt idx="0">
                    <c:v>16.792814353083699</c:v>
                  </c:pt>
                  <c:pt idx="1">
                    <c:v>16.799007456971992</c:v>
                  </c:pt>
                  <c:pt idx="2">
                    <c:v>16.762346947139505</c:v>
                  </c:pt>
                  <c:pt idx="3">
                    <c:v>16.686464545374498</c:v>
                  </c:pt>
                </c:numCache>
              </c:numRef>
            </c:minus>
            <c:spPr>
              <a:ln w="12700">
                <a:solidFill>
                  <a:schemeClr val="tx1"/>
                </a:solidFill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b0'!$B$25:$B$28</c:f>
              <c:numCache>
                <c:formatCode>0</c:formatCode>
                <c:ptCount val="4"/>
                <c:pt idx="0">
                  <c:v>90.441608895113404</c:v>
                </c:pt>
                <c:pt idx="1">
                  <c:v>90.853284894580298</c:v>
                </c:pt>
                <c:pt idx="2">
                  <c:v>88.162519064654504</c:v>
                </c:pt>
                <c:pt idx="3">
                  <c:v>69.459073012174798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4B-4D64-8E66-0658D205C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  <c:extLst>
          <c:ext xmlns:c15="http://schemas.microsoft.com/office/drawing/2012/chart" uri="{02D57815-91ED-43cb-92C2-25804820EDAC}">
            <c15:filteredLineSeries>
              <c15:ser>
                <c:idx val="5"/>
                <c:order val="2"/>
                <c:tx>
                  <c:v>H mode+phon</c:v>
                </c:tx>
                <c:spPr>
                  <a:ln w="25400">
                    <a:solidFill>
                      <a:srgbClr val="E66101"/>
                    </a:solidFill>
                  </a:ln>
                </c:spPr>
                <c:marker>
                  <c:symbol val="diamond"/>
                  <c:size val="11"/>
                  <c:spPr>
                    <a:solidFill>
                      <a:srgbClr val="E66101"/>
                    </a:solidFill>
                    <a:ln w="25400">
                      <a:solidFill>
                        <a:schemeClr val="tx1"/>
                      </a:solidFill>
                    </a:ln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'mode+ b0'!$F$36:$F$39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80.847146706360007</c:v>
                        </c:pt>
                        <c:pt idx="1">
                          <c:v>80.84368504805002</c:v>
                        </c:pt>
                        <c:pt idx="2">
                          <c:v>80.852144423553</c:v>
                        </c:pt>
                        <c:pt idx="3">
                          <c:v>80.830209125801986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'mode+ b0'!$F$36:$F$39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80.847146706360007</c:v>
                        </c:pt>
                        <c:pt idx="1">
                          <c:v>80.84368504805002</c:v>
                        </c:pt>
                        <c:pt idx="2">
                          <c:v>80.852144423553</c:v>
                        </c:pt>
                        <c:pt idx="3">
                          <c:v>80.830209125801986</c:v>
                        </c:pt>
                      </c:numCache>
                    </c:numRef>
                  </c:minus>
                  <c:spPr>
                    <a:ln w="19050">
                      <a:solidFill>
                        <a:srgbClr val="E66101"/>
                      </a:solidFill>
                      <a:prstDash val="sysDash"/>
                    </a:ln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'mode b0'!$A$44:$A$47</c15:sqref>
                        </c15:formulaRef>
                      </c:ext>
                    </c:extLst>
                    <c:strCache>
                      <c:ptCount val="4"/>
                      <c:pt idx="0">
                        <c:v>MDC</c:v>
                      </c:pt>
                      <c:pt idx="1">
                        <c:v>MWH</c:v>
                      </c:pt>
                      <c:pt idx="2">
                        <c:v>MYN</c:v>
                      </c:pt>
                      <c:pt idx="3">
                        <c:v>MDQ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'mode+ b0'!$B$36:$B$39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294.05119086836402</c:v>
                      </c:pt>
                      <c:pt idx="1">
                        <c:v>293.60752949351303</c:v>
                      </c:pt>
                      <c:pt idx="2">
                        <c:v>292.99545977999901</c:v>
                      </c:pt>
                      <c:pt idx="3">
                        <c:v>280.46367412455697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84B-4D64-8E66-0658D205CC1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L mode+phon</c:v>
                </c:tx>
                <c:spPr>
                  <a:ln>
                    <a:solidFill>
                      <a:srgbClr val="7570B3"/>
                    </a:solidFill>
                  </a:ln>
                </c:spPr>
                <c:marker>
                  <c:symbol val="diamond"/>
                  <c:size val="11"/>
                  <c:spPr>
                    <a:solidFill>
                      <a:srgbClr val="B5B0F3"/>
                    </a:solidFill>
                    <a:ln w="25400">
                      <a:solidFill>
                        <a:schemeClr val="tx1"/>
                      </a:solidFill>
                    </a:ln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'mode+ b0'!$F$25:$F$28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16.390962055958596</c:v>
                        </c:pt>
                        <c:pt idx="1">
                          <c:v>16.397774678892503</c:v>
                        </c:pt>
                        <c:pt idx="2">
                          <c:v>16.378198861312498</c:v>
                        </c:pt>
                        <c:pt idx="3">
                          <c:v>16.410619519563099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'mode+ b0'!$F$25:$F$28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16.390962055958596</c:v>
                        </c:pt>
                        <c:pt idx="1">
                          <c:v>16.397774678892503</c:v>
                        </c:pt>
                        <c:pt idx="2">
                          <c:v>16.378198861312498</c:v>
                        </c:pt>
                        <c:pt idx="3">
                          <c:v>16.410619519563099</c:v>
                        </c:pt>
                      </c:numCache>
                    </c:numRef>
                  </c:minus>
                  <c:spPr>
                    <a:ln w="19050">
                      <a:solidFill>
                        <a:srgbClr val="7570B3"/>
                      </a:solidFill>
                    </a:ln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 b0'!$A$44:$A$47</c15:sqref>
                        </c15:formulaRef>
                      </c:ext>
                    </c:extLst>
                    <c:strCache>
                      <c:ptCount val="4"/>
                      <c:pt idx="0">
                        <c:v>MDC</c:v>
                      </c:pt>
                      <c:pt idx="1">
                        <c:v>MWH</c:v>
                      </c:pt>
                      <c:pt idx="2">
                        <c:v>MYN</c:v>
                      </c:pt>
                      <c:pt idx="3">
                        <c:v>MDQ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'mode+ b0'!$B$25:$B$28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89.929313512108493</c:v>
                      </c:pt>
                      <c:pt idx="1">
                        <c:v>90.285240771054006</c:v>
                      </c:pt>
                      <c:pt idx="2">
                        <c:v>90.017312438904298</c:v>
                      </c:pt>
                      <c:pt idx="3">
                        <c:v>74.259830267189301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84B-4D64-8E66-0658D205CC18}"/>
                  </c:ext>
                </c:extLst>
              </c15:ser>
            </c15:filteredLineSeries>
          </c:ext>
        </c:extLst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>
            <c:manualLayout>
              <c:xMode val="edge"/>
              <c:yMode val="edge"/>
              <c:x val="8.7949134199134207E-2"/>
              <c:y val="0.2213398268398268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  <c:spPr>
        <a:ln>
          <a:solidFill>
            <a:schemeClr val="bg2">
              <a:lumMod val="9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 b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comps!$E$48</c:f>
              <c:strCache>
                <c:ptCount val="1"/>
                <c:pt idx="0">
                  <c:v>H (m-o)</c:v>
                </c:pt>
              </c:strCache>
            </c:strRef>
          </c:tx>
          <c:spPr>
            <a:ln w="12700">
              <a:solidFill>
                <a:schemeClr val="tx1">
                  <a:lumMod val="50000"/>
                  <a:lumOff val="50000"/>
                </a:schemeClr>
              </a:solidFill>
              <a:prstDash val="sysDash"/>
            </a:ln>
          </c:spPr>
          <c:marker>
            <c:symbol val="diamond"/>
            <c:size val="8"/>
            <c:spPr>
              <a:solidFill>
                <a:schemeClr val="bg1">
                  <a:lumMod val="85000"/>
                </a:schemeClr>
              </a:solidFill>
              <a:ln w="12700">
                <a:solidFill>
                  <a:schemeClr val="bg1">
                    <a:lumMod val="50000"/>
                  </a:schemeClr>
                </a:solidFill>
              </a:ln>
            </c:spPr>
          </c:marker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0-7010-4576-A110-CEB4EA383109}"/>
              </c:ext>
            </c:extLst>
          </c:dPt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b0'!$B$44:$B$47</c:f>
              <c:numCache>
                <c:formatCode>0.0</c:formatCode>
                <c:ptCount val="4"/>
                <c:pt idx="0">
                  <c:v>3.2424083734709201</c:v>
                </c:pt>
                <c:pt idx="1">
                  <c:v>3.6474441988800899</c:v>
                </c:pt>
                <c:pt idx="2">
                  <c:v>4.9610948140404396</c:v>
                </c:pt>
                <c:pt idx="3">
                  <c:v>7.75313030215107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10-4576-A110-CEB4EA383109}"/>
            </c:ext>
          </c:extLst>
        </c:ser>
        <c:ser>
          <c:idx val="2"/>
          <c:order val="1"/>
          <c:tx>
            <c:strRef>
              <c:f>comps!$E$49</c:f>
              <c:strCache>
                <c:ptCount val="1"/>
                <c:pt idx="0">
                  <c:v>L (m-o)</c:v>
                </c:pt>
              </c:strCache>
            </c:strRef>
          </c:tx>
          <c:spPr>
            <a:ln w="1270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diamond"/>
            <c:size val="8"/>
            <c:spPr>
              <a:solidFill>
                <a:schemeClr val="bg1">
                  <a:lumMod val="85000"/>
                </a:schemeClr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b0'!$B$38:$B$41</c:f>
              <c:numCache>
                <c:formatCode>0.0</c:formatCode>
                <c:ptCount val="4"/>
                <c:pt idx="0">
                  <c:v>-2.26543020886918</c:v>
                </c:pt>
                <c:pt idx="1">
                  <c:v>-2.1436051743111699</c:v>
                </c:pt>
                <c:pt idx="2">
                  <c:v>-0.64182890317611196</c:v>
                </c:pt>
                <c:pt idx="3">
                  <c:v>0.223665158670071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10-4576-A110-CEB4EA383109}"/>
            </c:ext>
          </c:extLst>
        </c:ser>
        <c:ser>
          <c:idx val="5"/>
          <c:order val="2"/>
          <c:tx>
            <c:strRef>
              <c:f>comps!$E$50</c:f>
              <c:strCache>
                <c:ptCount val="1"/>
                <c:pt idx="0">
                  <c:v>H (m+p)</c:v>
                </c:pt>
              </c:strCache>
            </c:strRef>
          </c:tx>
          <c:spPr>
            <a:ln w="12700">
              <a:solidFill>
                <a:srgbClr val="E66101"/>
              </a:solidFill>
              <a:prstDash val="sysDash"/>
            </a:ln>
          </c:spPr>
          <c:marker>
            <c:symbol val="square"/>
            <c:size val="7"/>
            <c:spPr>
              <a:solidFill>
                <a:srgbClr val="E66101"/>
              </a:solidFill>
              <a:ln w="127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'mode+ b0'!$F$58:$F$61</c:f>
                <c:numCache>
                  <c:formatCode>General</c:formatCode>
                  <c:ptCount val="4"/>
                  <c:pt idx="0">
                    <c:v>3.470919275961311</c:v>
                  </c:pt>
                  <c:pt idx="1">
                    <c:v>3.4695185592764672</c:v>
                  </c:pt>
                  <c:pt idx="2">
                    <c:v>3.472962475707472</c:v>
                  </c:pt>
                  <c:pt idx="3">
                    <c:v>3.4635536809671503</c:v>
                  </c:pt>
                </c:numCache>
              </c:numRef>
            </c:plus>
            <c:minus>
              <c:numRef>
                <c:f>'mode+ b0'!$F$58:$F$61</c:f>
                <c:numCache>
                  <c:formatCode>General</c:formatCode>
                  <c:ptCount val="4"/>
                  <c:pt idx="0">
                    <c:v>3.470919275961311</c:v>
                  </c:pt>
                  <c:pt idx="1">
                    <c:v>3.4695185592764672</c:v>
                  </c:pt>
                  <c:pt idx="2">
                    <c:v>3.472962475707472</c:v>
                  </c:pt>
                  <c:pt idx="3">
                    <c:v>3.4635536809671503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  <a:prstDash val="sysDash"/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'mode+ b0'!$B$58:$B$61</c:f>
              <c:numCache>
                <c:formatCode>0.0</c:formatCode>
                <c:ptCount val="4"/>
                <c:pt idx="0">
                  <c:v>3.4168136826367101</c:v>
                </c:pt>
                <c:pt idx="1">
                  <c:v>3.8354463890968402</c:v>
                </c:pt>
                <c:pt idx="2">
                  <c:v>4.3670221460573</c:v>
                </c:pt>
                <c:pt idx="3">
                  <c:v>6.0998067389630002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10-4576-A110-CEB4EA383109}"/>
            </c:ext>
          </c:extLst>
        </c:ser>
        <c:ser>
          <c:idx val="3"/>
          <c:order val="3"/>
          <c:tx>
            <c:strRef>
              <c:f>comps!$E$51</c:f>
              <c:strCache>
                <c:ptCount val="1"/>
                <c:pt idx="0">
                  <c:v>L (m+p)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rgbClr val="B5B0F3"/>
              </a:solidFill>
              <a:ln w="127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'mode+ b0'!$F$47:$F$50</c:f>
                <c:numCache>
                  <c:formatCode>General</c:formatCode>
                  <c:ptCount val="4"/>
                  <c:pt idx="0">
                    <c:v>2.2819535126937001</c:v>
                  </c:pt>
                  <c:pt idx="1">
                    <c:v>2.28032790549174</c:v>
                  </c:pt>
                  <c:pt idx="2">
                    <c:v>2.2830533857338002</c:v>
                  </c:pt>
                  <c:pt idx="3">
                    <c:v>2.2683467655334741</c:v>
                  </c:pt>
                </c:numCache>
              </c:numRef>
            </c:plus>
            <c:minus>
              <c:numRef>
                <c:f>'mode+ b0'!$F$47:$F$50</c:f>
                <c:numCache>
                  <c:formatCode>General</c:formatCode>
                  <c:ptCount val="4"/>
                  <c:pt idx="0">
                    <c:v>2.2819535126937001</c:v>
                  </c:pt>
                  <c:pt idx="1">
                    <c:v>2.28032790549174</c:v>
                  </c:pt>
                  <c:pt idx="2">
                    <c:v>2.2830533857338002</c:v>
                  </c:pt>
                  <c:pt idx="3">
                    <c:v>2.2683467655334741</c:v>
                  </c:pt>
                </c:numCache>
              </c:numRef>
            </c:minus>
            <c:spPr>
              <a:ln w="12700">
                <a:solidFill>
                  <a:schemeClr val="tx1"/>
                </a:solidFill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'mode+ b0'!$B$47:$B$50</c:f>
              <c:numCache>
                <c:formatCode>0.0</c:formatCode>
                <c:ptCount val="4"/>
                <c:pt idx="0">
                  <c:v>-2.33476525133297</c:v>
                </c:pt>
                <c:pt idx="1">
                  <c:v>-2.2252320557365701</c:v>
                </c:pt>
                <c:pt idx="2">
                  <c:v>-1.2644469455390599</c:v>
                </c:pt>
                <c:pt idx="3">
                  <c:v>-0.96658198810346596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10-4576-A110-CEB4EA383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  <c:extLst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med.)</a:t>
                </a:r>
              </a:p>
            </c:rich>
          </c:tx>
          <c:layout>
            <c:manualLayout>
              <c:xMode val="edge"/>
              <c:yMode val="edge"/>
              <c:x val="0.21274314574314573"/>
              <c:y val="0.198432178932178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  <c:spPr>
        <a:ln>
          <a:solidFill>
            <a:schemeClr val="bg2">
              <a:lumMod val="9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4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comps!$E$48</c:f>
              <c:strCache>
                <c:ptCount val="1"/>
                <c:pt idx="0">
                  <c:v>H (m-o)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8"/>
            <c:spPr>
              <a:solidFill>
                <a:schemeClr val="bg1"/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b0'!$B$31:$B$34</c:f>
              <c:numCache>
                <c:formatCode>0</c:formatCode>
                <c:ptCount val="4"/>
                <c:pt idx="0">
                  <c:v>294.20861375475403</c:v>
                </c:pt>
                <c:pt idx="1">
                  <c:v>293.83541250289602</c:v>
                </c:pt>
                <c:pt idx="2">
                  <c:v>291.74515953026599</c:v>
                </c:pt>
                <c:pt idx="3">
                  <c:v>277.42146884331697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A1-4980-9A8B-8DAE3D0B2CFC}"/>
            </c:ext>
          </c:extLst>
        </c:ser>
        <c:ser>
          <c:idx val="2"/>
          <c:order val="1"/>
          <c:tx>
            <c:strRef>
              <c:f>comps!$E$49</c:f>
              <c:strCache>
                <c:ptCount val="1"/>
                <c:pt idx="0">
                  <c:v>L (m-o)</c:v>
                </c:pt>
              </c:strCache>
            </c:strRef>
          </c:tx>
          <c:spPr>
            <a:ln w="12700"/>
          </c:spPr>
          <c:marker>
            <c:symbol val="diamond"/>
            <c:size val="8"/>
            <c:spPr>
              <a:solidFill>
                <a:srgbClr val="B5B0F3"/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b0'!$B$25:$B$28</c:f>
              <c:numCache>
                <c:formatCode>0</c:formatCode>
                <c:ptCount val="4"/>
                <c:pt idx="0">
                  <c:v>90.441608895113404</c:v>
                </c:pt>
                <c:pt idx="1">
                  <c:v>90.853284894580298</c:v>
                </c:pt>
                <c:pt idx="2">
                  <c:v>88.162519064654504</c:v>
                </c:pt>
                <c:pt idx="3">
                  <c:v>69.459073012174798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A1-4980-9A8B-8DAE3D0B2CFC}"/>
            </c:ext>
          </c:extLst>
        </c:ser>
        <c:ser>
          <c:idx val="5"/>
          <c:order val="2"/>
          <c:tx>
            <c:strRef>
              <c:f>comps!$E$50</c:f>
              <c:strCache>
                <c:ptCount val="1"/>
                <c:pt idx="0">
                  <c:v>H (m+p)</c:v>
                </c:pt>
              </c:strCache>
            </c:strRef>
          </c:tx>
          <c:spPr>
            <a:ln w="12700">
              <a:solidFill>
                <a:srgbClr val="E66101"/>
              </a:solidFill>
              <a:prstDash val="sysDash"/>
            </a:ln>
          </c:spPr>
          <c:marker>
            <c:symbol val="square"/>
            <c:size val="7"/>
            <c:spPr>
              <a:solidFill>
                <a:srgbClr val="E66101"/>
              </a:solidFill>
              <a:ln w="127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'mode+ b0'!$F$36:$F$39</c:f>
                <c:numCache>
                  <c:formatCode>General</c:formatCode>
                  <c:ptCount val="4"/>
                  <c:pt idx="0">
                    <c:v>80.847146706360007</c:v>
                  </c:pt>
                  <c:pt idx="1">
                    <c:v>80.84368504805002</c:v>
                  </c:pt>
                  <c:pt idx="2">
                    <c:v>80.852144423553</c:v>
                  </c:pt>
                  <c:pt idx="3">
                    <c:v>80.830209125801986</c:v>
                  </c:pt>
                </c:numCache>
              </c:numRef>
            </c:plus>
            <c:minus>
              <c:numRef>
                <c:f>'mode+ b0'!$F$36:$F$39</c:f>
                <c:numCache>
                  <c:formatCode>General</c:formatCode>
                  <c:ptCount val="4"/>
                  <c:pt idx="0">
                    <c:v>80.847146706360007</c:v>
                  </c:pt>
                  <c:pt idx="1">
                    <c:v>80.84368504805002</c:v>
                  </c:pt>
                  <c:pt idx="2">
                    <c:v>80.852144423553</c:v>
                  </c:pt>
                  <c:pt idx="3">
                    <c:v>80.830209125801986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  <a:prstDash val="sysDash"/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'mode+ b0'!$B$36:$B$39</c:f>
              <c:numCache>
                <c:formatCode>0</c:formatCode>
                <c:ptCount val="4"/>
                <c:pt idx="0">
                  <c:v>294.05119086836402</c:v>
                </c:pt>
                <c:pt idx="1">
                  <c:v>293.60752949351303</c:v>
                </c:pt>
                <c:pt idx="2">
                  <c:v>292.99545977999901</c:v>
                </c:pt>
                <c:pt idx="3">
                  <c:v>280.46367412455697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A1-4980-9A8B-8DAE3D0B2CFC}"/>
            </c:ext>
          </c:extLst>
        </c:ser>
        <c:ser>
          <c:idx val="3"/>
          <c:order val="3"/>
          <c:tx>
            <c:strRef>
              <c:f>comps!$E$51</c:f>
              <c:strCache>
                <c:ptCount val="1"/>
                <c:pt idx="0">
                  <c:v>L (m+p)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rgbClr val="B5B0F3"/>
              </a:solidFill>
              <a:ln w="127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'mode+ b0'!$F$25:$F$28</c:f>
                <c:numCache>
                  <c:formatCode>General</c:formatCode>
                  <c:ptCount val="4"/>
                  <c:pt idx="0">
                    <c:v>16.390962055958596</c:v>
                  </c:pt>
                  <c:pt idx="1">
                    <c:v>16.397774678892503</c:v>
                  </c:pt>
                  <c:pt idx="2">
                    <c:v>16.378198861312498</c:v>
                  </c:pt>
                  <c:pt idx="3">
                    <c:v>16.410619519563099</c:v>
                  </c:pt>
                </c:numCache>
              </c:numRef>
            </c:plus>
            <c:minus>
              <c:numRef>
                <c:f>'mode+ b0'!$F$25:$F$28</c:f>
                <c:numCache>
                  <c:formatCode>General</c:formatCode>
                  <c:ptCount val="4"/>
                  <c:pt idx="0">
                    <c:v>16.390962055958596</c:v>
                  </c:pt>
                  <c:pt idx="1">
                    <c:v>16.397774678892503</c:v>
                  </c:pt>
                  <c:pt idx="2">
                    <c:v>16.378198861312498</c:v>
                  </c:pt>
                  <c:pt idx="3">
                    <c:v>16.410619519563099</c:v>
                  </c:pt>
                </c:numCache>
              </c:numRef>
            </c:minus>
            <c:spPr>
              <a:ln w="19050">
                <a:solidFill>
                  <a:schemeClr val="tx1"/>
                </a:solidFill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'mode+ b0'!$B$25:$B$28</c:f>
              <c:numCache>
                <c:formatCode>0</c:formatCode>
                <c:ptCount val="4"/>
                <c:pt idx="0">
                  <c:v>89.929313512108493</c:v>
                </c:pt>
                <c:pt idx="1">
                  <c:v>90.285240771054006</c:v>
                </c:pt>
                <c:pt idx="2">
                  <c:v>90.017312438904298</c:v>
                </c:pt>
                <c:pt idx="3">
                  <c:v>74.259830267189301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A1-4980-9A8B-8DAE3D0B2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  <c:extLst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>
            <c:manualLayout>
              <c:xMode val="edge"/>
              <c:yMode val="edge"/>
              <c:x val="0.19441702741702746"/>
              <c:y val="0.25799206349206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  <c:spPr>
        <a:ln>
          <a:solidFill>
            <a:schemeClr val="bg2">
              <a:lumMod val="9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4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Mean Utterance Slope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'Utt Mode b0'!$A$1</c:f>
              <c:strCache>
                <c:ptCount val="1"/>
                <c:pt idx="0">
                  <c:v>Mean f0</c:v>
                </c:pt>
              </c:strCache>
            </c:strRef>
          </c:tx>
          <c:spPr>
            <a:ln w="9525">
              <a:noFill/>
            </a:ln>
          </c:spPr>
          <c:dPt>
            <c:idx val="0"/>
            <c:marker>
              <c:symbol val="triangle"/>
              <c:size val="10"/>
              <c:spPr>
                <a:solidFill>
                  <a:srgbClr val="7570B3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1A5-4A67-88C0-3BC869DD2C63}"/>
              </c:ext>
            </c:extLst>
          </c:dPt>
          <c:dPt>
            <c:idx val="1"/>
            <c:marker>
              <c:symbol val="diamond"/>
              <c:size val="10"/>
              <c:spPr>
                <a:solidFill>
                  <a:srgbClr val="D95F0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1A5-4A67-88C0-3BC869DD2C63}"/>
              </c:ext>
            </c:extLst>
          </c:dPt>
          <c:dPt>
            <c:idx val="2"/>
            <c:marker>
              <c:symbol val="square"/>
              <c:size val="8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1A5-4A67-88C0-3BC869DD2C63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E7298A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1A5-4A67-88C0-3BC869DD2C63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Mode b0'!$J$11:$J$14</c:f>
                <c:numCache>
                  <c:formatCode>General</c:formatCode>
                  <c:ptCount val="4"/>
                  <c:pt idx="0">
                    <c:v>1.7510225592547921</c:v>
                  </c:pt>
                  <c:pt idx="1">
                    <c:v>2.4239803020917901</c:v>
                  </c:pt>
                  <c:pt idx="2">
                    <c:v>1.36404602776771</c:v>
                  </c:pt>
                  <c:pt idx="3">
                    <c:v>2.3814797511025603</c:v>
                  </c:pt>
                </c:numCache>
              </c:numRef>
            </c:plus>
            <c:minus>
              <c:numRef>
                <c:f>'Utt Mode b0'!$J$11:$J$14</c:f>
                <c:numCache>
                  <c:formatCode>General</c:formatCode>
                  <c:ptCount val="4"/>
                  <c:pt idx="0">
                    <c:v>1.7510225592547921</c:v>
                  </c:pt>
                  <c:pt idx="1">
                    <c:v>2.4239803020917901</c:v>
                  </c:pt>
                  <c:pt idx="2">
                    <c:v>1.36404602776771</c:v>
                  </c:pt>
                  <c:pt idx="3">
                    <c:v>2.3814797511025603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Mode b0'!$A$11:$A$14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Mode b0'!$B$11:$B$14</c:f>
              <c:numCache>
                <c:formatCode>0.00</c:formatCode>
                <c:ptCount val="4"/>
                <c:pt idx="0">
                  <c:v>-1.0847290853465901</c:v>
                </c:pt>
                <c:pt idx="1">
                  <c:v>-3.5085954682927101</c:v>
                </c:pt>
                <c:pt idx="2">
                  <c:v>2.4650478731333498</c:v>
                </c:pt>
                <c:pt idx="3">
                  <c:v>5.52394654787373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1A5-4A67-88C0-3BC869DD2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>
              <a:solidFill>
                <a:schemeClr val="bg2">
                  <a:lumMod val="90000"/>
                </a:schemeClr>
              </a:solidFill>
            </a:ln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4.0014889468542938E-2"/>
              <c:y val="0.27652336016321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r>
              <a:rPr lang="en-US"/>
              <a:t>Mean Utterance f0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'Utt Mode b0'!$A$1</c:f>
              <c:strCache>
                <c:ptCount val="1"/>
                <c:pt idx="0">
                  <c:v>Mean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00-429C-A6B4-F694F80DA4AE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00-429C-A6B4-F694F80DA4AE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00-429C-A6B4-F694F80DA4AE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00-429C-A6B4-F694F80DA4AE}"/>
              </c:ext>
            </c:extLst>
          </c:dPt>
          <c:errBars>
            <c:errBarType val="both"/>
            <c:errValType val="cust"/>
            <c:noEndCap val="0"/>
            <c:plus>
              <c:numRef>
                <c:f>'Utt Mode b0'!$J$3:$J$6</c:f>
                <c:numCache>
                  <c:formatCode>General</c:formatCode>
                  <c:ptCount val="4"/>
                  <c:pt idx="0">
                    <c:v>0.35169397898047794</c:v>
                  </c:pt>
                  <c:pt idx="1">
                    <c:v>0.62059640501843849</c:v>
                  </c:pt>
                  <c:pt idx="2">
                    <c:v>0.38545876783722299</c:v>
                  </c:pt>
                  <c:pt idx="3">
                    <c:v>0.96844041787042023</c:v>
                  </c:pt>
                </c:numCache>
              </c:numRef>
            </c:plus>
            <c:minus>
              <c:numRef>
                <c:f>'Utt Mode b0'!$J$3:$J$6</c:f>
                <c:numCache>
                  <c:formatCode>General</c:formatCode>
                  <c:ptCount val="4"/>
                  <c:pt idx="0">
                    <c:v>0.35169397898047794</c:v>
                  </c:pt>
                  <c:pt idx="1">
                    <c:v>0.62059640501843849</c:v>
                  </c:pt>
                  <c:pt idx="2">
                    <c:v>0.38545876783722299</c:v>
                  </c:pt>
                  <c:pt idx="3">
                    <c:v>0.96844041787042023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Mode b0'!$A$3:$A$6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Mode b0'!$B$3:$B$6</c:f>
              <c:numCache>
                <c:formatCode>0.0</c:formatCode>
                <c:ptCount val="4"/>
                <c:pt idx="0">
                  <c:v>-0.52353979027253095</c:v>
                </c:pt>
                <c:pt idx="1">
                  <c:v>-4.9753135106339497E-2</c:v>
                </c:pt>
                <c:pt idx="2">
                  <c:v>0.23743757336004501</c:v>
                </c:pt>
                <c:pt idx="3">
                  <c:v>1.67378616080225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00-429C-A6B4-F694F80DA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f0 (ST re med.)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j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'Utt Mode b0'!$F$23</c:f>
              <c:strCache>
                <c:ptCount val="1"/>
                <c:pt idx="0">
                  <c:v>ave  mean f0 (mode-only)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'Utt Mode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b0'!$F$24:$F$25</c:f>
              <c:numCache>
                <c:formatCode>0.00</c:formatCode>
                <c:ptCount val="2"/>
                <c:pt idx="0">
                  <c:v>0.33448270219585613</c:v>
                </c:pt>
                <c:pt idx="1">
                  <c:v>0.33448270219585613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15-4912-93BE-2CF36FB58808}"/>
            </c:ext>
          </c:extLst>
        </c:ser>
        <c:ser>
          <c:idx val="3"/>
          <c:order val="1"/>
          <c:tx>
            <c:strRef>
              <c:f>'Utt Mode b0'!$F$18</c:f>
              <c:strCache>
                <c:ptCount val="1"/>
                <c:pt idx="0">
                  <c:v>ave slope (mode only)</c:v>
                </c:pt>
              </c:strCache>
            </c:strRef>
          </c:tx>
          <c:spPr>
            <a:ln w="25400" cap="rnd">
              <a:solidFill>
                <a:srgbClr val="1B9E77"/>
              </a:solidFill>
              <a:round/>
            </a:ln>
            <a:effectLst/>
          </c:spPr>
          <c:marker>
            <c:symbol val="none"/>
          </c:marker>
          <c:xVal>
            <c:numRef>
              <c:f>'Utt Mode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b0'!$F$19:$F$20</c:f>
              <c:numCache>
                <c:formatCode>0.00</c:formatCode>
                <c:ptCount val="2"/>
                <c:pt idx="0">
                  <c:v>-1.3633522314880335</c:v>
                </c:pt>
                <c:pt idx="1">
                  <c:v>2.0323176358797457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15-4912-93BE-2CF36FB58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</c:scatterChart>
      <c:valAx>
        <c:axId val="755857903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57071"/>
        <c:crossesAt val="80"/>
        <c:crossBetween val="midCat"/>
        <c:majorUnit val="1"/>
      </c:valAx>
      <c:valAx>
        <c:axId val="75585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57903"/>
        <c:crossesAt val="-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mean f0 and slope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'Utt Mode b0'!$B$18</c:f>
              <c:strCache>
                <c:ptCount val="1"/>
                <c:pt idx="0">
                  <c:v>MDC (mode-only)</c:v>
                </c:pt>
              </c:strCache>
            </c:strRef>
          </c:tx>
          <c:spPr>
            <a:ln w="25400">
              <a:solidFill>
                <a:srgbClr val="7570B3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0100-43C6-8227-BFB0D9AE9982}"/>
              </c:ext>
            </c:extLst>
          </c:dPt>
          <c:xVal>
            <c:numRef>
              <c:f>'Utt Mode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b0'!$B$19:$B$20</c:f>
              <c:numCache>
                <c:formatCode>0.00</c:formatCode>
                <c:ptCount val="2"/>
                <c:pt idx="0">
                  <c:v>1.6459183804206492</c:v>
                </c:pt>
                <c:pt idx="1">
                  <c:v>-2.6929979609657111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00-43C6-8227-BFB0D9AE9982}"/>
            </c:ext>
          </c:extLst>
        </c:ser>
        <c:ser>
          <c:idx val="5"/>
          <c:order val="1"/>
          <c:tx>
            <c:strRef>
              <c:f>'Utt Mode b0'!$C$18</c:f>
              <c:strCache>
                <c:ptCount val="1"/>
                <c:pt idx="0">
                  <c:v>MWH (mode-only)</c:v>
                </c:pt>
              </c:strCache>
            </c:strRef>
          </c:tx>
          <c:spPr>
            <a:ln w="25400" cap="rnd">
              <a:solidFill>
                <a:srgbClr val="E6610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'Utt Mode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b0'!$C$19:$C$20</c:f>
              <c:numCache>
                <c:formatCode>0.00</c:formatCode>
                <c:ptCount val="2"/>
                <c:pt idx="0">
                  <c:v>6.9674378014790808</c:v>
                </c:pt>
                <c:pt idx="1">
                  <c:v>-7.0669440716917595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00-43C6-8227-BFB0D9AE9982}"/>
            </c:ext>
          </c:extLst>
        </c:ser>
        <c:ser>
          <c:idx val="6"/>
          <c:order val="2"/>
          <c:tx>
            <c:strRef>
              <c:f>'Utt Mode b0'!$D$18</c:f>
              <c:strCache>
                <c:ptCount val="1"/>
                <c:pt idx="0">
                  <c:v>MYN (mode-only)</c:v>
                </c:pt>
              </c:strCache>
            </c:strRef>
          </c:tx>
          <c:spPr>
            <a:ln w="25400" cap="rnd">
              <a:solidFill>
                <a:srgbClr val="1B9E77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'Utt Mode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b0'!$D$19:$D$20</c:f>
              <c:numCache>
                <c:formatCode>0.00</c:formatCode>
                <c:ptCount val="2"/>
                <c:pt idx="0">
                  <c:v>-4.692658172906655</c:v>
                </c:pt>
                <c:pt idx="1">
                  <c:v>5.1675333196267443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00-43C6-8227-BFB0D9AE9982}"/>
            </c:ext>
          </c:extLst>
        </c:ser>
        <c:ser>
          <c:idx val="7"/>
          <c:order val="3"/>
          <c:tx>
            <c:strRef>
              <c:f>'Utt Mode b0'!$E$18</c:f>
              <c:strCache>
                <c:ptCount val="1"/>
                <c:pt idx="0">
                  <c:v>MDQ (mode-only)</c:v>
                </c:pt>
              </c:strCache>
            </c:strRef>
          </c:tx>
          <c:spPr>
            <a:ln w="25400" cap="rnd">
              <a:solidFill>
                <a:srgbClr val="E7298A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'Utt Mode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b0'!$E$19:$E$20</c:f>
              <c:numCache>
                <c:formatCode>0.00</c:formatCode>
                <c:ptCount val="2"/>
                <c:pt idx="0">
                  <c:v>-9.3741069349452104</c:v>
                </c:pt>
                <c:pt idx="1">
                  <c:v>11.285330669107505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00-43C6-8227-BFB0D9AE9982}"/>
            </c:ext>
          </c:extLst>
        </c:ser>
        <c:ser>
          <c:idx val="1"/>
          <c:order val="4"/>
          <c:tx>
            <c:strRef>
              <c:f>'Utt Mode b0'!$D$23</c:f>
              <c:strCache>
                <c:ptCount val="1"/>
                <c:pt idx="0">
                  <c:v>MYN (mode-only)</c:v>
                </c:pt>
              </c:strCache>
            </c:strRef>
          </c:tx>
          <c:spPr>
            <a:ln w="25400" cmpd="dbl">
              <a:solidFill>
                <a:srgbClr val="1B9E77"/>
              </a:solidFill>
              <a:prstDash val="sysDash"/>
            </a:ln>
          </c:spPr>
          <c:marker>
            <c:symbol val="none"/>
          </c:marker>
          <c:xVal>
            <c:numRef>
              <c:f>'Utt Mode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b0'!$D$24:$D$25</c:f>
              <c:numCache>
                <c:formatCode>0.00</c:formatCode>
                <c:ptCount val="2"/>
                <c:pt idx="0">
                  <c:v>0.23743757336004501</c:v>
                </c:pt>
                <c:pt idx="1">
                  <c:v>0.23743757336004501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100-43C6-8227-BFB0D9AE9982}"/>
            </c:ext>
          </c:extLst>
        </c:ser>
        <c:ser>
          <c:idx val="2"/>
          <c:order val="5"/>
          <c:tx>
            <c:strRef>
              <c:f>'Utt Mode b0'!$C$23</c:f>
              <c:strCache>
                <c:ptCount val="1"/>
                <c:pt idx="0">
                  <c:v>MWH (mode-only)</c:v>
                </c:pt>
              </c:strCache>
            </c:strRef>
          </c:tx>
          <c:spPr>
            <a:ln w="25400" cap="rnd" cmpd="dbl">
              <a:solidFill>
                <a:srgbClr val="E6610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'Utt Mode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b0'!$C$24:$C$25</c:f>
              <c:numCache>
                <c:formatCode>0.00</c:formatCode>
                <c:ptCount val="2"/>
                <c:pt idx="0">
                  <c:v>-4.9753135106339497E-2</c:v>
                </c:pt>
                <c:pt idx="1">
                  <c:v>-4.9753135106339497E-2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100-43C6-8227-BFB0D9AE9982}"/>
            </c:ext>
          </c:extLst>
        </c:ser>
        <c:ser>
          <c:idx val="3"/>
          <c:order val="6"/>
          <c:tx>
            <c:strRef>
              <c:f>'Utt Mode b0'!$B$23</c:f>
              <c:strCache>
                <c:ptCount val="1"/>
                <c:pt idx="0">
                  <c:v>MDC (mode-only)</c:v>
                </c:pt>
              </c:strCache>
            </c:strRef>
          </c:tx>
          <c:spPr>
            <a:ln w="25400" cap="rnd" cmpd="dbl">
              <a:solidFill>
                <a:srgbClr val="7570B3"/>
              </a:solidFill>
              <a:round/>
            </a:ln>
            <a:effectLst/>
          </c:spPr>
          <c:marker>
            <c:symbol val="none"/>
          </c:marker>
          <c:xVal>
            <c:numRef>
              <c:f>'Utt Mode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b0'!$B$24:$B$25</c:f>
              <c:numCache>
                <c:formatCode>0.00</c:formatCode>
                <c:ptCount val="2"/>
                <c:pt idx="0">
                  <c:v>-0.52353979027253095</c:v>
                </c:pt>
                <c:pt idx="1">
                  <c:v>-0.52353979027253095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100-43C6-8227-BFB0D9AE9982}"/>
            </c:ext>
          </c:extLst>
        </c:ser>
        <c:ser>
          <c:idx val="0"/>
          <c:order val="7"/>
          <c:tx>
            <c:strRef>
              <c:f>'Utt Mode b0'!$E$23</c:f>
              <c:strCache>
                <c:ptCount val="1"/>
                <c:pt idx="0">
                  <c:v>MDQ (mode-only)</c:v>
                </c:pt>
              </c:strCache>
            </c:strRef>
          </c:tx>
          <c:spPr>
            <a:ln w="25400" cap="rnd" cmpd="dbl">
              <a:solidFill>
                <a:srgbClr val="E7298A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'Utt Mode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b0'!$E$24:$E$25</c:f>
              <c:numCache>
                <c:formatCode>0.00</c:formatCode>
                <c:ptCount val="2"/>
                <c:pt idx="0">
                  <c:v>1.67378616080225</c:v>
                </c:pt>
                <c:pt idx="1">
                  <c:v>1.67378616080225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100-43C6-8227-BFB0D9AE9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</c:scatterChart>
      <c:valAx>
        <c:axId val="755857903"/>
        <c:scaling>
          <c:orientation val="minMax"/>
          <c:max val="0.75000000000000011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57071"/>
        <c:crosses val="autoZero"/>
        <c:crossBetween val="midCat"/>
      </c:valAx>
      <c:valAx>
        <c:axId val="7558570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57903"/>
        <c:crosses val="max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b1'!$A$3</c:f>
              <c:strCache>
                <c:ptCount val="1"/>
                <c:pt idx="0">
                  <c:v>l_f0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b1'!$J$3,'mode b1'!$J$8,'mode b1'!$J$13,'mode b1'!$J$18,'mode b1'!$J$23,'mode b1'!$J$28)</c:f>
                <c:numCache>
                  <c:formatCode>General</c:formatCode>
                  <c:ptCount val="6"/>
                  <c:pt idx="0">
                    <c:v>0.31075814694072001</c:v>
                  </c:pt>
                  <c:pt idx="1">
                    <c:v>0.31201853317077988</c:v>
                  </c:pt>
                  <c:pt idx="2">
                    <c:v>0.33630289806882008</c:v>
                  </c:pt>
                  <c:pt idx="3">
                    <c:v>0.31153842624787997</c:v>
                  </c:pt>
                  <c:pt idx="4">
                    <c:v>0.33680100348334996</c:v>
                  </c:pt>
                  <c:pt idx="5">
                    <c:v>0.32870081148680896</c:v>
                  </c:pt>
                </c:numCache>
              </c:numRef>
            </c:plus>
            <c:minus>
              <c:numRef>
                <c:f>('mode b1'!$J$3,'mode b1'!$J$8,'mode b1'!$J$13,'mode b1'!$J$18,'mode b1'!$J$23,'mode b1'!$J$28)</c:f>
                <c:numCache>
                  <c:formatCode>General</c:formatCode>
                  <c:ptCount val="6"/>
                  <c:pt idx="0">
                    <c:v>0.31075814694072001</c:v>
                  </c:pt>
                  <c:pt idx="1">
                    <c:v>0.31201853317077988</c:v>
                  </c:pt>
                  <c:pt idx="2">
                    <c:v>0.33630289806882008</c:v>
                  </c:pt>
                  <c:pt idx="3">
                    <c:v>0.31153842624787997</c:v>
                  </c:pt>
                  <c:pt idx="4">
                    <c:v>0.33680100348334996</c:v>
                  </c:pt>
                  <c:pt idx="5">
                    <c:v>0.32870081148680896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 MDQ</c:v>
                </c:pt>
              </c:strCache>
            </c:strRef>
          </c:cat>
          <c:val>
            <c:numRef>
              <c:f>('mode b1'!$B$3,'mode b1'!$B$8,'mode b1'!$B$13,'mode b1'!$B$18,'mode b1'!$B$23,'mode b1'!$B$28)</c:f>
              <c:numCache>
                <c:formatCode>0.0</c:formatCode>
                <c:ptCount val="6"/>
                <c:pt idx="0">
                  <c:v>0.121825034867324</c:v>
                </c:pt>
                <c:pt idx="1">
                  <c:v>1.6236013056984899</c:v>
                </c:pt>
                <c:pt idx="2">
                  <c:v>2.4890953676723599</c:v>
                </c:pt>
                <c:pt idx="3">
                  <c:v>1.50177627086968</c:v>
                </c:pt>
                <c:pt idx="4">
                  <c:v>2.3672703329679399</c:v>
                </c:pt>
                <c:pt idx="5">
                  <c:v>0.865494061976541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AF-42C3-AB11-276DDCBDB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diff. (ST</a:t>
                </a:r>
                <a:r>
                  <a:rPr lang="en-US" baseline="0"/>
                  <a:t> re median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7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Mean Utterance Slope (full</a:t>
            </a:r>
            <a:r>
              <a:rPr lang="en-US" baseline="0"/>
              <a:t> </a:t>
            </a:r>
            <a:r>
              <a:rPr lang="en-US"/>
              <a:t>phon)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'Utt Mode+ b0'!$A$1</c:f>
              <c:strCache>
                <c:ptCount val="1"/>
                <c:pt idx="0">
                  <c:v>Mean f0</c:v>
                </c:pt>
              </c:strCache>
            </c:strRef>
          </c:tx>
          <c:spPr>
            <a:ln w="9525">
              <a:noFill/>
            </a:ln>
          </c:spPr>
          <c:dPt>
            <c:idx val="0"/>
            <c:marker>
              <c:symbol val="triangle"/>
              <c:size val="10"/>
              <c:spPr>
                <a:solidFill>
                  <a:srgbClr val="7570B3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C1-480A-91E0-E71B9EC4C061}"/>
              </c:ext>
            </c:extLst>
          </c:dPt>
          <c:dPt>
            <c:idx val="1"/>
            <c:marker>
              <c:symbol val="diamond"/>
              <c:size val="10"/>
              <c:spPr>
                <a:solidFill>
                  <a:srgbClr val="D95F0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C1-480A-91E0-E71B9EC4C061}"/>
              </c:ext>
            </c:extLst>
          </c:dPt>
          <c:dPt>
            <c:idx val="2"/>
            <c:marker>
              <c:symbol val="square"/>
              <c:size val="8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3C1-480A-91E0-E71B9EC4C061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E7298A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3C1-480A-91E0-E71B9EC4C061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Mode+ b0'!$J$11:$J$14</c:f>
                <c:numCache>
                  <c:formatCode>General</c:formatCode>
                  <c:ptCount val="4"/>
                  <c:pt idx="0">
                    <c:v>4.5811808144231296</c:v>
                  </c:pt>
                  <c:pt idx="1">
                    <c:v>4.8296122853006755</c:v>
                  </c:pt>
                  <c:pt idx="2">
                    <c:v>4.4960133338710584</c:v>
                  </c:pt>
                  <c:pt idx="3">
                    <c:v>4.6450987094665601</c:v>
                  </c:pt>
                </c:numCache>
              </c:numRef>
            </c:plus>
            <c:minus>
              <c:numRef>
                <c:f>'Utt Mode+ b0'!$J$11:$J$14</c:f>
                <c:numCache>
                  <c:formatCode>General</c:formatCode>
                  <c:ptCount val="4"/>
                  <c:pt idx="0">
                    <c:v>4.5811808144231296</c:v>
                  </c:pt>
                  <c:pt idx="1">
                    <c:v>4.8296122853006755</c:v>
                  </c:pt>
                  <c:pt idx="2">
                    <c:v>4.4960133338710584</c:v>
                  </c:pt>
                  <c:pt idx="3">
                    <c:v>4.6450987094665601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Mode+ b0'!$A$11:$A$14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Mode+ b0'!$B$11:$B$14</c:f>
              <c:numCache>
                <c:formatCode>0.00</c:formatCode>
                <c:ptCount val="4"/>
                <c:pt idx="0">
                  <c:v>-3.4714019405885499</c:v>
                </c:pt>
                <c:pt idx="1">
                  <c:v>-5.6066765505065197</c:v>
                </c:pt>
                <c:pt idx="2">
                  <c:v>-0.51549928692300795</c:v>
                </c:pt>
                <c:pt idx="3">
                  <c:v>1.7526265474082099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C1-480A-91E0-E71B9EC4C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"/>
          <c:min val="-10"/>
        </c:scaling>
        <c:delete val="0"/>
        <c:axPos val="l"/>
        <c:majorGridlines>
          <c:spPr>
            <a:ln w="9525">
              <a:solidFill>
                <a:schemeClr val="bg2">
                  <a:lumMod val="90000"/>
                </a:schemeClr>
              </a:solidFill>
            </a:ln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4.0014889468542938E-2"/>
              <c:y val="0.27652336016321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r>
              <a:rPr lang="en-US"/>
              <a:t>Mean Utterance f0 (full phon)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'Utt Mode+ b0'!$A$1</c:f>
              <c:strCache>
                <c:ptCount val="1"/>
                <c:pt idx="0">
                  <c:v>Mean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35-4DFF-A82C-6639B756F55D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35-4DFF-A82C-6639B756F55D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35-4DFF-A82C-6639B756F55D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B35-4DFF-A82C-6639B756F55D}"/>
              </c:ext>
            </c:extLst>
          </c:dPt>
          <c:errBars>
            <c:errBarType val="both"/>
            <c:errValType val="cust"/>
            <c:noEndCap val="0"/>
            <c:plus>
              <c:numRef>
                <c:f>'Utt Mode+ b0'!$J$3:$J$6</c:f>
                <c:numCache>
                  <c:formatCode>General</c:formatCode>
                  <c:ptCount val="4"/>
                  <c:pt idx="0">
                    <c:v>0.94584566173512996</c:v>
                  </c:pt>
                  <c:pt idx="1">
                    <c:v>1.0320199755986634</c:v>
                  </c:pt>
                  <c:pt idx="2">
                    <c:v>0.95359683389690697</c:v>
                  </c:pt>
                  <c:pt idx="3">
                    <c:v>1.16559347449057</c:v>
                  </c:pt>
                </c:numCache>
              </c:numRef>
            </c:plus>
            <c:minus>
              <c:numRef>
                <c:f>'Utt Mode+ b0'!$J$3:$J$6</c:f>
                <c:numCache>
                  <c:formatCode>General</c:formatCode>
                  <c:ptCount val="4"/>
                  <c:pt idx="0">
                    <c:v>0.94584566173512996</c:v>
                  </c:pt>
                  <c:pt idx="1">
                    <c:v>1.0320199755986634</c:v>
                  </c:pt>
                  <c:pt idx="2">
                    <c:v>0.95359683389690697</c:v>
                  </c:pt>
                  <c:pt idx="3">
                    <c:v>1.16559347449057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Mode+ b0'!$A$3:$A$6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Mode+ b0'!$B$3:$B$6</c:f>
              <c:numCache>
                <c:formatCode>0.0</c:formatCode>
                <c:ptCount val="4"/>
                <c:pt idx="0">
                  <c:v>-0.418601741744975</c:v>
                </c:pt>
                <c:pt idx="1">
                  <c:v>5.4921727840636599E-2</c:v>
                </c:pt>
                <c:pt idx="2">
                  <c:v>0.15244365963015299</c:v>
                </c:pt>
                <c:pt idx="3">
                  <c:v>1.44073013611451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35-4DFF-A82C-6639B756F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f0 (ST re med)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j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000" b="0"/>
            </a:pPr>
            <a:r>
              <a:rPr lang="en-IE" sz="1000" b="0"/>
              <a:t>Mean contour slopes in mode-only and mode-and-phon models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8"/>
          <c:order val="0"/>
          <c:tx>
            <c:strRef>
              <c:f>'Utt Mode b0'!$B$18</c:f>
              <c:strCache>
                <c:ptCount val="1"/>
                <c:pt idx="0">
                  <c:v>MDC (mode-only)</c:v>
                </c:pt>
              </c:strCache>
            </c:strRef>
          </c:tx>
          <c:spPr>
            <a:ln w="25400" cmpd="dbl">
              <a:solidFill>
                <a:srgbClr val="B5B0F3"/>
              </a:solidFill>
            </a:ln>
          </c:spPr>
          <c:marker>
            <c:symbol val="none"/>
          </c:marker>
          <c:xVal>
            <c:numRef>
              <c:f>'Utt Mode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b0'!$B$19:$B$20</c:f>
              <c:numCache>
                <c:formatCode>0.00</c:formatCode>
                <c:ptCount val="2"/>
                <c:pt idx="0">
                  <c:v>1.6459183804206492</c:v>
                </c:pt>
                <c:pt idx="1">
                  <c:v>-2.6929979609657111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6381-4F02-A8C4-C4742684A577}"/>
            </c:ext>
          </c:extLst>
        </c:ser>
        <c:ser>
          <c:idx val="4"/>
          <c:order val="1"/>
          <c:tx>
            <c:strRef>
              <c:f>'Utt Mode+ b0'!$B$18</c:f>
              <c:strCache>
                <c:ptCount val="1"/>
                <c:pt idx="0">
                  <c:v>MDC (mode-and-phon)</c:v>
                </c:pt>
              </c:strCache>
            </c:strRef>
          </c:tx>
          <c:spPr>
            <a:ln w="25400">
              <a:solidFill>
                <a:srgbClr val="7570B3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A-6381-4F02-A8C4-C4742684A577}"/>
              </c:ext>
            </c:extLst>
          </c:dPt>
          <c:xVal>
            <c:numRef>
              <c:f>'Utt Mode+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Mode+ b0'!$B$19:$B$20</c:f>
              <c:numCache>
                <c:formatCode>0.00</c:formatCode>
                <c:ptCount val="2"/>
                <c:pt idx="0">
                  <c:v>6.5242021394321252</c:v>
                </c:pt>
                <c:pt idx="1">
                  <c:v>-7.3614056229220743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381-4F02-A8C4-C4742684A577}"/>
            </c:ext>
          </c:extLst>
        </c:ser>
        <c:ser>
          <c:idx val="9"/>
          <c:order val="2"/>
          <c:tx>
            <c:strRef>
              <c:f>'Utt Mode b0'!$C$18</c:f>
              <c:strCache>
                <c:ptCount val="1"/>
                <c:pt idx="0">
                  <c:v>MWH (mode-only)</c:v>
                </c:pt>
              </c:strCache>
            </c:strRef>
          </c:tx>
          <c:spPr>
            <a:ln w="25400" cap="rnd" cmpd="dbl">
              <a:solidFill>
                <a:srgbClr val="FEA96A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'Utt Mode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b0'!$C$19:$C$20</c:f>
              <c:numCache>
                <c:formatCode>0.00</c:formatCode>
                <c:ptCount val="2"/>
                <c:pt idx="0">
                  <c:v>6.9674378014790808</c:v>
                </c:pt>
                <c:pt idx="1">
                  <c:v>-7.0669440716917595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6381-4F02-A8C4-C4742684A577}"/>
            </c:ext>
          </c:extLst>
        </c:ser>
        <c:ser>
          <c:idx val="5"/>
          <c:order val="3"/>
          <c:tx>
            <c:strRef>
              <c:f>'Utt Mode+ b0'!$C$18</c:f>
              <c:strCache>
                <c:ptCount val="1"/>
                <c:pt idx="0">
                  <c:v>MWH (mode-and-phon)</c:v>
                </c:pt>
              </c:strCache>
            </c:strRef>
          </c:tx>
          <c:spPr>
            <a:ln w="25400" cap="rnd">
              <a:solidFill>
                <a:srgbClr val="E6610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'Utt Mode+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Mode+ b0'!$C$19:$C$20</c:f>
              <c:numCache>
                <c:formatCode>0.00</c:formatCode>
                <c:ptCount val="2"/>
                <c:pt idx="0">
                  <c:v>11.268274828853675</c:v>
                </c:pt>
                <c:pt idx="1">
                  <c:v>-11.158431373172403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381-4F02-A8C4-C4742684A577}"/>
            </c:ext>
          </c:extLst>
        </c:ser>
        <c:ser>
          <c:idx val="10"/>
          <c:order val="4"/>
          <c:tx>
            <c:strRef>
              <c:f>'Utt Mode b0'!$D$18</c:f>
              <c:strCache>
                <c:ptCount val="1"/>
                <c:pt idx="0">
                  <c:v>MYN (mode-only)</c:v>
                </c:pt>
              </c:strCache>
            </c:strRef>
          </c:tx>
          <c:spPr>
            <a:ln w="25400" cap="rnd" cmpd="dbl">
              <a:solidFill>
                <a:srgbClr val="82EACA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'Utt Mode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b0'!$D$19:$D$20</c:f>
              <c:numCache>
                <c:formatCode>0.00</c:formatCode>
                <c:ptCount val="2"/>
                <c:pt idx="0">
                  <c:v>-4.692658172906655</c:v>
                </c:pt>
                <c:pt idx="1">
                  <c:v>5.1675333196267443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6381-4F02-A8C4-C4742684A577}"/>
            </c:ext>
          </c:extLst>
        </c:ser>
        <c:ser>
          <c:idx val="6"/>
          <c:order val="5"/>
          <c:tx>
            <c:strRef>
              <c:f>'Utt Mode+ b0'!$D$18</c:f>
              <c:strCache>
                <c:ptCount val="1"/>
                <c:pt idx="0">
                  <c:v>MYN (mode-and-phon)</c:v>
                </c:pt>
              </c:strCache>
            </c:strRef>
          </c:tx>
          <c:spPr>
            <a:ln w="25400" cap="rnd">
              <a:solidFill>
                <a:srgbClr val="1B9E77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'Utt Mode+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Mode+ b0'!$D$19:$D$20</c:f>
              <c:numCache>
                <c:formatCode>0.00</c:formatCode>
                <c:ptCount val="2"/>
                <c:pt idx="0">
                  <c:v>1.1834422334761689</c:v>
                </c:pt>
                <c:pt idx="1">
                  <c:v>-0.87855491421586285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381-4F02-A8C4-C4742684A577}"/>
            </c:ext>
          </c:extLst>
        </c:ser>
        <c:ser>
          <c:idx val="11"/>
          <c:order val="6"/>
          <c:tx>
            <c:strRef>
              <c:f>'Utt Mode b0'!$E$18</c:f>
              <c:strCache>
                <c:ptCount val="1"/>
                <c:pt idx="0">
                  <c:v>MDQ (mode-only)</c:v>
                </c:pt>
              </c:strCache>
            </c:strRef>
          </c:tx>
          <c:spPr>
            <a:ln w="25400" cap="rnd" cmpd="dbl">
              <a:solidFill>
                <a:srgbClr val="F397C5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'Utt Mode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b0'!$E$19:$E$20</c:f>
              <c:numCache>
                <c:formatCode>0.00</c:formatCode>
                <c:ptCount val="2"/>
                <c:pt idx="0">
                  <c:v>-9.3741069349452104</c:v>
                </c:pt>
                <c:pt idx="1">
                  <c:v>11.285330669107505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6381-4F02-A8C4-C4742684A577}"/>
            </c:ext>
          </c:extLst>
        </c:ser>
        <c:ser>
          <c:idx val="7"/>
          <c:order val="7"/>
          <c:tx>
            <c:strRef>
              <c:f>'Utt Mode+ b0'!$E$18</c:f>
              <c:strCache>
                <c:ptCount val="1"/>
                <c:pt idx="0">
                  <c:v>MDQ (mode-and-phon)</c:v>
                </c:pt>
              </c:strCache>
            </c:strRef>
          </c:tx>
          <c:spPr>
            <a:ln w="25400" cap="rnd">
              <a:solidFill>
                <a:srgbClr val="E7298A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'Utt Mode+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Mode+ b0'!$E$19:$E$20</c:f>
              <c:numCache>
                <c:formatCode>0.00</c:formatCode>
                <c:ptCount val="2"/>
                <c:pt idx="0">
                  <c:v>-2.06452295870191</c:v>
                </c:pt>
                <c:pt idx="1">
                  <c:v>3.6576967544465728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6381-4F02-A8C4-C4742684A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</c:scatterChart>
      <c:valAx>
        <c:axId val="755857903"/>
        <c:scaling>
          <c:orientation val="minMax"/>
          <c:max val="0.75000000000000011"/>
          <c:min val="-0.750000000000000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</c:valAx>
      <c:valAx>
        <c:axId val="755857071"/>
        <c:scaling>
          <c:orientation val="minMax"/>
          <c:max val="94"/>
          <c:min val="8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900"/>
            </a:pPr>
            <a:endParaRPr lang="en-US"/>
          </a:p>
        </c:txPr>
        <c:crossAx val="755857903"/>
        <c:crosses val="max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000" b="0"/>
            </a:pPr>
            <a:r>
              <a:rPr lang="en-IE" sz="1000" b="0"/>
              <a:t>Mean f0 in mode-only and mode-and-phon models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strRef>
              <c:f>'Utt Mode b0'!$E$23</c:f>
              <c:strCache>
                <c:ptCount val="1"/>
                <c:pt idx="0">
                  <c:v>MDQ (mode-only)</c:v>
                </c:pt>
              </c:strCache>
            </c:strRef>
          </c:tx>
          <c:spPr>
            <a:ln w="25400" cmpd="dbl">
              <a:solidFill>
                <a:srgbClr val="F397C5"/>
              </a:solidFill>
              <a:prstDash val="lgDashDotDot"/>
            </a:ln>
          </c:spPr>
          <c:marker>
            <c:symbol val="none"/>
          </c:marker>
          <c:xVal>
            <c:numRef>
              <c:f>'Utt Mode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b0'!$E$24:$E$25</c:f>
              <c:numCache>
                <c:formatCode>0.00</c:formatCode>
                <c:ptCount val="2"/>
                <c:pt idx="0">
                  <c:v>1.67378616080225</c:v>
                </c:pt>
                <c:pt idx="1">
                  <c:v>1.67378616080225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B93-4D61-A06B-CE9F73E570A1}"/>
            </c:ext>
          </c:extLst>
        </c:ser>
        <c:ser>
          <c:idx val="7"/>
          <c:order val="1"/>
          <c:tx>
            <c:strRef>
              <c:f>'Utt Mode+ b0'!$E$23</c:f>
              <c:strCache>
                <c:ptCount val="1"/>
                <c:pt idx="0">
                  <c:v>MDQ (mode-and-phon)</c:v>
                </c:pt>
              </c:strCache>
            </c:strRef>
          </c:tx>
          <c:spPr>
            <a:ln w="25400">
              <a:solidFill>
                <a:srgbClr val="E7298A"/>
              </a:solidFill>
              <a:prstDash val="lgDashDotDot"/>
            </a:ln>
          </c:spPr>
          <c:marker>
            <c:symbol val="none"/>
          </c:marker>
          <c:xVal>
            <c:numRef>
              <c:f>'Utt Mode+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Mode+ b0'!$E$24:$E$25</c:f>
              <c:numCache>
                <c:formatCode>0.00</c:formatCode>
                <c:ptCount val="2"/>
                <c:pt idx="0">
                  <c:v>1.44073013611451</c:v>
                </c:pt>
                <c:pt idx="1">
                  <c:v>1.44073013611451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B93-4D61-A06B-CE9F73E570A1}"/>
            </c:ext>
          </c:extLst>
        </c:ser>
        <c:ser>
          <c:idx val="10"/>
          <c:order val="2"/>
          <c:tx>
            <c:strRef>
              <c:f>'Utt Mode b0'!$D$23</c:f>
              <c:strCache>
                <c:ptCount val="1"/>
                <c:pt idx="0">
                  <c:v>MYN (mode-only)</c:v>
                </c:pt>
              </c:strCache>
            </c:strRef>
          </c:tx>
          <c:spPr>
            <a:ln w="25400" cmpd="dbl">
              <a:solidFill>
                <a:srgbClr val="82EACA"/>
              </a:solidFill>
              <a:prstDash val="sysDash"/>
            </a:ln>
          </c:spPr>
          <c:marker>
            <c:symbol val="none"/>
          </c:marker>
          <c:xVal>
            <c:numRef>
              <c:f>'Utt Mode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b0'!$D$24:$D$25</c:f>
              <c:numCache>
                <c:formatCode>0.00</c:formatCode>
                <c:ptCount val="2"/>
                <c:pt idx="0">
                  <c:v>0.23743757336004501</c:v>
                </c:pt>
                <c:pt idx="1">
                  <c:v>0.23743757336004501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B93-4D61-A06B-CE9F73E570A1}"/>
            </c:ext>
          </c:extLst>
        </c:ser>
        <c:ser>
          <c:idx val="6"/>
          <c:order val="3"/>
          <c:tx>
            <c:strRef>
              <c:f>'Utt Mode+ b0'!$D$23</c:f>
              <c:strCache>
                <c:ptCount val="1"/>
                <c:pt idx="0">
                  <c:v>MYN (mode-and-phon)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ash"/>
            </a:ln>
          </c:spPr>
          <c:marker>
            <c:symbol val="none"/>
          </c:marker>
          <c:xVal>
            <c:numRef>
              <c:f>'Utt Mode+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Mode+ b0'!$D$24:$D$25</c:f>
              <c:numCache>
                <c:formatCode>0.00</c:formatCode>
                <c:ptCount val="2"/>
                <c:pt idx="0">
                  <c:v>0.15244365963015299</c:v>
                </c:pt>
                <c:pt idx="1">
                  <c:v>0.15244365963015299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B93-4D61-A06B-CE9F73E570A1}"/>
            </c:ext>
          </c:extLst>
        </c:ser>
        <c:ser>
          <c:idx val="9"/>
          <c:order val="4"/>
          <c:tx>
            <c:strRef>
              <c:f>'Utt Mode b0'!$C$23</c:f>
              <c:strCache>
                <c:ptCount val="1"/>
                <c:pt idx="0">
                  <c:v>MWH (mode-only)</c:v>
                </c:pt>
              </c:strCache>
            </c:strRef>
          </c:tx>
          <c:spPr>
            <a:ln w="25400">
              <a:solidFill>
                <a:srgbClr val="FEA96A"/>
              </a:solidFill>
              <a:prstDash val="dashDot"/>
            </a:ln>
          </c:spPr>
          <c:marker>
            <c:symbol val="none"/>
          </c:marker>
          <c:xVal>
            <c:numRef>
              <c:f>'Utt Mode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b0'!$C$24:$C$25</c:f>
              <c:numCache>
                <c:formatCode>0.00</c:formatCode>
                <c:ptCount val="2"/>
                <c:pt idx="0">
                  <c:v>-4.9753135106339497E-2</c:v>
                </c:pt>
                <c:pt idx="1">
                  <c:v>-4.9753135106339497E-2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93-4D61-A06B-CE9F73E570A1}"/>
            </c:ext>
          </c:extLst>
        </c:ser>
        <c:ser>
          <c:idx val="5"/>
          <c:order val="5"/>
          <c:tx>
            <c:strRef>
              <c:f>'Utt Mode+ b0'!$C$23</c:f>
              <c:strCache>
                <c:ptCount val="1"/>
                <c:pt idx="0">
                  <c:v>MWH (mode-and-phon)</c:v>
                </c:pt>
              </c:strCache>
            </c:strRef>
          </c:tx>
          <c:spPr>
            <a:ln w="25400">
              <a:solidFill>
                <a:srgbClr val="E66101"/>
              </a:solidFill>
              <a:prstDash val="dashDot"/>
            </a:ln>
          </c:spPr>
          <c:marker>
            <c:symbol val="none"/>
          </c:marker>
          <c:xVal>
            <c:numRef>
              <c:f>'Utt Mode+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Mode+ b0'!$C$24:$C$25</c:f>
              <c:numCache>
                <c:formatCode>0.00</c:formatCode>
                <c:ptCount val="2"/>
                <c:pt idx="0">
                  <c:v>5.4921727840636599E-2</c:v>
                </c:pt>
                <c:pt idx="1">
                  <c:v>5.4921727840636599E-2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B93-4D61-A06B-CE9F73E570A1}"/>
            </c:ext>
          </c:extLst>
        </c:ser>
        <c:ser>
          <c:idx val="8"/>
          <c:order val="6"/>
          <c:tx>
            <c:strRef>
              <c:f>'Utt Mode b0'!$B$23</c:f>
              <c:strCache>
                <c:ptCount val="1"/>
                <c:pt idx="0">
                  <c:v>MDC (mode-only)</c:v>
                </c:pt>
              </c:strCache>
            </c:strRef>
          </c:tx>
          <c:spPr>
            <a:ln w="25400" cmpd="dbl">
              <a:solidFill>
                <a:srgbClr val="B5B0F3"/>
              </a:solidFill>
            </a:ln>
          </c:spPr>
          <c:marker>
            <c:symbol val="none"/>
          </c:marker>
          <c:xVal>
            <c:numRef>
              <c:f>'Utt Mode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b0'!$B$24:$B$25</c:f>
              <c:numCache>
                <c:formatCode>0.00</c:formatCode>
                <c:ptCount val="2"/>
                <c:pt idx="0">
                  <c:v>-0.52353979027253095</c:v>
                </c:pt>
                <c:pt idx="1">
                  <c:v>-0.52353979027253095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93-4D61-A06B-CE9F73E570A1}"/>
            </c:ext>
          </c:extLst>
        </c:ser>
        <c:ser>
          <c:idx val="4"/>
          <c:order val="7"/>
          <c:tx>
            <c:strRef>
              <c:f>'Utt Mode+ b0'!$B$23</c:f>
              <c:strCache>
                <c:ptCount val="1"/>
                <c:pt idx="0">
                  <c:v>MDC (mode-and-phon)</c:v>
                </c:pt>
              </c:strCache>
            </c:strRef>
          </c:tx>
          <c:spPr>
            <a:ln w="25400">
              <a:solidFill>
                <a:srgbClr val="7570B3"/>
              </a:solidFill>
            </a:ln>
          </c:spPr>
          <c:marker>
            <c:symbol val="none"/>
          </c:marker>
          <c:xVal>
            <c:numRef>
              <c:f>'Utt Mode+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Mode+ b0'!$B$24:$B$25</c:f>
              <c:numCache>
                <c:formatCode>0.00</c:formatCode>
                <c:ptCount val="2"/>
                <c:pt idx="0">
                  <c:v>-0.418601741744975</c:v>
                </c:pt>
                <c:pt idx="1">
                  <c:v>-0.418601741744975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93-4D61-A06B-CE9F73E57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</c:scatterChart>
      <c:valAx>
        <c:axId val="755857903"/>
        <c:scaling>
          <c:orientation val="minMax"/>
          <c:max val="0.75000000000000011"/>
          <c:min val="-0.7500000000000001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55857071"/>
        <c:crosses val="autoZero"/>
        <c:crossBetween val="midCat"/>
      </c:valAx>
      <c:valAx>
        <c:axId val="755857071"/>
        <c:scaling>
          <c:orientation val="minMax"/>
          <c:min val="86"/>
        </c:scaling>
        <c:delete val="0"/>
        <c:axPos val="r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>
                  <a:lumMod val="90000"/>
                </a:schemeClr>
              </a:solidFill>
            </a:ln>
          </c:spPr>
        </c:min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900"/>
            </a:pPr>
            <a:endParaRPr lang="en-US"/>
          </a:p>
        </c:txPr>
        <c:crossAx val="755857903"/>
        <c:crosses val="max"/>
        <c:crossBetween val="midCat"/>
        <c:majorUnit val="1"/>
        <c:minorUnit val="0.2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MDC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976936851000013"/>
          <c:y val="0.25135416666666666"/>
          <c:w val="0.61817537697655089"/>
          <c:h val="0.55716041666666671"/>
        </c:manualLayout>
      </c:layout>
      <c:scatterChart>
        <c:scatterStyle val="smoothMarker"/>
        <c:varyColors val="0"/>
        <c:ser>
          <c:idx val="8"/>
          <c:order val="0"/>
          <c:tx>
            <c:strRef>
              <c:f>'Utt Mode b0'!$B$18</c:f>
              <c:strCache>
                <c:ptCount val="1"/>
                <c:pt idx="0">
                  <c:v>MDC (mode-only)</c:v>
                </c:pt>
              </c:strCache>
            </c:strRef>
          </c:tx>
          <c:spPr>
            <a:ln w="25400" cmpd="sng">
              <a:solidFill>
                <a:srgbClr val="7570B3"/>
              </a:solidFill>
              <a:prstDash val="sysDot"/>
            </a:ln>
          </c:spPr>
          <c:marker>
            <c:symbol val="none"/>
          </c:marker>
          <c:xVal>
            <c:numRef>
              <c:f>'Utt Mode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b0'!$B$19:$B$20</c:f>
              <c:numCache>
                <c:formatCode>0.00</c:formatCode>
                <c:ptCount val="2"/>
                <c:pt idx="0">
                  <c:v>1.6459183804206492</c:v>
                </c:pt>
                <c:pt idx="1">
                  <c:v>-2.6929979609657111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AD-46AF-B752-74DA028E898B}"/>
            </c:ext>
          </c:extLst>
        </c:ser>
        <c:ser>
          <c:idx val="4"/>
          <c:order val="1"/>
          <c:tx>
            <c:strRef>
              <c:f>'Utt Mode+ b0'!$B$18</c:f>
              <c:strCache>
                <c:ptCount val="1"/>
                <c:pt idx="0">
                  <c:v>MDC (mode-and-phon)</c:v>
                </c:pt>
              </c:strCache>
            </c:strRef>
          </c:tx>
          <c:spPr>
            <a:ln w="25400">
              <a:solidFill>
                <a:srgbClr val="7570B3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95AD-46AF-B752-74DA028E898B}"/>
              </c:ext>
            </c:extLst>
          </c:dPt>
          <c:xVal>
            <c:numRef>
              <c:f>'Utt Mode+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Mode+ b0'!$B$19:$B$20</c:f>
              <c:numCache>
                <c:formatCode>0.00</c:formatCode>
                <c:ptCount val="2"/>
                <c:pt idx="0">
                  <c:v>6.5242021394321252</c:v>
                </c:pt>
                <c:pt idx="1">
                  <c:v>-7.3614056229220743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AD-46AF-B752-74DA028E8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2"/>
                <c:tx>
                  <c:strRef>
                    <c:extLst>
                      <c:ext uri="{02D57815-91ED-43cb-92C2-25804820EDAC}">
                        <c15:formulaRef>
                          <c15:sqref>'Utt Mode b0'!$C$18</c15:sqref>
                        </c15:formulaRef>
                      </c:ext>
                    </c:extLst>
                    <c:strCache>
                      <c:ptCount val="1"/>
                      <c:pt idx="0">
                        <c:v>MWH (mode-only)</c:v>
                      </c:pt>
                    </c:strCache>
                  </c:strRef>
                </c:tx>
                <c:spPr>
                  <a:ln w="25400" cap="rnd" cmpd="dbl">
                    <a:solidFill>
                      <a:srgbClr val="FEA96A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'Utt Mode b0'!$C$19:$C$20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6.9674378014790808</c:v>
                      </c:pt>
                      <c:pt idx="1">
                        <c:v>-7.0669440716917595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95AD-46AF-B752-74DA028E898B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b0'!$C$18</c15:sqref>
                        </c15:formulaRef>
                      </c:ext>
                    </c:extLst>
                    <c:strCache>
                      <c:ptCount val="1"/>
                      <c:pt idx="0">
                        <c:v>MWH (mode-and-phon)</c:v>
                      </c:pt>
                    </c:strCache>
                  </c:strRef>
                </c:tx>
                <c:spPr>
                  <a:ln w="25400" cap="rnd">
                    <a:solidFill>
                      <a:srgbClr val="E66101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b0'!$C$19:$C$20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11.268274828853675</c:v>
                      </c:pt>
                      <c:pt idx="1">
                        <c:v>-11.158431373172403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5AD-46AF-B752-74DA028E898B}"/>
                  </c:ext>
                </c:extLst>
              </c15:ser>
            </c15:filteredScatterSeries>
            <c15:filteredScatterSeries>
              <c15:ser>
                <c:idx val="1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b0'!$D$18</c15:sqref>
                        </c15:formulaRef>
                      </c:ext>
                    </c:extLst>
                    <c:strCache>
                      <c:ptCount val="1"/>
                      <c:pt idx="0">
                        <c:v>MYN (mode-only)</c:v>
                      </c:pt>
                    </c:strCache>
                  </c:strRef>
                </c:tx>
                <c:spPr>
                  <a:ln w="25400" cap="rnd" cmpd="dbl">
                    <a:solidFill>
                      <a:srgbClr val="82EACA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b0'!$D$19:$D$20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-4.692658172906655</c:v>
                      </c:pt>
                      <c:pt idx="1">
                        <c:v>5.1675333196267443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5AD-46AF-B752-74DA028E898B}"/>
                  </c:ext>
                </c:extLst>
              </c15:ser>
            </c15:filteredScatterSeries>
            <c15:filteredScatter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b0'!$D$18</c15:sqref>
                        </c15:formulaRef>
                      </c:ext>
                    </c:extLst>
                    <c:strCache>
                      <c:ptCount val="1"/>
                      <c:pt idx="0">
                        <c:v>MYN (mode-and-phon)</c:v>
                      </c:pt>
                    </c:strCache>
                  </c:strRef>
                </c:tx>
                <c:spPr>
                  <a:ln w="25400" cap="rnd">
                    <a:solidFill>
                      <a:srgbClr val="1B9E77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b0'!$D$19:$D$20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1.1834422334761689</c:v>
                      </c:pt>
                      <c:pt idx="1">
                        <c:v>-0.87855491421586285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5AD-46AF-B752-74DA028E898B}"/>
                  </c:ext>
                </c:extLst>
              </c15:ser>
            </c15:filteredScatterSeries>
            <c15:filteredScatterSeries>
              <c15:ser>
                <c:idx val="1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b0'!$E$18</c15:sqref>
                        </c15:formulaRef>
                      </c:ext>
                    </c:extLst>
                    <c:strCache>
                      <c:ptCount val="1"/>
                      <c:pt idx="0">
                        <c:v>MDQ (mode-only)</c:v>
                      </c:pt>
                    </c:strCache>
                  </c:strRef>
                </c:tx>
                <c:spPr>
                  <a:ln w="25400" cap="rnd" cmpd="dbl">
                    <a:solidFill>
                      <a:srgbClr val="F397C5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b0'!$E$19:$E$20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-9.3741069349452104</c:v>
                      </c:pt>
                      <c:pt idx="1">
                        <c:v>11.285330669107505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5AD-46AF-B752-74DA028E898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b0'!$E$18</c15:sqref>
                        </c15:formulaRef>
                      </c:ext>
                    </c:extLst>
                    <c:strCache>
                      <c:ptCount val="1"/>
                      <c:pt idx="0">
                        <c:v>MDQ (mode-and-phon)</c:v>
                      </c:pt>
                    </c:strCache>
                  </c:strRef>
                </c:tx>
                <c:spPr>
                  <a:ln w="25400" cap="rnd">
                    <a:solidFill>
                      <a:srgbClr val="E7298A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b0'!$E$19:$E$20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-2.06452295870191</c:v>
                      </c:pt>
                      <c:pt idx="1">
                        <c:v>3.6576967544465728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5AD-46AF-B752-74DA028E898B}"/>
                  </c:ext>
                </c:extLst>
              </c15:ser>
            </c15:filteredScatterSeries>
          </c:ext>
        </c:extLst>
      </c:scatterChart>
      <c:valAx>
        <c:axId val="755857903"/>
        <c:scaling>
          <c:orientation val="minMax"/>
          <c:max val="0.75000000000000011"/>
          <c:min val="-0.75000000000000011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000" b="0"/>
                </a:pPr>
                <a:r>
                  <a:rPr lang="en-IE" sz="10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755857071"/>
        <c:crosses val="autoZero"/>
        <c:crossBetween val="midCat"/>
        <c:majorUnit val="1.5"/>
        <c:minorUnit val="0.5"/>
      </c:valAx>
      <c:valAx>
        <c:axId val="755857071"/>
        <c:scaling>
          <c:orientation val="minMax"/>
          <c:max val="95"/>
          <c:min val="8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/>
                    </a:solidFill>
                  </a:defRPr>
                </a:pPr>
                <a:r>
                  <a:rPr lang="en-IE" sz="1000" b="0">
                    <a:solidFill>
                      <a:schemeClr val="tx1"/>
                    </a:solidFill>
                  </a:rPr>
                  <a:t>ST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755857903"/>
        <c:crosses val="max"/>
        <c:crossBetween val="midCat"/>
        <c:majorUnit val="15"/>
        <c:minorUnit val="5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MDC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038977389664668"/>
          <c:y val="0.23954415654170211"/>
          <c:w val="0.7058960487964725"/>
          <c:h val="0.67680550307865583"/>
        </c:manualLayout>
      </c:layout>
      <c:scatterChart>
        <c:scatterStyle val="smoothMarker"/>
        <c:varyColors val="0"/>
        <c:ser>
          <c:idx val="8"/>
          <c:order val="6"/>
          <c:tx>
            <c:strRef>
              <c:f>'Utt Mode b0'!$B$23</c:f>
              <c:strCache>
                <c:ptCount val="1"/>
                <c:pt idx="0">
                  <c:v>MDC (mode-only)</c:v>
                </c:pt>
              </c:strCache>
            </c:strRef>
          </c:tx>
          <c:spPr>
            <a:ln w="25400" cmpd="dbl">
              <a:solidFill>
                <a:srgbClr val="B5B0F3"/>
              </a:solidFill>
            </a:ln>
          </c:spPr>
          <c:marker>
            <c:symbol val="none"/>
          </c:marker>
          <c:xVal>
            <c:numRef>
              <c:f>'Utt Mode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b0'!$B$24:$B$25</c:f>
              <c:numCache>
                <c:formatCode>0.00</c:formatCode>
                <c:ptCount val="2"/>
                <c:pt idx="0">
                  <c:v>-0.52353979027253095</c:v>
                </c:pt>
                <c:pt idx="1">
                  <c:v>-0.52353979027253095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35C-4F71-A5F6-3D2A09505B93}"/>
            </c:ext>
          </c:extLst>
        </c:ser>
        <c:ser>
          <c:idx val="4"/>
          <c:order val="7"/>
          <c:tx>
            <c:strRef>
              <c:f>'Utt Mode+ b0'!$B$23</c:f>
              <c:strCache>
                <c:ptCount val="1"/>
                <c:pt idx="0">
                  <c:v>MDC (mode-and-phon)</c:v>
                </c:pt>
              </c:strCache>
            </c:strRef>
          </c:tx>
          <c:spPr>
            <a:ln w="25400">
              <a:solidFill>
                <a:srgbClr val="7570B3"/>
              </a:solidFill>
            </a:ln>
          </c:spPr>
          <c:marker>
            <c:symbol val="none"/>
          </c:marker>
          <c:xVal>
            <c:numRef>
              <c:f>'Utt Mode+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Mode+ b0'!$B$24:$B$25</c:f>
              <c:numCache>
                <c:formatCode>0.00</c:formatCode>
                <c:ptCount val="2"/>
                <c:pt idx="0">
                  <c:v>-0.418601741744975</c:v>
                </c:pt>
                <c:pt idx="1">
                  <c:v>-0.418601741744975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35C-4F71-A5F6-3D2A09505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>
          <c:ext xmlns:c15="http://schemas.microsoft.com/office/drawing/2012/chart" uri="{02D57815-91ED-43cb-92C2-25804820EDAC}">
            <c15:filteredScatterSeries>
              <c15:ser>
                <c:idx val="11"/>
                <c:order val="0"/>
                <c:tx>
                  <c:strRef>
                    <c:extLst>
                      <c:ext uri="{02D57815-91ED-43cb-92C2-25804820EDAC}">
                        <c15:formulaRef>
                          <c15:sqref>'Utt Mode b0'!$E$23</c15:sqref>
                        </c15:formulaRef>
                      </c:ext>
                    </c:extLst>
                    <c:strCache>
                      <c:ptCount val="1"/>
                      <c:pt idx="0">
                        <c:v>MDQ (mode-only)</c:v>
                      </c:pt>
                    </c:strCache>
                  </c:strRef>
                </c:tx>
                <c:spPr>
                  <a:ln w="25400" cmpd="dbl">
                    <a:solidFill>
                      <a:srgbClr val="F397C5"/>
                    </a:solidFill>
                    <a:prstDash val="lgDashDotDot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'Utt Mode b0'!$A$24:$A$25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'Utt Mode b0'!$E$24:$E$25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1.67378616080225</c:v>
                      </c:pt>
                      <c:pt idx="1">
                        <c:v>1.67378616080225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35C-4F71-A5F6-3D2A09505B93}"/>
                  </c:ext>
                </c:extLst>
              </c15:ser>
            </c15:filteredScatterSeries>
            <c15:filteredScatterSeries>
              <c15:ser>
                <c:idx val="7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b0'!$E$23</c15:sqref>
                        </c15:formulaRef>
                      </c:ext>
                    </c:extLst>
                    <c:strCache>
                      <c:ptCount val="1"/>
                      <c:pt idx="0">
                        <c:v>MDQ (mode-and-phon)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lgDashDot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b0'!$A$24:$A$25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b0'!$E$24:$E$25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1.44073013611451</c:v>
                      </c:pt>
                      <c:pt idx="1">
                        <c:v>1.44073013611451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35C-4F71-A5F6-3D2A09505B93}"/>
                  </c:ext>
                </c:extLst>
              </c15:ser>
            </c15:filteredScatterSeries>
            <c15:filteredScatterSeries>
              <c15:ser>
                <c:idx val="10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b0'!$D$23</c15:sqref>
                        </c15:formulaRef>
                      </c:ext>
                    </c:extLst>
                    <c:strCache>
                      <c:ptCount val="1"/>
                      <c:pt idx="0">
                        <c:v>MYN (mode-only)</c:v>
                      </c:pt>
                    </c:strCache>
                  </c:strRef>
                </c:tx>
                <c:spPr>
                  <a:ln w="25400" cmpd="dbl">
                    <a:solidFill>
                      <a:srgbClr val="82EACA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b0'!$A$24:$A$25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b0'!$D$24:$D$25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0.23743757336004501</c:v>
                      </c:pt>
                      <c:pt idx="1">
                        <c:v>0.23743757336004501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35C-4F71-A5F6-3D2A09505B93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b0'!$D$23</c15:sqref>
                        </c15:formulaRef>
                      </c:ext>
                    </c:extLst>
                    <c:strCache>
                      <c:ptCount val="1"/>
                      <c:pt idx="0">
                        <c:v>MYN (mode-and-phon)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b0'!$A$24:$A$25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b0'!$D$24:$D$25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0.15244365963015299</c:v>
                      </c:pt>
                      <c:pt idx="1">
                        <c:v>0.15244365963015299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35C-4F71-A5F6-3D2A09505B93}"/>
                  </c:ext>
                </c:extLst>
              </c15:ser>
            </c15:filteredScatterSeries>
            <c15:filteredScatterSeries>
              <c15:ser>
                <c:idx val="9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b0'!$C$23</c15:sqref>
                        </c15:formulaRef>
                      </c:ext>
                    </c:extLst>
                    <c:strCache>
                      <c:ptCount val="1"/>
                      <c:pt idx="0">
                        <c:v>MWH (mode-only)</c:v>
                      </c:pt>
                    </c:strCache>
                  </c:strRef>
                </c:tx>
                <c:spPr>
                  <a:ln w="25400">
                    <a:solidFill>
                      <a:srgbClr val="FEA96A"/>
                    </a:solidFill>
                    <a:prstDash val="dash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b0'!$A$24:$A$25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b0'!$C$24:$C$25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-4.9753135106339497E-2</c:v>
                      </c:pt>
                      <c:pt idx="1">
                        <c:v>-4.9753135106339497E-2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35C-4F71-A5F6-3D2A09505B9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b0'!$C$23</c15:sqref>
                        </c15:formulaRef>
                      </c:ext>
                    </c:extLst>
                    <c:strCache>
                      <c:ptCount val="1"/>
                      <c:pt idx="0">
                        <c:v>MWH (mode-and-phon)</c:v>
                      </c:pt>
                    </c:strCache>
                  </c:strRef>
                </c:tx>
                <c:spPr>
                  <a:ln w="25400">
                    <a:solidFill>
                      <a:srgbClr val="E66101"/>
                    </a:solidFill>
                    <a:prstDash val="dash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b0'!$A$24:$A$25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b0'!$C$24:$C$25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5.4921727840636599E-2</c:v>
                      </c:pt>
                      <c:pt idx="1">
                        <c:v>5.4921727840636599E-2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35C-4F71-A5F6-3D2A09505B93}"/>
                  </c:ext>
                </c:extLst>
              </c15:ser>
            </c15:filteredScatterSeries>
          </c:ext>
        </c:extLst>
      </c:scatterChart>
      <c:valAx>
        <c:axId val="755857903"/>
        <c:scaling>
          <c:orientation val="minMax"/>
          <c:max val="1"/>
          <c:min val="-0.5"/>
        </c:scaling>
        <c:delete val="1"/>
        <c:axPos val="b"/>
        <c:numFmt formatCode="General" sourceLinked="1"/>
        <c:majorTickMark val="out"/>
        <c:minorTickMark val="none"/>
        <c:tickLblPos val="nextTo"/>
        <c:crossAx val="755857071"/>
        <c:crosses val="autoZero"/>
        <c:crossBetween val="midCat"/>
      </c:valAx>
      <c:valAx>
        <c:axId val="755857071"/>
        <c:scaling>
          <c:orientation val="minMax"/>
          <c:max val="88"/>
          <c:min val="86"/>
        </c:scaling>
        <c:delete val="0"/>
        <c:axPos val="r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IE" b="0"/>
                  <a:t>ST re 1 Hz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b="0"/>
            </a:pPr>
            <a:endParaRPr lang="en-US"/>
          </a:p>
        </c:txPr>
        <c:crossAx val="755857903"/>
        <c:crosses val="max"/>
        <c:crossBetween val="midCat"/>
        <c:majorUnit val="2"/>
        <c:minorUnit val="0.5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MWH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976936851000013"/>
          <c:y val="0.25135416666666666"/>
          <c:w val="0.61817537697655089"/>
          <c:h val="0.55716041666666671"/>
        </c:manualLayout>
      </c:layout>
      <c:scatterChart>
        <c:scatterStyle val="smoothMarker"/>
        <c:varyColors val="0"/>
        <c:ser>
          <c:idx val="9"/>
          <c:order val="2"/>
          <c:tx>
            <c:strRef>
              <c:f>'Utt Mode b0'!$C$18</c:f>
              <c:strCache>
                <c:ptCount val="1"/>
                <c:pt idx="0">
                  <c:v>MWH (mode-only)</c:v>
                </c:pt>
              </c:strCache>
              <c:extLst xmlns:c15="http://schemas.microsoft.com/office/drawing/2012/chart"/>
            </c:strRef>
          </c:tx>
          <c:spPr>
            <a:ln w="25400" cap="rnd" cmpd="sng">
              <a:solidFill>
                <a:srgbClr val="E6610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'Utt Mode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'Utt Mode b0'!$C$19:$C$20</c:f>
              <c:numCache>
                <c:formatCode>0.00</c:formatCode>
                <c:ptCount val="2"/>
                <c:pt idx="0">
                  <c:v>6.9674378014790808</c:v>
                </c:pt>
                <c:pt idx="1">
                  <c:v>-7.0669440716917595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0F65-4F68-BC88-AC7F78A9CC58}"/>
            </c:ext>
          </c:extLst>
        </c:ser>
        <c:ser>
          <c:idx val="5"/>
          <c:order val="3"/>
          <c:tx>
            <c:strRef>
              <c:f>'Utt Mode+ b0'!$C$18</c:f>
              <c:strCache>
                <c:ptCount val="1"/>
                <c:pt idx="0">
                  <c:v>MWH (mode-and-phon)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rgbClr val="E6610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'Utt Mode+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'Utt Mode+ b0'!$C$19:$C$20</c:f>
              <c:numCache>
                <c:formatCode>0.00</c:formatCode>
                <c:ptCount val="2"/>
                <c:pt idx="0">
                  <c:v>11.268274828853675</c:v>
                </c:pt>
                <c:pt idx="1">
                  <c:v>-11.158431373172403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0F65-4F68-BC88-AC7F78A9C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0"/>
                <c:tx>
                  <c:strRef>
                    <c:extLst>
                      <c:ext uri="{02D57815-91ED-43cb-92C2-25804820EDAC}">
                        <c15:formulaRef>
                          <c15:sqref>'Utt Mode b0'!$B$18</c15:sqref>
                        </c15:formulaRef>
                      </c:ext>
                    </c:extLst>
                    <c:strCache>
                      <c:ptCount val="1"/>
                      <c:pt idx="0">
                        <c:v>MDC (mode-only)</c:v>
                      </c:pt>
                    </c:strCache>
                  </c:strRef>
                </c:tx>
                <c:spPr>
                  <a:ln w="25400" cmpd="dbl">
                    <a:solidFill>
                      <a:srgbClr val="B5B0F3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'Utt Mode b0'!$B$19:$B$20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1.6459183804206492</c:v>
                      </c:pt>
                      <c:pt idx="1">
                        <c:v>-2.6929979609657111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0F65-4F68-BC88-AC7F78A9CC58}"/>
                  </c:ext>
                </c:extLst>
              </c15:ser>
            </c15:filteredScatterSeries>
            <c15:filteredScatterSeries>
              <c15:ser>
                <c:idx val="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b0'!$B$18</c15:sqref>
                        </c15:formulaRef>
                      </c:ext>
                    </c:extLst>
                    <c:strCache>
                      <c:ptCount val="1"/>
                      <c:pt idx="0">
                        <c:v>MDC (mode-and-phon)</c:v>
                      </c:pt>
                    </c:strCache>
                  </c:strRef>
                </c:tx>
                <c:spPr>
                  <a:ln w="25400">
                    <a:solidFill>
                      <a:srgbClr val="7570B3"/>
                    </a:solidFill>
                  </a:ln>
                </c:spPr>
                <c:marker>
                  <c:symbol val="none"/>
                </c:marker>
                <c:dPt>
                  <c:idx val="1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0F65-4F68-BC88-AC7F78A9CC58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b0'!$B$19:$B$20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6.5242021394321252</c:v>
                      </c:pt>
                      <c:pt idx="1">
                        <c:v>-7.3614056229220743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F65-4F68-BC88-AC7F78A9CC58}"/>
                  </c:ext>
                </c:extLst>
              </c15:ser>
            </c15:filteredScatterSeries>
            <c15:filteredScatterSeries>
              <c15:ser>
                <c:idx val="1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b0'!$D$18</c15:sqref>
                        </c15:formulaRef>
                      </c:ext>
                    </c:extLst>
                    <c:strCache>
                      <c:ptCount val="1"/>
                      <c:pt idx="0">
                        <c:v>MYN (mode-only)</c:v>
                      </c:pt>
                    </c:strCache>
                  </c:strRef>
                </c:tx>
                <c:spPr>
                  <a:ln w="25400" cap="rnd" cmpd="dbl">
                    <a:solidFill>
                      <a:srgbClr val="82EACA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b0'!$D$19:$D$20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-4.692658172906655</c:v>
                      </c:pt>
                      <c:pt idx="1">
                        <c:v>5.1675333196267443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F65-4F68-BC88-AC7F78A9CC58}"/>
                  </c:ext>
                </c:extLst>
              </c15:ser>
            </c15:filteredScatterSeries>
            <c15:filteredScatter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b0'!$D$18</c15:sqref>
                        </c15:formulaRef>
                      </c:ext>
                    </c:extLst>
                    <c:strCache>
                      <c:ptCount val="1"/>
                      <c:pt idx="0">
                        <c:v>MYN (mode-and-phon)</c:v>
                      </c:pt>
                    </c:strCache>
                  </c:strRef>
                </c:tx>
                <c:spPr>
                  <a:ln w="25400" cap="rnd">
                    <a:solidFill>
                      <a:srgbClr val="1B9E77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b0'!$D$19:$D$20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1.1834422334761689</c:v>
                      </c:pt>
                      <c:pt idx="1">
                        <c:v>-0.87855491421586285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F65-4F68-BC88-AC7F78A9CC58}"/>
                  </c:ext>
                </c:extLst>
              </c15:ser>
            </c15:filteredScatterSeries>
            <c15:filteredScatterSeries>
              <c15:ser>
                <c:idx val="1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b0'!$E$18</c15:sqref>
                        </c15:formulaRef>
                      </c:ext>
                    </c:extLst>
                    <c:strCache>
                      <c:ptCount val="1"/>
                      <c:pt idx="0">
                        <c:v>MDQ (mode-only)</c:v>
                      </c:pt>
                    </c:strCache>
                  </c:strRef>
                </c:tx>
                <c:spPr>
                  <a:ln w="25400" cap="rnd" cmpd="dbl">
                    <a:solidFill>
                      <a:srgbClr val="F397C5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b0'!$E$19:$E$20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-9.3741069349452104</c:v>
                      </c:pt>
                      <c:pt idx="1">
                        <c:v>11.285330669107505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F65-4F68-BC88-AC7F78A9CC5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b0'!$E$18</c15:sqref>
                        </c15:formulaRef>
                      </c:ext>
                    </c:extLst>
                    <c:strCache>
                      <c:ptCount val="1"/>
                      <c:pt idx="0">
                        <c:v>MDQ (mode-and-phon)</c:v>
                      </c:pt>
                    </c:strCache>
                  </c:strRef>
                </c:tx>
                <c:spPr>
                  <a:ln w="25400" cap="rnd">
                    <a:solidFill>
                      <a:srgbClr val="E7298A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b0'!$E$19:$E$20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-2.06452295870191</c:v>
                      </c:pt>
                      <c:pt idx="1">
                        <c:v>3.6576967544465728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F65-4F68-BC88-AC7F78A9CC58}"/>
                  </c:ext>
                </c:extLst>
              </c15:ser>
            </c15:filteredScatterSeries>
          </c:ext>
        </c:extLst>
      </c:scatterChart>
      <c:valAx>
        <c:axId val="755857903"/>
        <c:scaling>
          <c:orientation val="minMax"/>
          <c:max val="0.75000000000000011"/>
          <c:min val="-0.75000000000000011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/>
                    </a:solidFill>
                  </a:defRPr>
                </a:pPr>
                <a:r>
                  <a:rPr lang="en-IE" sz="1000" b="0">
                    <a:solidFill>
                      <a:schemeClr val="tx1"/>
                    </a:solidFill>
                  </a:rPr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755857071"/>
        <c:crosses val="autoZero"/>
        <c:crossBetween val="midCat"/>
        <c:majorUnit val="1.5"/>
        <c:minorUnit val="0.5"/>
      </c:valAx>
      <c:valAx>
        <c:axId val="755857071"/>
        <c:scaling>
          <c:orientation val="minMax"/>
          <c:max val="95"/>
          <c:min val="8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/>
                    </a:solidFill>
                  </a:defRPr>
                </a:pPr>
                <a:r>
                  <a:rPr lang="en-IE" sz="1000" b="0">
                    <a:solidFill>
                      <a:schemeClr val="tx1"/>
                    </a:solidFill>
                  </a:rPr>
                  <a:t>ST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755857903"/>
        <c:crosses val="max"/>
        <c:crossBetween val="midCat"/>
        <c:majorUnit val="15"/>
        <c:minorUnit val="5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MYN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976936851000013"/>
          <c:y val="0.25135416666666666"/>
          <c:w val="0.61817537697655089"/>
          <c:h val="0.55716041666666671"/>
        </c:manualLayout>
      </c:layout>
      <c:scatterChart>
        <c:scatterStyle val="smoothMarker"/>
        <c:varyColors val="0"/>
        <c:ser>
          <c:idx val="10"/>
          <c:order val="4"/>
          <c:tx>
            <c:strRef>
              <c:f>'Utt Mode b0'!$D$18</c:f>
              <c:strCache>
                <c:ptCount val="1"/>
                <c:pt idx="0">
                  <c:v>MYN (mode-only)</c:v>
                </c:pt>
              </c:strCache>
              <c:extLst xmlns:c15="http://schemas.microsoft.com/office/drawing/2012/chart"/>
            </c:strRef>
          </c:tx>
          <c:spPr>
            <a:ln w="25400" cap="rnd" cmpd="sng">
              <a:solidFill>
                <a:srgbClr val="1B9E77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'Utt Mode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'Utt Mode b0'!$D$19:$D$20</c:f>
              <c:numCache>
                <c:formatCode>0.00</c:formatCode>
                <c:ptCount val="2"/>
                <c:pt idx="0">
                  <c:v>-4.692658172906655</c:v>
                </c:pt>
                <c:pt idx="1">
                  <c:v>5.1675333196267443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86E8-4B20-9998-4E8A4FD423EC}"/>
            </c:ext>
          </c:extLst>
        </c:ser>
        <c:ser>
          <c:idx val="6"/>
          <c:order val="5"/>
          <c:tx>
            <c:strRef>
              <c:f>'Utt Mode+ b0'!$D$18</c:f>
              <c:strCache>
                <c:ptCount val="1"/>
                <c:pt idx="0">
                  <c:v>MYN (mode-and-phon)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rgbClr val="1B9E77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'Utt Mode+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'Utt Mode+ b0'!$D$19:$D$20</c:f>
              <c:numCache>
                <c:formatCode>0.00</c:formatCode>
                <c:ptCount val="2"/>
                <c:pt idx="0">
                  <c:v>1.1834422334761689</c:v>
                </c:pt>
                <c:pt idx="1">
                  <c:v>-0.87855491421586285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86E8-4B20-9998-4E8A4FD42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0"/>
                <c:tx>
                  <c:strRef>
                    <c:extLst>
                      <c:ext uri="{02D57815-91ED-43cb-92C2-25804820EDAC}">
                        <c15:formulaRef>
                          <c15:sqref>'Utt Mode b0'!$B$18</c15:sqref>
                        </c15:formulaRef>
                      </c:ext>
                    </c:extLst>
                    <c:strCache>
                      <c:ptCount val="1"/>
                      <c:pt idx="0">
                        <c:v>MDC (mode-only)</c:v>
                      </c:pt>
                    </c:strCache>
                  </c:strRef>
                </c:tx>
                <c:spPr>
                  <a:ln w="25400" cmpd="dbl">
                    <a:solidFill>
                      <a:srgbClr val="B5B0F3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'Utt Mode b0'!$B$19:$B$20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1.6459183804206492</c:v>
                      </c:pt>
                      <c:pt idx="1">
                        <c:v>-2.6929979609657111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86E8-4B20-9998-4E8A4FD423EC}"/>
                  </c:ext>
                </c:extLst>
              </c15:ser>
            </c15:filteredScatterSeries>
            <c15:filteredScatterSeries>
              <c15:ser>
                <c:idx val="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b0'!$B$18</c15:sqref>
                        </c15:formulaRef>
                      </c:ext>
                    </c:extLst>
                    <c:strCache>
                      <c:ptCount val="1"/>
                      <c:pt idx="0">
                        <c:v>MDC (mode-and-phon)</c:v>
                      </c:pt>
                    </c:strCache>
                  </c:strRef>
                </c:tx>
                <c:spPr>
                  <a:ln w="25400">
                    <a:solidFill>
                      <a:srgbClr val="7570B3"/>
                    </a:solidFill>
                  </a:ln>
                </c:spPr>
                <c:marker>
                  <c:symbol val="none"/>
                </c:marker>
                <c:dPt>
                  <c:idx val="1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86E8-4B20-9998-4E8A4FD423EC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b0'!$B$19:$B$20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6.5242021394321252</c:v>
                      </c:pt>
                      <c:pt idx="1">
                        <c:v>-7.3614056229220743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6E8-4B20-9998-4E8A4FD423EC}"/>
                  </c:ext>
                </c:extLst>
              </c15:ser>
            </c15:filteredScatterSeries>
            <c15:filteredScatterSeries>
              <c15:ser>
                <c:idx val="9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b0'!$C$18</c15:sqref>
                        </c15:formulaRef>
                      </c:ext>
                    </c:extLst>
                    <c:strCache>
                      <c:ptCount val="1"/>
                      <c:pt idx="0">
                        <c:v>MWH (mode-only)</c:v>
                      </c:pt>
                    </c:strCache>
                  </c:strRef>
                </c:tx>
                <c:spPr>
                  <a:ln w="25400" cap="rnd" cmpd="dbl">
                    <a:solidFill>
                      <a:srgbClr val="FEA96A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b0'!$C$19:$C$20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6.9674378014790808</c:v>
                      </c:pt>
                      <c:pt idx="1">
                        <c:v>-7.0669440716917595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6E8-4B20-9998-4E8A4FD423EC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b0'!$C$18</c15:sqref>
                        </c15:formulaRef>
                      </c:ext>
                    </c:extLst>
                    <c:strCache>
                      <c:ptCount val="1"/>
                      <c:pt idx="0">
                        <c:v>MWH (mode-and-phon)</c:v>
                      </c:pt>
                    </c:strCache>
                  </c:strRef>
                </c:tx>
                <c:spPr>
                  <a:ln w="25400" cap="rnd">
                    <a:solidFill>
                      <a:srgbClr val="E66101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b0'!$C$19:$C$20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11.268274828853675</c:v>
                      </c:pt>
                      <c:pt idx="1">
                        <c:v>-11.158431373172403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6E8-4B20-9998-4E8A4FD423EC}"/>
                  </c:ext>
                </c:extLst>
              </c15:ser>
            </c15:filteredScatterSeries>
            <c15:filteredScatterSeries>
              <c15:ser>
                <c:idx val="1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b0'!$E$18</c15:sqref>
                        </c15:formulaRef>
                      </c:ext>
                    </c:extLst>
                    <c:strCache>
                      <c:ptCount val="1"/>
                      <c:pt idx="0">
                        <c:v>MDQ (mode-only)</c:v>
                      </c:pt>
                    </c:strCache>
                  </c:strRef>
                </c:tx>
                <c:spPr>
                  <a:ln w="25400" cap="rnd" cmpd="dbl">
                    <a:solidFill>
                      <a:srgbClr val="F397C5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b0'!$E$19:$E$20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-9.3741069349452104</c:v>
                      </c:pt>
                      <c:pt idx="1">
                        <c:v>11.285330669107505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6E8-4B20-9998-4E8A4FD423E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b0'!$E$18</c15:sqref>
                        </c15:formulaRef>
                      </c:ext>
                    </c:extLst>
                    <c:strCache>
                      <c:ptCount val="1"/>
                      <c:pt idx="0">
                        <c:v>MDQ (mode-and-phon)</c:v>
                      </c:pt>
                    </c:strCache>
                  </c:strRef>
                </c:tx>
                <c:spPr>
                  <a:ln w="25400" cap="rnd">
                    <a:solidFill>
                      <a:srgbClr val="E7298A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b0'!$E$19:$E$20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-2.06452295870191</c:v>
                      </c:pt>
                      <c:pt idx="1">
                        <c:v>3.6576967544465728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6E8-4B20-9998-4E8A4FD423EC}"/>
                  </c:ext>
                </c:extLst>
              </c15:ser>
            </c15:filteredScatterSeries>
          </c:ext>
        </c:extLst>
      </c:scatterChart>
      <c:valAx>
        <c:axId val="755857903"/>
        <c:scaling>
          <c:orientation val="minMax"/>
          <c:max val="0.75000000000000011"/>
          <c:min val="-0.75000000000000011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/>
                    </a:solidFill>
                  </a:defRPr>
                </a:pPr>
                <a:r>
                  <a:rPr lang="en-IE" sz="1000" b="0">
                    <a:solidFill>
                      <a:schemeClr val="tx1"/>
                    </a:solidFill>
                  </a:rPr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755857071"/>
        <c:crosses val="autoZero"/>
        <c:crossBetween val="midCat"/>
        <c:majorUnit val="1.5"/>
        <c:minorUnit val="0.5"/>
      </c:valAx>
      <c:valAx>
        <c:axId val="755857071"/>
        <c:scaling>
          <c:orientation val="minMax"/>
          <c:max val="95"/>
          <c:min val="8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 sz="1000" b="0"/>
                </a:pPr>
                <a:r>
                  <a:rPr lang="en-IE" sz="1000" b="0"/>
                  <a:t>ST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755857903"/>
        <c:crosses val="max"/>
        <c:crossBetween val="midCat"/>
        <c:majorUnit val="15"/>
        <c:minorUnit val="5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MDQ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976936851000013"/>
          <c:y val="0.25135416666666666"/>
          <c:w val="0.61817537697655089"/>
          <c:h val="0.55716041666666671"/>
        </c:manualLayout>
      </c:layout>
      <c:scatterChart>
        <c:scatterStyle val="smoothMarker"/>
        <c:varyColors val="0"/>
        <c:ser>
          <c:idx val="11"/>
          <c:order val="6"/>
          <c:tx>
            <c:strRef>
              <c:f>'Utt Mode b0'!$E$18</c:f>
              <c:strCache>
                <c:ptCount val="1"/>
                <c:pt idx="0">
                  <c:v>MDQ (mode-only)</c:v>
                </c:pt>
              </c:strCache>
              <c:extLst xmlns:c15="http://schemas.microsoft.com/office/drawing/2012/chart"/>
            </c:strRef>
          </c:tx>
          <c:spPr>
            <a:ln w="25400" cap="rnd" cmpd="sng">
              <a:solidFill>
                <a:srgbClr val="E7298A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'Utt Mode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'Utt Mode b0'!$E$19:$E$20</c:f>
              <c:numCache>
                <c:formatCode>0.00</c:formatCode>
                <c:ptCount val="2"/>
                <c:pt idx="0">
                  <c:v>-9.3741069349452104</c:v>
                </c:pt>
                <c:pt idx="1">
                  <c:v>11.285330669107505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1A3F-4E8A-9E76-E072395C419C}"/>
            </c:ext>
          </c:extLst>
        </c:ser>
        <c:ser>
          <c:idx val="7"/>
          <c:order val="7"/>
          <c:tx>
            <c:strRef>
              <c:f>'Utt Mode+ b0'!$E$18</c:f>
              <c:strCache>
                <c:ptCount val="1"/>
                <c:pt idx="0">
                  <c:v>MDQ (mode-and-phon)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rgbClr val="E7298A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'Utt Mode+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'Utt Mode+ b0'!$E$19:$E$20</c:f>
              <c:numCache>
                <c:formatCode>0.00</c:formatCode>
                <c:ptCount val="2"/>
                <c:pt idx="0">
                  <c:v>-2.06452295870191</c:v>
                </c:pt>
                <c:pt idx="1">
                  <c:v>3.6576967544465728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1A3F-4E8A-9E76-E072395C4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0"/>
                <c:tx>
                  <c:strRef>
                    <c:extLst>
                      <c:ext uri="{02D57815-91ED-43cb-92C2-25804820EDAC}">
                        <c15:formulaRef>
                          <c15:sqref>'Utt Mode b0'!$B$18</c15:sqref>
                        </c15:formulaRef>
                      </c:ext>
                    </c:extLst>
                    <c:strCache>
                      <c:ptCount val="1"/>
                      <c:pt idx="0">
                        <c:v>MDC (mode-only)</c:v>
                      </c:pt>
                    </c:strCache>
                  </c:strRef>
                </c:tx>
                <c:spPr>
                  <a:ln w="25400" cmpd="dbl">
                    <a:solidFill>
                      <a:srgbClr val="B5B0F3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'Utt Mode b0'!$B$19:$B$20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1.6459183804206492</c:v>
                      </c:pt>
                      <c:pt idx="1">
                        <c:v>-2.6929979609657111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1A3F-4E8A-9E76-E072395C419C}"/>
                  </c:ext>
                </c:extLst>
              </c15:ser>
            </c15:filteredScatterSeries>
            <c15:filteredScatterSeries>
              <c15:ser>
                <c:idx val="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b0'!$B$18</c15:sqref>
                        </c15:formulaRef>
                      </c:ext>
                    </c:extLst>
                    <c:strCache>
                      <c:ptCount val="1"/>
                      <c:pt idx="0">
                        <c:v>MDC (mode-and-phon)</c:v>
                      </c:pt>
                    </c:strCache>
                  </c:strRef>
                </c:tx>
                <c:spPr>
                  <a:ln w="25400">
                    <a:solidFill>
                      <a:srgbClr val="7570B3"/>
                    </a:solidFill>
                  </a:ln>
                </c:spPr>
                <c:marker>
                  <c:symbol val="none"/>
                </c:marker>
                <c:dPt>
                  <c:idx val="1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1A3F-4E8A-9E76-E072395C419C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b0'!$B$19:$B$20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6.5242021394321252</c:v>
                      </c:pt>
                      <c:pt idx="1">
                        <c:v>-7.3614056229220743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A3F-4E8A-9E76-E072395C419C}"/>
                  </c:ext>
                </c:extLst>
              </c15:ser>
            </c15:filteredScatterSeries>
            <c15:filteredScatterSeries>
              <c15:ser>
                <c:idx val="9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b0'!$C$18</c15:sqref>
                        </c15:formulaRef>
                      </c:ext>
                    </c:extLst>
                    <c:strCache>
                      <c:ptCount val="1"/>
                      <c:pt idx="0">
                        <c:v>MWH (mode-only)</c:v>
                      </c:pt>
                    </c:strCache>
                  </c:strRef>
                </c:tx>
                <c:spPr>
                  <a:ln w="25400" cap="rnd" cmpd="dbl">
                    <a:solidFill>
                      <a:srgbClr val="FEA96A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b0'!$C$19:$C$20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6.9674378014790808</c:v>
                      </c:pt>
                      <c:pt idx="1">
                        <c:v>-7.0669440716917595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A3F-4E8A-9E76-E072395C419C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b0'!$C$18</c15:sqref>
                        </c15:formulaRef>
                      </c:ext>
                    </c:extLst>
                    <c:strCache>
                      <c:ptCount val="1"/>
                      <c:pt idx="0">
                        <c:v>MWH (mode-and-phon)</c:v>
                      </c:pt>
                    </c:strCache>
                  </c:strRef>
                </c:tx>
                <c:spPr>
                  <a:ln w="25400" cap="rnd">
                    <a:solidFill>
                      <a:srgbClr val="E66101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b0'!$C$19:$C$20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11.268274828853675</c:v>
                      </c:pt>
                      <c:pt idx="1">
                        <c:v>-11.158431373172403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A3F-4E8A-9E76-E072395C419C}"/>
                  </c:ext>
                </c:extLst>
              </c15:ser>
            </c15:filteredScatterSeries>
            <c15:filteredScatterSeries>
              <c15:ser>
                <c:idx val="1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b0'!$D$18</c15:sqref>
                        </c15:formulaRef>
                      </c:ext>
                    </c:extLst>
                    <c:strCache>
                      <c:ptCount val="1"/>
                      <c:pt idx="0">
                        <c:v>MYN (mode-only)</c:v>
                      </c:pt>
                    </c:strCache>
                  </c:strRef>
                </c:tx>
                <c:spPr>
                  <a:ln w="25400" cap="rnd" cmpd="dbl">
                    <a:solidFill>
                      <a:srgbClr val="82EACA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b0'!$D$19:$D$20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-4.692658172906655</c:v>
                      </c:pt>
                      <c:pt idx="1">
                        <c:v>5.1675333196267443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A3F-4E8A-9E76-E072395C419C}"/>
                  </c:ext>
                </c:extLst>
              </c15:ser>
            </c15:filteredScatterSeries>
            <c15:filteredScatter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b0'!$D$18</c15:sqref>
                        </c15:formulaRef>
                      </c:ext>
                    </c:extLst>
                    <c:strCache>
                      <c:ptCount val="1"/>
                      <c:pt idx="0">
                        <c:v>MYN (mode-and-phon)</c:v>
                      </c:pt>
                    </c:strCache>
                  </c:strRef>
                </c:tx>
                <c:spPr>
                  <a:ln w="25400" cap="rnd">
                    <a:solidFill>
                      <a:srgbClr val="1B9E77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b0'!$D$19:$D$20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1.1834422334761689</c:v>
                      </c:pt>
                      <c:pt idx="1">
                        <c:v>-0.87855491421586285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A3F-4E8A-9E76-E072395C419C}"/>
                  </c:ext>
                </c:extLst>
              </c15:ser>
            </c15:filteredScatterSeries>
          </c:ext>
        </c:extLst>
      </c:scatterChart>
      <c:valAx>
        <c:axId val="755857903"/>
        <c:scaling>
          <c:orientation val="minMax"/>
          <c:max val="0.75000000000000011"/>
          <c:min val="-0.75000000000000011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/>
                    </a:solidFill>
                  </a:defRPr>
                </a:pPr>
                <a:r>
                  <a:rPr lang="en-IE" sz="1000" b="0">
                    <a:solidFill>
                      <a:schemeClr val="tx1"/>
                    </a:solidFill>
                  </a:rPr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755857071"/>
        <c:crosses val="autoZero"/>
        <c:crossBetween val="midCat"/>
        <c:majorUnit val="1.5"/>
        <c:minorUnit val="0.5"/>
      </c:valAx>
      <c:valAx>
        <c:axId val="755857071"/>
        <c:scaling>
          <c:orientation val="minMax"/>
          <c:max val="95"/>
          <c:min val="8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 sz="1000" b="0"/>
                </a:pPr>
                <a:r>
                  <a:rPr lang="en-IE" sz="1000" b="0"/>
                  <a:t>ST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755857903"/>
        <c:crosses val="max"/>
        <c:crossBetween val="midCat"/>
        <c:majorUnit val="15"/>
        <c:minorUnit val="5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mean f0 and slope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'Utt Mode+ b0'!$B$18</c:f>
              <c:strCache>
                <c:ptCount val="1"/>
                <c:pt idx="0">
                  <c:v>MDC (mode-and-phon)</c:v>
                </c:pt>
              </c:strCache>
            </c:strRef>
          </c:tx>
          <c:spPr>
            <a:ln w="25400">
              <a:solidFill>
                <a:srgbClr val="7570B3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E497-4D6D-B9AD-5F0011DECD8A}"/>
              </c:ext>
            </c:extLst>
          </c:dPt>
          <c:xVal>
            <c:numRef>
              <c:f>'Utt Mode+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Mode+ b0'!$B$19:$B$20</c:f>
              <c:numCache>
                <c:formatCode>0.00</c:formatCode>
                <c:ptCount val="2"/>
                <c:pt idx="0">
                  <c:v>6.5242021394321252</c:v>
                </c:pt>
                <c:pt idx="1">
                  <c:v>-7.3614056229220743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97-4D6D-B9AD-5F0011DECD8A}"/>
            </c:ext>
          </c:extLst>
        </c:ser>
        <c:ser>
          <c:idx val="5"/>
          <c:order val="1"/>
          <c:tx>
            <c:strRef>
              <c:f>'Utt Mode+ b0'!$C$18</c:f>
              <c:strCache>
                <c:ptCount val="1"/>
                <c:pt idx="0">
                  <c:v>MWH (mode-and-phon)</c:v>
                </c:pt>
              </c:strCache>
            </c:strRef>
          </c:tx>
          <c:spPr>
            <a:ln w="25400" cap="rnd">
              <a:solidFill>
                <a:srgbClr val="E6610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'Utt Mode+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Mode+ b0'!$C$19:$C$20</c:f>
              <c:numCache>
                <c:formatCode>0.00</c:formatCode>
                <c:ptCount val="2"/>
                <c:pt idx="0">
                  <c:v>11.268274828853675</c:v>
                </c:pt>
                <c:pt idx="1">
                  <c:v>-11.158431373172403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97-4D6D-B9AD-5F0011DECD8A}"/>
            </c:ext>
          </c:extLst>
        </c:ser>
        <c:ser>
          <c:idx val="6"/>
          <c:order val="2"/>
          <c:tx>
            <c:strRef>
              <c:f>'Utt Mode+ b0'!$D$18</c:f>
              <c:strCache>
                <c:ptCount val="1"/>
                <c:pt idx="0">
                  <c:v>MYN (mode-and-phon)</c:v>
                </c:pt>
              </c:strCache>
            </c:strRef>
          </c:tx>
          <c:spPr>
            <a:ln w="25400" cap="rnd">
              <a:solidFill>
                <a:srgbClr val="1B9E77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'Utt Mode+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Mode+ b0'!$D$19:$D$20</c:f>
              <c:numCache>
                <c:formatCode>0.00</c:formatCode>
                <c:ptCount val="2"/>
                <c:pt idx="0">
                  <c:v>1.1834422334761689</c:v>
                </c:pt>
                <c:pt idx="1">
                  <c:v>-0.87855491421586285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97-4D6D-B9AD-5F0011DECD8A}"/>
            </c:ext>
          </c:extLst>
        </c:ser>
        <c:ser>
          <c:idx val="7"/>
          <c:order val="3"/>
          <c:tx>
            <c:strRef>
              <c:f>'Utt Mode+ b0'!$E$18</c:f>
              <c:strCache>
                <c:ptCount val="1"/>
                <c:pt idx="0">
                  <c:v>MDQ (mode-and-phon)</c:v>
                </c:pt>
              </c:strCache>
            </c:strRef>
          </c:tx>
          <c:spPr>
            <a:ln w="25400" cap="rnd">
              <a:solidFill>
                <a:srgbClr val="E7298A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'Utt Mode+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Mode+ b0'!$E$19:$E$20</c:f>
              <c:numCache>
                <c:formatCode>0.00</c:formatCode>
                <c:ptCount val="2"/>
                <c:pt idx="0">
                  <c:v>-2.06452295870191</c:v>
                </c:pt>
                <c:pt idx="1">
                  <c:v>3.6576967544465728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97-4D6D-B9AD-5F0011DECD8A}"/>
            </c:ext>
          </c:extLst>
        </c:ser>
        <c:ser>
          <c:idx val="1"/>
          <c:order val="4"/>
          <c:tx>
            <c:strRef>
              <c:f>'Utt Mode+ b0'!$D$23</c:f>
              <c:strCache>
                <c:ptCount val="1"/>
                <c:pt idx="0">
                  <c:v>MYN (mode-and-phon)</c:v>
                </c:pt>
              </c:strCache>
            </c:strRef>
          </c:tx>
          <c:spPr>
            <a:ln w="25400" cmpd="dbl">
              <a:solidFill>
                <a:srgbClr val="1B9E77"/>
              </a:solidFill>
              <a:prstDash val="sysDash"/>
            </a:ln>
          </c:spPr>
          <c:marker>
            <c:symbol val="none"/>
          </c:marker>
          <c:xVal>
            <c:numRef>
              <c:f>'Utt Mode+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Mode+ b0'!$D$24:$D$25</c:f>
              <c:numCache>
                <c:formatCode>0.00</c:formatCode>
                <c:ptCount val="2"/>
                <c:pt idx="0">
                  <c:v>0.15244365963015299</c:v>
                </c:pt>
                <c:pt idx="1">
                  <c:v>0.15244365963015299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97-4D6D-B9AD-5F0011DECD8A}"/>
            </c:ext>
          </c:extLst>
        </c:ser>
        <c:ser>
          <c:idx val="2"/>
          <c:order val="5"/>
          <c:tx>
            <c:strRef>
              <c:f>'Utt Mode+ b0'!$C$23</c:f>
              <c:strCache>
                <c:ptCount val="1"/>
                <c:pt idx="0">
                  <c:v>MWH (mode-and-phon)</c:v>
                </c:pt>
              </c:strCache>
            </c:strRef>
          </c:tx>
          <c:spPr>
            <a:ln w="25400" cap="rnd" cmpd="dbl">
              <a:solidFill>
                <a:srgbClr val="E6610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'Utt Mode+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Mode+ b0'!$C$24:$C$25</c:f>
              <c:numCache>
                <c:formatCode>0.00</c:formatCode>
                <c:ptCount val="2"/>
                <c:pt idx="0">
                  <c:v>5.4921727840636599E-2</c:v>
                </c:pt>
                <c:pt idx="1">
                  <c:v>5.4921727840636599E-2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97-4D6D-B9AD-5F0011DECD8A}"/>
            </c:ext>
          </c:extLst>
        </c:ser>
        <c:ser>
          <c:idx val="3"/>
          <c:order val="6"/>
          <c:tx>
            <c:strRef>
              <c:f>'Utt Mode+ b0'!$B$23</c:f>
              <c:strCache>
                <c:ptCount val="1"/>
                <c:pt idx="0">
                  <c:v>MDC (mode-and-phon)</c:v>
                </c:pt>
              </c:strCache>
            </c:strRef>
          </c:tx>
          <c:spPr>
            <a:ln w="25400" cap="rnd" cmpd="dbl">
              <a:solidFill>
                <a:srgbClr val="7570B3"/>
              </a:solidFill>
              <a:round/>
            </a:ln>
            <a:effectLst/>
          </c:spPr>
          <c:marker>
            <c:symbol val="none"/>
          </c:marker>
          <c:xVal>
            <c:numRef>
              <c:f>'Utt Mode+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Mode+ b0'!$B$24:$B$25</c:f>
              <c:numCache>
                <c:formatCode>0.00</c:formatCode>
                <c:ptCount val="2"/>
                <c:pt idx="0">
                  <c:v>-0.418601741744975</c:v>
                </c:pt>
                <c:pt idx="1">
                  <c:v>-0.418601741744975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497-4D6D-B9AD-5F0011DECD8A}"/>
            </c:ext>
          </c:extLst>
        </c:ser>
        <c:ser>
          <c:idx val="0"/>
          <c:order val="7"/>
          <c:tx>
            <c:strRef>
              <c:f>'Utt Mode+ b0'!$E$23</c:f>
              <c:strCache>
                <c:ptCount val="1"/>
                <c:pt idx="0">
                  <c:v>MDQ (mode-and-phon)</c:v>
                </c:pt>
              </c:strCache>
            </c:strRef>
          </c:tx>
          <c:spPr>
            <a:ln w="25400" cap="rnd" cmpd="dbl">
              <a:solidFill>
                <a:srgbClr val="E7298A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'Utt Mode+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Mode+ b0'!$E$24:$E$25</c:f>
              <c:numCache>
                <c:formatCode>0.00</c:formatCode>
                <c:ptCount val="2"/>
                <c:pt idx="0">
                  <c:v>1.44073013611451</c:v>
                </c:pt>
                <c:pt idx="1">
                  <c:v>1.44073013611451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497-4D6D-B9AD-5F0011DEC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</c:scatterChart>
      <c:valAx>
        <c:axId val="755857903"/>
        <c:scaling>
          <c:orientation val="minMax"/>
          <c:max val="0.75000000000000011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57071"/>
        <c:crosses val="autoZero"/>
        <c:crossBetween val="midCat"/>
      </c:valAx>
      <c:valAx>
        <c:axId val="7558570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57903"/>
        <c:crosses val="max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b1'!$A$4</c:f>
              <c:strCache>
                <c:ptCount val="1"/>
                <c:pt idx="0">
                  <c:v>h_f0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b1'!$J$4,'mode b1'!$J$9,'mode b1'!$J$14,'mode b1'!$J$19,'mode b1'!$J$24,'mode b1'!$J$29)</c:f>
                <c:numCache>
                  <c:formatCode>General</c:formatCode>
                  <c:ptCount val="6"/>
                  <c:pt idx="0">
                    <c:v>0.43522381560935963</c:v>
                  </c:pt>
                  <c:pt idx="1">
                    <c:v>0.43695101640646006</c:v>
                  </c:pt>
                  <c:pt idx="2">
                    <c:v>0.46774978536403999</c:v>
                  </c:pt>
                  <c:pt idx="3">
                    <c:v>0.43630954477176098</c:v>
                  </c:pt>
                  <c:pt idx="4">
                    <c:v>0.46851043440258033</c:v>
                  </c:pt>
                  <c:pt idx="5">
                    <c:v>0.45712642375325974</c:v>
                  </c:pt>
                </c:numCache>
              </c:numRef>
            </c:plus>
            <c:minus>
              <c:numRef>
                <c:f>('mode b1'!$J$4,'mode b1'!$J$9,'mode b1'!$J$14,'mode b1'!$J$19,'mode b1'!$J$24,'mode b1'!$J$29)</c:f>
                <c:numCache>
                  <c:formatCode>General</c:formatCode>
                  <c:ptCount val="6"/>
                  <c:pt idx="0">
                    <c:v>0.43522381560935963</c:v>
                  </c:pt>
                  <c:pt idx="1">
                    <c:v>0.43695101640646006</c:v>
                  </c:pt>
                  <c:pt idx="2">
                    <c:v>0.46774978536403999</c:v>
                  </c:pt>
                  <c:pt idx="3">
                    <c:v>0.43630954477176098</c:v>
                  </c:pt>
                  <c:pt idx="4">
                    <c:v>0.46851043440258033</c:v>
                  </c:pt>
                  <c:pt idx="5">
                    <c:v>0.45712642375325974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 MDQ</c:v>
                </c:pt>
              </c:strCache>
            </c:strRef>
          </c:cat>
          <c:val>
            <c:numRef>
              <c:f>('mode b1'!$B$4,'mode b1'!$B$9,'mode b1'!$B$14,'mode b1'!$B$19,'mode b1'!$B$24,'mode b1'!$B$29)</c:f>
              <c:numCache>
                <c:formatCode>0.0</c:formatCode>
                <c:ptCount val="6"/>
                <c:pt idx="0">
                  <c:v>0.40503582548685102</c:v>
                </c:pt>
                <c:pt idx="1">
                  <c:v>1.7186864407115801</c:v>
                </c:pt>
                <c:pt idx="2">
                  <c:v>4.5107219286374303</c:v>
                </c:pt>
                <c:pt idx="3">
                  <c:v>1.31365061523257</c:v>
                </c:pt>
                <c:pt idx="4">
                  <c:v>4.1056861031877903</c:v>
                </c:pt>
                <c:pt idx="5">
                  <c:v>2.7920354879932998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C-4085-B236-D1ADF81E3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diff. (ST re median)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7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'Utt Mode b0'!$F$23</c:f>
              <c:strCache>
                <c:ptCount val="1"/>
                <c:pt idx="0">
                  <c:v>ave  mean f0 (mode-only)</c:v>
                </c:pt>
              </c:strCache>
            </c:strRef>
          </c:tx>
          <c:spPr>
            <a:ln w="25400" cap="rnd" cmpd="dbl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'Utt Mode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b0'!$F$24:$F$25</c:f>
              <c:numCache>
                <c:formatCode>0.00</c:formatCode>
                <c:ptCount val="2"/>
                <c:pt idx="0">
                  <c:v>0.33448270219585613</c:v>
                </c:pt>
                <c:pt idx="1">
                  <c:v>0.33448270219585613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1A-400F-9736-963BC27D6712}"/>
            </c:ext>
          </c:extLst>
        </c:ser>
        <c:ser>
          <c:idx val="2"/>
          <c:order val="1"/>
          <c:tx>
            <c:strRef>
              <c:f>'Utt Mode b0'!$F$18</c:f>
              <c:strCache>
                <c:ptCount val="1"/>
                <c:pt idx="0">
                  <c:v>ave slope (mode only)</c:v>
                </c:pt>
              </c:strCache>
            </c:strRef>
          </c:tx>
          <c:spPr>
            <a:ln w="38100" cap="rnd" cmpd="dbl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'Utt Mode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b0'!$F$19:$F$20</c:f>
              <c:numCache>
                <c:formatCode>0.00</c:formatCode>
                <c:ptCount val="2"/>
                <c:pt idx="0">
                  <c:v>-1.3633522314880335</c:v>
                </c:pt>
                <c:pt idx="1">
                  <c:v>2.0323176358797457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1A-400F-9736-963BC27D6712}"/>
            </c:ext>
          </c:extLst>
        </c:ser>
        <c:ser>
          <c:idx val="0"/>
          <c:order val="2"/>
          <c:tx>
            <c:strRef>
              <c:f>'Utt Mode+ b0'!$F$23</c:f>
              <c:strCache>
                <c:ptCount val="1"/>
                <c:pt idx="0">
                  <c:v>ave  mean f0 (mode-and-phon)</c:v>
                </c:pt>
              </c:strCache>
            </c:strRef>
          </c:tx>
          <c:spPr>
            <a:ln w="25400" cap="rnd" cmpd="sng">
              <a:solidFill>
                <a:srgbClr val="E6610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'Utt Mode+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Mode+ b0'!$F$24:$F$25</c:f>
              <c:numCache>
                <c:formatCode>0.00</c:formatCode>
                <c:ptCount val="2"/>
                <c:pt idx="0">
                  <c:v>0.30737344546008116</c:v>
                </c:pt>
                <c:pt idx="1">
                  <c:v>0.30737344546008116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1A-400F-9736-963BC27D6712}"/>
            </c:ext>
          </c:extLst>
        </c:ser>
        <c:ser>
          <c:idx val="3"/>
          <c:order val="3"/>
          <c:tx>
            <c:strRef>
              <c:f>'Utt Mode+ b0'!$F$18</c:f>
              <c:strCache>
                <c:ptCount val="1"/>
                <c:pt idx="0">
                  <c:v>ave slope (mode-and-phon)</c:v>
                </c:pt>
              </c:strCache>
            </c:strRef>
          </c:tx>
          <c:spPr>
            <a:ln w="38100" cap="rnd" cmpd="sng">
              <a:solidFill>
                <a:srgbClr val="E66101"/>
              </a:solidFill>
              <a:round/>
            </a:ln>
            <a:effectLst/>
          </c:spPr>
          <c:marker>
            <c:symbol val="none"/>
          </c:marker>
          <c:xVal>
            <c:numRef>
              <c:f>'Utt Mode+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Mode+ b0'!$F$19:$F$20</c:f>
              <c:numCache>
                <c:formatCode>0.00</c:formatCode>
                <c:ptCount val="2"/>
                <c:pt idx="0">
                  <c:v>4.2278490607650152</c:v>
                </c:pt>
                <c:pt idx="1">
                  <c:v>-3.6131021698448533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1A-400F-9736-963BC27D6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</c:scatterChart>
      <c:valAx>
        <c:axId val="755857903"/>
        <c:scaling>
          <c:orientation val="minMax"/>
          <c:max val="0.70000000000000007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57071"/>
        <c:crossesAt val="80"/>
        <c:crossBetween val="midCat"/>
        <c:majorUnit val="1"/>
      </c:valAx>
      <c:valAx>
        <c:axId val="75585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57903"/>
        <c:crossesAt val="-1"/>
        <c:crossBetween val="midCat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Mean f0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'Utt Mode b1'!$A$1</c:f>
              <c:strCache>
                <c:ptCount val="1"/>
                <c:pt idx="0">
                  <c:v>Mean 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Mode b1'!$K$3:$K$8</c:f>
                <c:numCache>
                  <c:formatCode>General</c:formatCode>
                  <c:ptCount val="6"/>
                  <c:pt idx="0">
                    <c:v>0.69106989302294397</c:v>
                  </c:pt>
                  <c:pt idx="1">
                    <c:v>0.55440104533191104</c:v>
                  </c:pt>
                  <c:pt idx="2">
                    <c:v>0.92646698290423979</c:v>
                  </c:pt>
                  <c:pt idx="3">
                    <c:v>0.56338719212136201</c:v>
                  </c:pt>
                  <c:pt idx="4">
                    <c:v>1.336983203676481</c:v>
                  </c:pt>
                  <c:pt idx="5">
                    <c:v>1.2626062860549159</c:v>
                  </c:pt>
                </c:numCache>
              </c:numRef>
            </c:plus>
            <c:minus>
              <c:numRef>
                <c:f>'Utt Mode b1'!$K$3:$K$8</c:f>
                <c:numCache>
                  <c:formatCode>General</c:formatCode>
                  <c:ptCount val="6"/>
                  <c:pt idx="0">
                    <c:v>0.69106989302294397</c:v>
                  </c:pt>
                  <c:pt idx="1">
                    <c:v>0.55440104533191104</c:v>
                  </c:pt>
                  <c:pt idx="2">
                    <c:v>0.92646698290423979</c:v>
                  </c:pt>
                  <c:pt idx="3">
                    <c:v>0.56338719212136201</c:v>
                  </c:pt>
                  <c:pt idx="4">
                    <c:v>1.336983203676481</c:v>
                  </c:pt>
                  <c:pt idx="5">
                    <c:v>1.2626062860549159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 MDQ</c:v>
                </c:pt>
              </c:strCache>
            </c:strRef>
          </c:cat>
          <c:val>
            <c:numRef>
              <c:f>'Utt Mode b1'!$C$3:$C$8</c:f>
              <c:numCache>
                <c:formatCode>0.0</c:formatCode>
                <c:ptCount val="6"/>
                <c:pt idx="0">
                  <c:v>0.47378459260777001</c:v>
                </c:pt>
                <c:pt idx="1">
                  <c:v>0.76097638133650203</c:v>
                </c:pt>
                <c:pt idx="2">
                  <c:v>2.1973305450155798</c:v>
                </c:pt>
                <c:pt idx="3">
                  <c:v>0.28719182728667603</c:v>
                </c:pt>
                <c:pt idx="4">
                  <c:v>1.72354596224421</c:v>
                </c:pt>
                <c:pt idx="5">
                  <c:v>1.4363541724389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F7-4BDF-980E-1228E370A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3.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E"/>
              <a:t>Slope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'Utt Mode b1'!$A$12</c:f>
              <c:strCache>
                <c:ptCount val="1"/>
                <c:pt idx="0">
                  <c:v>Slope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Mode b1'!$K$14:$K$19</c:f>
                <c:numCache>
                  <c:formatCode>General</c:formatCode>
                  <c:ptCount val="6"/>
                  <c:pt idx="0">
                    <c:v>2.7400366743592603</c:v>
                  </c:pt>
                  <c:pt idx="1">
                    <c:v>1.8608039360722599</c:v>
                  </c:pt>
                  <c:pt idx="2">
                    <c:v>2.5699356712750401</c:v>
                  </c:pt>
                  <c:pt idx="3">
                    <c:v>3.1745794329706403</c:v>
                  </c:pt>
                  <c:pt idx="4">
                    <c:v>3.9251665487603296</c:v>
                  </c:pt>
                  <c:pt idx="5">
                    <c:v>1.8478324605068401</c:v>
                  </c:pt>
                </c:numCache>
              </c:numRef>
            </c:plus>
            <c:minus>
              <c:numRef>
                <c:f>'Utt Mode b1'!$K$14:$K$19</c:f>
                <c:numCache>
                  <c:formatCode>General</c:formatCode>
                  <c:ptCount val="6"/>
                  <c:pt idx="0">
                    <c:v>2.7400366743592603</c:v>
                  </c:pt>
                  <c:pt idx="1">
                    <c:v>1.8608039360722599</c:v>
                  </c:pt>
                  <c:pt idx="2">
                    <c:v>2.5699356712750401</c:v>
                  </c:pt>
                  <c:pt idx="3">
                    <c:v>3.1745794329706403</c:v>
                  </c:pt>
                  <c:pt idx="4">
                    <c:v>3.9251665487603296</c:v>
                  </c:pt>
                  <c:pt idx="5">
                    <c:v>1.8478324605068401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 MDQ</c:v>
                </c:pt>
              </c:strCache>
            </c:strRef>
          </c:cat>
          <c:val>
            <c:numRef>
              <c:f>'Utt Mode b1'!$C$14:$C$19</c:f>
              <c:numCache>
                <c:formatCode>0.00</c:formatCode>
                <c:ptCount val="6"/>
                <c:pt idx="0">
                  <c:v>-2.42388123109864</c:v>
                </c:pt>
                <c:pt idx="1">
                  <c:v>3.5497518552582199</c:v>
                </c:pt>
                <c:pt idx="2">
                  <c:v>6.60866325868583</c:v>
                </c:pt>
                <c:pt idx="3">
                  <c:v>5.9736332606028402</c:v>
                </c:pt>
                <c:pt idx="4">
                  <c:v>9.0325449853367594</c:v>
                </c:pt>
                <c:pt idx="5">
                  <c:v>3.0589118485968601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C0-42A1-89F5-B4D860355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15"/>
          <c:min val="-1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aseline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B. Pairwise comparisons.</a:t>
            </a:r>
            <a:endParaRPr lang="en-IE" sz="1000"/>
          </a:p>
        </c:rich>
      </c:tx>
      <c:layout>
        <c:manualLayout>
          <c:xMode val="edge"/>
          <c:yMode val="edge"/>
          <c:x val="1.7193516256078376E-2"/>
          <c:y val="0.898342741162738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505136986301369"/>
          <c:y val="4.0599430096761494E-2"/>
          <c:w val="0.7580859969558601"/>
          <c:h val="0.67846201327320654"/>
        </c:manualLayout>
      </c:layout>
      <c:lineChart>
        <c:grouping val="standard"/>
        <c:varyColors val="0"/>
        <c:ser>
          <c:idx val="0"/>
          <c:order val="0"/>
          <c:tx>
            <c:strRef>
              <c:f>'Utt Mode b1'!$C$2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1093792-6CEA-402B-8CF4-EF39F8CC8B8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88-46D9-AD3B-C02FC1BD9BD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1EA7DA0-218C-4933-8CCD-F6A5C95430A6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A88-46D9-AD3B-C02FC1BD9BD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F03BC01-35D4-4C21-91E4-2F72C98E73F1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A88-46D9-AD3B-C02FC1BD9BD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3F7807F-8F33-4EB3-9046-7AF58F298F66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A88-46D9-AD3B-C02FC1BD9BD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ADD67E2-29F4-4BA8-BF30-02CAD3B621C0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A88-46D9-AD3B-C02FC1BD9BD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035DBAA-0E52-4170-A357-A513182018FF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A88-46D9-AD3B-C02FC1BD9BD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237B81B-1E1E-40DD-B9FB-D107EB8171DB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A88-46D9-AD3B-C02FC1BD9BDC}"/>
                </c:ext>
              </c:extLst>
            </c:dLbl>
            <c:numFmt formatCode="#,##0" sourceLinked="0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14400" tIns="3600" rIns="14400" bIns="3600" anchor="ctr" anchorCtr="1">
                <a:spAutoFit/>
              </a:bodyPr>
              <a:lstStyle/>
              <a:p>
                <a:pPr>
                  <a:defRPr sz="825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1"/>
            <c:plus>
              <c:numRef>
                <c:f>'Utt Mode b1'!$K$3:$K$9</c:f>
                <c:numCache>
                  <c:formatCode>General</c:formatCode>
                  <c:ptCount val="7"/>
                  <c:pt idx="0">
                    <c:v>0.69106989302294397</c:v>
                  </c:pt>
                  <c:pt idx="1">
                    <c:v>0.55440104533191104</c:v>
                  </c:pt>
                  <c:pt idx="2">
                    <c:v>0.92646698290423979</c:v>
                  </c:pt>
                  <c:pt idx="3">
                    <c:v>0.56338719212136201</c:v>
                  </c:pt>
                  <c:pt idx="4">
                    <c:v>1.336983203676481</c:v>
                  </c:pt>
                  <c:pt idx="5">
                    <c:v>1.2626062860549159</c:v>
                  </c:pt>
                  <c:pt idx="6">
                    <c:v>0.29547081719958801</c:v>
                  </c:pt>
                </c:numCache>
              </c:numRef>
            </c:plus>
            <c:minus>
              <c:numRef>
                <c:f>'Utt Mode b1'!$K$3:$K$9</c:f>
                <c:numCache>
                  <c:formatCode>General</c:formatCode>
                  <c:ptCount val="7"/>
                  <c:pt idx="0">
                    <c:v>0.69106989302294397</c:v>
                  </c:pt>
                  <c:pt idx="1">
                    <c:v>0.55440104533191104</c:v>
                  </c:pt>
                  <c:pt idx="2">
                    <c:v>0.92646698290423979</c:v>
                  </c:pt>
                  <c:pt idx="3">
                    <c:v>0.56338719212136201</c:v>
                  </c:pt>
                  <c:pt idx="4">
                    <c:v>1.336983203676481</c:v>
                  </c:pt>
                  <c:pt idx="5">
                    <c:v>1.2626062860549159</c:v>
                  </c:pt>
                  <c:pt idx="6">
                    <c:v>0.29547081719958801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7"/>
              <c:pt idx="0">
                <c:v>MDC MWH</c:v>
              </c:pt>
              <c:pt idx="1">
                <c:v>MDC MYN</c:v>
              </c:pt>
              <c:pt idx="2">
                <c:v>MDC MDQ</c:v>
              </c:pt>
              <c:pt idx="3">
                <c:v>MWH MYN</c:v>
              </c:pt>
              <c:pt idx="4">
                <c:v>MWH MDQ</c:v>
              </c:pt>
              <c:pt idx="5">
                <c:v>MYN MDQ</c:v>
              </c:pt>
              <c:pt idx="6">
                <c:v>F M</c:v>
              </c:pt>
            </c:strLit>
          </c:cat>
          <c:val>
            <c:numRef>
              <c:f>'Utt Mode b1'!$C$3:$C$9</c:f>
              <c:numCache>
                <c:formatCode>0.0</c:formatCode>
                <c:ptCount val="7"/>
                <c:pt idx="0">
                  <c:v>0.47378459260777001</c:v>
                </c:pt>
                <c:pt idx="1">
                  <c:v>0.76097638133650203</c:v>
                </c:pt>
                <c:pt idx="2">
                  <c:v>2.1973305450155798</c:v>
                </c:pt>
                <c:pt idx="3">
                  <c:v>0.28719182728667603</c:v>
                </c:pt>
                <c:pt idx="4">
                  <c:v>1.72354596224421</c:v>
                </c:pt>
                <c:pt idx="5">
                  <c:v>1.4363541724389</c:v>
                </c:pt>
                <c:pt idx="6">
                  <c:v>0.126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'Utt Mode b1'!$C$3:$C$9</c15:f>
                <c15:dlblRangeCache>
                  <c:ptCount val="7"/>
                  <c:pt idx="0">
                    <c:v>0.5</c:v>
                  </c:pt>
                  <c:pt idx="1">
                    <c:v>0.8</c:v>
                  </c:pt>
                  <c:pt idx="2">
                    <c:v>2.2</c:v>
                  </c:pt>
                  <c:pt idx="3">
                    <c:v>0.3</c:v>
                  </c:pt>
                  <c:pt idx="4">
                    <c:v>1.7</c:v>
                  </c:pt>
                  <c:pt idx="5">
                    <c:v>1.4</c:v>
                  </c:pt>
                  <c:pt idx="6">
                    <c:v>0.1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FA88-46D9-AD3B-C02FC1BD9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rgbClr val="FF0000"/>
          </a:solidFill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bg2">
                        <a:lumMod val="25000"/>
                      </a:schemeClr>
                    </a:solidFill>
                  </a:rPr>
                  <a:t>est. difference</a:t>
                </a:r>
                <a:r>
                  <a:rPr lang="en-US" baseline="0">
                    <a:solidFill>
                      <a:schemeClr val="bg2">
                        <a:lumMod val="25000"/>
                      </a:schemeClr>
                    </a:solidFill>
                  </a:rPr>
                  <a:t> (</a:t>
                </a:r>
                <a:r>
                  <a:rPr lang="en-US">
                    <a:solidFill>
                      <a:schemeClr val="bg2">
                        <a:lumMod val="25000"/>
                      </a:schemeClr>
                    </a:solidFill>
                  </a:rPr>
                  <a:t>ST)</a:t>
                </a:r>
              </a:p>
            </c:rich>
          </c:tx>
          <c:layout>
            <c:manualLayout>
              <c:xMode val="edge"/>
              <c:yMode val="edge"/>
              <c:x val="0"/>
              <c:y val="0.13558920114303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7F7F7F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"/>
        <c:minorUnit val="0.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700" b="0" i="0" u="none" strike="noStrike" kern="1200" baseline="0">
                <a:solidFill>
                  <a:srgbClr val="7F7F7F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B. Pairwise comparisons.</a:t>
            </a:r>
            <a:endParaRPr lang="en-IE" sz="1000"/>
          </a:p>
        </c:rich>
      </c:tx>
      <c:layout>
        <c:manualLayout>
          <c:xMode val="edge"/>
          <c:yMode val="edge"/>
          <c:x val="1.7193516256078376E-2"/>
          <c:y val="0.898342741162738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505136986301369"/>
          <c:y val="4.0599430096761494E-2"/>
          <c:w val="0.7580859969558601"/>
          <c:h val="0.67846201327320654"/>
        </c:manualLayout>
      </c:layout>
      <c:lineChart>
        <c:grouping val="standard"/>
        <c:varyColors val="0"/>
        <c:ser>
          <c:idx val="0"/>
          <c:order val="0"/>
          <c:tx>
            <c:strRef>
              <c:f>'Utt Mode b1'!$C$13</c:f>
              <c:strCache>
                <c:ptCount val="1"/>
                <c:pt idx="0">
                  <c:v>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8C44D0E-452C-4E4D-B858-73064C2BB2BF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4C-4D5D-A453-4C511DB6758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C9EAEC9-59B2-4160-A8BD-7EB729CE7807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E4C-4D5D-A453-4C511DB6758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50EC503-655F-4850-AD78-C556340190ED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E4C-4D5D-A453-4C511DB6758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F9A1BEC-42CC-40D8-A2E4-8C7C3DFA91D1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E4C-4D5D-A453-4C511DB6758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25FEA9F-A1A2-4663-AEEB-528C15705A20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E4C-4D5D-A453-4C511DB6758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DA9E9C4-5A2A-4789-831E-E26B74A1C606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E4C-4D5D-A453-4C511DB6758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4F6A8E7-E176-43CD-BA6F-1F7EE7B04913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E4C-4D5D-A453-4C511DB6758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14400" tIns="3600" rIns="14400" bIns="3600" anchor="ctr" anchorCtr="1">
                <a:spAutoFit/>
              </a:bodyPr>
              <a:lstStyle/>
              <a:p>
                <a:pPr>
                  <a:defRPr sz="83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1"/>
            <c:plus>
              <c:numRef>
                <c:f>'Utt Mode b1'!$K$14:$K$20</c:f>
                <c:numCache>
                  <c:formatCode>General</c:formatCode>
                  <c:ptCount val="7"/>
                  <c:pt idx="0">
                    <c:v>2.7400366743592603</c:v>
                  </c:pt>
                  <c:pt idx="1">
                    <c:v>1.8608039360722599</c:v>
                  </c:pt>
                  <c:pt idx="2">
                    <c:v>2.5699356712750401</c:v>
                  </c:pt>
                  <c:pt idx="3">
                    <c:v>3.1745794329706403</c:v>
                  </c:pt>
                  <c:pt idx="4">
                    <c:v>3.9251665487603296</c:v>
                  </c:pt>
                  <c:pt idx="5">
                    <c:v>1.8478324605068401</c:v>
                  </c:pt>
                  <c:pt idx="6">
                    <c:v>1.1047317099483829</c:v>
                  </c:pt>
                </c:numCache>
              </c:numRef>
            </c:plus>
            <c:minus>
              <c:numRef>
                <c:f>'Utt Mode b1'!$K$14:$K$20</c:f>
                <c:numCache>
                  <c:formatCode>General</c:formatCode>
                  <c:ptCount val="7"/>
                  <c:pt idx="0">
                    <c:v>2.7400366743592603</c:v>
                  </c:pt>
                  <c:pt idx="1">
                    <c:v>1.8608039360722599</c:v>
                  </c:pt>
                  <c:pt idx="2">
                    <c:v>2.5699356712750401</c:v>
                  </c:pt>
                  <c:pt idx="3">
                    <c:v>3.1745794329706403</c:v>
                  </c:pt>
                  <c:pt idx="4">
                    <c:v>3.9251665487603296</c:v>
                  </c:pt>
                  <c:pt idx="5">
                    <c:v>1.8478324605068401</c:v>
                  </c:pt>
                  <c:pt idx="6">
                    <c:v>1.1047317099483829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7"/>
              <c:pt idx="0">
                <c:v>MDC MWH</c:v>
              </c:pt>
              <c:pt idx="1">
                <c:v>MDC MYN</c:v>
              </c:pt>
              <c:pt idx="2">
                <c:v>MDC MDQ</c:v>
              </c:pt>
              <c:pt idx="3">
                <c:v>MWH MYN</c:v>
              </c:pt>
              <c:pt idx="4">
                <c:v>MWH MDQ</c:v>
              </c:pt>
              <c:pt idx="5">
                <c:v>MYN MDQ</c:v>
              </c:pt>
              <c:pt idx="6">
                <c:v>F M</c:v>
              </c:pt>
            </c:strLit>
          </c:cat>
          <c:val>
            <c:numRef>
              <c:f>'Utt Mode b1'!$C$14:$C$20</c:f>
              <c:numCache>
                <c:formatCode>0.00</c:formatCode>
                <c:ptCount val="7"/>
                <c:pt idx="0">
                  <c:v>-2.42388123109864</c:v>
                </c:pt>
                <c:pt idx="1">
                  <c:v>3.5497518552582199</c:v>
                </c:pt>
                <c:pt idx="2">
                  <c:v>6.60866325868583</c:v>
                </c:pt>
                <c:pt idx="3">
                  <c:v>5.9736332606028402</c:v>
                </c:pt>
                <c:pt idx="4">
                  <c:v>9.0325449853367594</c:v>
                </c:pt>
                <c:pt idx="5">
                  <c:v>3.0589118485968601</c:v>
                </c:pt>
                <c:pt idx="6">
                  <c:v>1.454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'Utt Mode b1'!$C$14:$C$20</c15:f>
                <c15:dlblRangeCache>
                  <c:ptCount val="7"/>
                  <c:pt idx="0">
                    <c:v>-2.42</c:v>
                  </c:pt>
                  <c:pt idx="1">
                    <c:v>3.55</c:v>
                  </c:pt>
                  <c:pt idx="2">
                    <c:v>6.61</c:v>
                  </c:pt>
                  <c:pt idx="3">
                    <c:v>5.97</c:v>
                  </c:pt>
                  <c:pt idx="4">
                    <c:v>9.03</c:v>
                  </c:pt>
                  <c:pt idx="5">
                    <c:v>3.06</c:v>
                  </c:pt>
                  <c:pt idx="6">
                    <c:v>1.45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5E4C-4D5D-A453-4C511DB67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rgbClr val="FF0000"/>
          </a:solidFill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15"/>
          <c:min val="-1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bg2">
                        <a:lumMod val="25000"/>
                      </a:schemeClr>
                    </a:solidFill>
                  </a:rPr>
                  <a:t>est. difference</a:t>
                </a:r>
                <a:r>
                  <a:rPr lang="en-US" baseline="0">
                    <a:solidFill>
                      <a:schemeClr val="bg2">
                        <a:lumMod val="25000"/>
                      </a:schemeClr>
                    </a:solidFill>
                  </a:rPr>
                  <a:t> (</a:t>
                </a:r>
                <a:r>
                  <a:rPr lang="en-US">
                    <a:solidFill>
                      <a:schemeClr val="bg2">
                        <a:lumMod val="25000"/>
                      </a:schemeClr>
                    </a:solidFill>
                  </a:rPr>
                  <a:t>ST/s)</a:t>
                </a:r>
              </a:p>
            </c:rich>
          </c:tx>
          <c:layout>
            <c:manualLayout>
              <c:xMode val="edge"/>
              <c:yMode val="edge"/>
              <c:x val="0"/>
              <c:y val="0.13558920114303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7F7F7F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in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700" b="0" i="0" u="none" strike="noStrike" kern="1200" baseline="0">
                <a:solidFill>
                  <a:srgbClr val="7F7F7F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E"/>
              <a:t>Mean f0 (full phon)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'Utt Mode+ b1'!$A$1</c:f>
              <c:strCache>
                <c:ptCount val="1"/>
                <c:pt idx="0">
                  <c:v>Mean 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Mode+ b1'!$K$3:$K$8</c:f>
                <c:numCache>
                  <c:formatCode>General</c:formatCode>
                  <c:ptCount val="6"/>
                  <c:pt idx="0">
                    <c:v>0.68413790736931501</c:v>
                  </c:pt>
                  <c:pt idx="1">
                    <c:v>0.48059238192601234</c:v>
                  </c:pt>
                  <c:pt idx="2">
                    <c:v>0.91033304364236212</c:v>
                  </c:pt>
                  <c:pt idx="3">
                    <c:v>0.53796481164979693</c:v>
                  </c:pt>
                  <c:pt idx="4">
                    <c:v>1.3333462519392847</c:v>
                  </c:pt>
                  <c:pt idx="5">
                    <c:v>1.1926468431121342</c:v>
                  </c:pt>
                </c:numCache>
              </c:numRef>
            </c:plus>
            <c:minus>
              <c:numRef>
                <c:f>'Utt Mode+ b1'!$K$3:$K$8</c:f>
                <c:numCache>
                  <c:formatCode>General</c:formatCode>
                  <c:ptCount val="6"/>
                  <c:pt idx="0">
                    <c:v>0.68413790736931501</c:v>
                  </c:pt>
                  <c:pt idx="1">
                    <c:v>0.48059238192601234</c:v>
                  </c:pt>
                  <c:pt idx="2">
                    <c:v>0.91033304364236212</c:v>
                  </c:pt>
                  <c:pt idx="3">
                    <c:v>0.53796481164979693</c:v>
                  </c:pt>
                  <c:pt idx="4">
                    <c:v>1.3333462519392847</c:v>
                  </c:pt>
                  <c:pt idx="5">
                    <c:v>1.1926468431121342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('mode+ b1'!$A$2,'mode+ b1'!$A$7,'mode+ b1'!$A$12,'mode+ b1'!$A$17,'mode+ b1'!$A$22,'mode+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MDQ</c:v>
                </c:pt>
              </c:strCache>
            </c:strRef>
          </c:cat>
          <c:val>
            <c:numRef>
              <c:f>'Utt Mode+ b1'!$C$3:$C$8</c:f>
              <c:numCache>
                <c:formatCode>0.0</c:formatCode>
                <c:ptCount val="6"/>
                <c:pt idx="0">
                  <c:v>0.47338353537875799</c:v>
                </c:pt>
                <c:pt idx="1">
                  <c:v>0.57088479025351102</c:v>
                </c:pt>
                <c:pt idx="2">
                  <c:v>1.8592129521480001</c:v>
                </c:pt>
                <c:pt idx="3">
                  <c:v>9.7513351019307901E-2</c:v>
                </c:pt>
                <c:pt idx="4">
                  <c:v>1.38587502812868</c:v>
                </c:pt>
                <c:pt idx="5">
                  <c:v>1.2883524321031801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49-4B56-A393-FDCFE68B3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3.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E"/>
              <a:t>Slope (full phon)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'Utt Mode+ b1'!$A$12</c:f>
              <c:strCache>
                <c:ptCount val="1"/>
                <c:pt idx="0">
                  <c:v>Slope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Mode+ b1'!$K$14:$K$19</c:f>
                <c:numCache>
                  <c:formatCode>General</c:formatCode>
                  <c:ptCount val="6"/>
                  <c:pt idx="0">
                    <c:v>2.7843021303943201</c:v>
                  </c:pt>
                  <c:pt idx="1">
                    <c:v>1.6410674117510702</c:v>
                  </c:pt>
                  <c:pt idx="2">
                    <c:v>2.1360467408288404</c:v>
                  </c:pt>
                  <c:pt idx="3">
                    <c:v>2.95484441756517</c:v>
                  </c:pt>
                  <c:pt idx="4">
                    <c:v>3.6149873051379799</c:v>
                  </c:pt>
                  <c:pt idx="5">
                    <c:v>1.5399807817117881</c:v>
                  </c:pt>
                </c:numCache>
              </c:numRef>
            </c:plus>
            <c:minus>
              <c:numRef>
                <c:f>'Utt Mode+ b1'!$K$14:$K$19</c:f>
                <c:numCache>
                  <c:formatCode>General</c:formatCode>
                  <c:ptCount val="6"/>
                  <c:pt idx="0">
                    <c:v>2.7843021303943201</c:v>
                  </c:pt>
                  <c:pt idx="1">
                    <c:v>1.6410674117510702</c:v>
                  </c:pt>
                  <c:pt idx="2">
                    <c:v>2.1360467408288404</c:v>
                  </c:pt>
                  <c:pt idx="3">
                    <c:v>2.95484441756517</c:v>
                  </c:pt>
                  <c:pt idx="4">
                    <c:v>3.6149873051379799</c:v>
                  </c:pt>
                  <c:pt idx="5">
                    <c:v>1.5399807817117881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('mode+ b1'!$A$2,'mode+ b1'!$A$7,'mode+ b1'!$A$12,'mode+ b1'!$A$17,'mode+ b1'!$A$22,'mode+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MDQ</c:v>
                </c:pt>
              </c:strCache>
            </c:strRef>
          </c:cat>
          <c:val>
            <c:numRef>
              <c:f>'Utt Mode+ b1'!$C$14:$C$19</c:f>
              <c:numCache>
                <c:formatCode>0.00</c:formatCode>
                <c:ptCount val="6"/>
                <c:pt idx="0">
                  <c:v>-2.1352459764041201</c:v>
                </c:pt>
                <c:pt idx="1">
                  <c:v>2.9558935561294102</c:v>
                </c:pt>
                <c:pt idx="2">
                  <c:v>5.2240445812056704</c:v>
                </c:pt>
                <c:pt idx="3">
                  <c:v>5.0911283555781299</c:v>
                </c:pt>
                <c:pt idx="4">
                  <c:v>7.3592817949925999</c:v>
                </c:pt>
                <c:pt idx="5">
                  <c:v>2.26815124150832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8-45B0-B293-3D12E549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B. Pairwise comparisons.</a:t>
            </a:r>
            <a:endParaRPr lang="en-IE" sz="1000"/>
          </a:p>
        </c:rich>
      </c:tx>
      <c:layout>
        <c:manualLayout>
          <c:xMode val="edge"/>
          <c:yMode val="edge"/>
          <c:x val="1.7193516256078376E-2"/>
          <c:y val="0.898342741162738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505136986301369"/>
          <c:y val="4.0599430096761494E-2"/>
          <c:w val="0.7580859969558601"/>
          <c:h val="0.67846201327320654"/>
        </c:manualLayout>
      </c:layout>
      <c:lineChart>
        <c:grouping val="standard"/>
        <c:varyColors val="0"/>
        <c:ser>
          <c:idx val="0"/>
          <c:order val="0"/>
          <c:tx>
            <c:strRef>
              <c:f>'Utt Mode+ b1'!$C$2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797C411-6234-4561-B46D-2A101B54D3B3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FA9-4B0E-BE33-63933753199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D8D7184-B21F-4A1B-8AFB-D635394BCF1E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FA9-4B0E-BE33-63933753199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B744A6A-37C2-4846-8177-7FAB163C81F3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FA9-4B0E-BE33-63933753199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5A7A748-31C5-49C4-8384-7DB80B66FCCA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FA9-4B0E-BE33-63933753199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C753222-70A7-4365-918C-D29BE521FCF8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FA9-4B0E-BE33-63933753199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D0267CA-8D3B-4F04-8B23-DC4DFF5D9792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FA9-4B0E-BE33-63933753199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9A874AF-F075-4D70-BD37-B5D1C7EFF51F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FA9-4B0E-BE33-63933753199F}"/>
                </c:ext>
              </c:extLst>
            </c:dLbl>
            <c:numFmt formatCode="#,##0" sourceLinked="0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14400" tIns="3600" rIns="14400" bIns="3600" anchor="ctr" anchorCtr="1">
                <a:spAutoFit/>
              </a:bodyPr>
              <a:lstStyle/>
              <a:p>
                <a:pPr>
                  <a:defRPr sz="825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1"/>
            <c:plus>
              <c:numRef>
                <c:f>'Utt Mode+ b1'!$K$3:$K$9</c:f>
                <c:numCache>
                  <c:formatCode>General</c:formatCode>
                  <c:ptCount val="7"/>
                  <c:pt idx="0">
                    <c:v>0.68413790736931501</c:v>
                  </c:pt>
                  <c:pt idx="1">
                    <c:v>0.48059238192601234</c:v>
                  </c:pt>
                  <c:pt idx="2">
                    <c:v>0.91033304364236212</c:v>
                  </c:pt>
                  <c:pt idx="3">
                    <c:v>0.53796481164979693</c:v>
                  </c:pt>
                  <c:pt idx="4">
                    <c:v>1.3333462519392847</c:v>
                  </c:pt>
                  <c:pt idx="5">
                    <c:v>1.1926468431121342</c:v>
                  </c:pt>
                  <c:pt idx="6">
                    <c:v>0.34639941663879098</c:v>
                  </c:pt>
                </c:numCache>
              </c:numRef>
            </c:plus>
            <c:minus>
              <c:numRef>
                <c:f>'Utt Mode+ b1'!$K$3:$K$9</c:f>
                <c:numCache>
                  <c:formatCode>General</c:formatCode>
                  <c:ptCount val="7"/>
                  <c:pt idx="0">
                    <c:v>0.68413790736931501</c:v>
                  </c:pt>
                  <c:pt idx="1">
                    <c:v>0.48059238192601234</c:v>
                  </c:pt>
                  <c:pt idx="2">
                    <c:v>0.91033304364236212</c:v>
                  </c:pt>
                  <c:pt idx="3">
                    <c:v>0.53796481164979693</c:v>
                  </c:pt>
                  <c:pt idx="4">
                    <c:v>1.3333462519392847</c:v>
                  </c:pt>
                  <c:pt idx="5">
                    <c:v>1.1926468431121342</c:v>
                  </c:pt>
                  <c:pt idx="6">
                    <c:v>0.34639941663879098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7"/>
              <c:pt idx="0">
                <c:v>MDC MWH</c:v>
              </c:pt>
              <c:pt idx="1">
                <c:v>MDC MYN</c:v>
              </c:pt>
              <c:pt idx="2">
                <c:v>MDC MDQ</c:v>
              </c:pt>
              <c:pt idx="3">
                <c:v>MWH MYN</c:v>
              </c:pt>
              <c:pt idx="4">
                <c:v>MWH MDQ</c:v>
              </c:pt>
              <c:pt idx="5">
                <c:v>MYN MDQ</c:v>
              </c:pt>
              <c:pt idx="6">
                <c:v>F M</c:v>
              </c:pt>
            </c:strLit>
          </c:cat>
          <c:val>
            <c:numRef>
              <c:f>'Utt Mode+ b1'!$C$3:$C$9</c:f>
              <c:numCache>
                <c:formatCode>0.0</c:formatCode>
                <c:ptCount val="7"/>
                <c:pt idx="0">
                  <c:v>0.47338353537875799</c:v>
                </c:pt>
                <c:pt idx="1">
                  <c:v>0.57088479025351102</c:v>
                </c:pt>
                <c:pt idx="2">
                  <c:v>1.8592129521480001</c:v>
                </c:pt>
                <c:pt idx="3">
                  <c:v>9.7513351019307901E-2</c:v>
                </c:pt>
                <c:pt idx="4">
                  <c:v>1.38587502812868</c:v>
                </c:pt>
                <c:pt idx="5">
                  <c:v>1.2883524321031801</c:v>
                </c:pt>
                <c:pt idx="6">
                  <c:v>-6.5000000000000002E-2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'Utt Mode+ b1'!$C$3:$C$9</c15:f>
                <c15:dlblRangeCache>
                  <c:ptCount val="7"/>
                  <c:pt idx="0">
                    <c:v>0.5</c:v>
                  </c:pt>
                  <c:pt idx="1">
                    <c:v>0.6</c:v>
                  </c:pt>
                  <c:pt idx="2">
                    <c:v>1.9</c:v>
                  </c:pt>
                  <c:pt idx="3">
                    <c:v>0.1</c:v>
                  </c:pt>
                  <c:pt idx="4">
                    <c:v>1.4</c:v>
                  </c:pt>
                  <c:pt idx="5">
                    <c:v>1.3</c:v>
                  </c:pt>
                  <c:pt idx="6">
                    <c:v>-0.1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1FA9-4B0E-BE33-639337531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rgbClr val="FF0000"/>
          </a:solidFill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4"/>
          <c:min val="-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bg2">
                        <a:lumMod val="25000"/>
                      </a:schemeClr>
                    </a:solidFill>
                  </a:rPr>
                  <a:t>est. difference</a:t>
                </a:r>
                <a:r>
                  <a:rPr lang="en-US" baseline="0">
                    <a:solidFill>
                      <a:schemeClr val="bg2">
                        <a:lumMod val="25000"/>
                      </a:schemeClr>
                    </a:solidFill>
                  </a:rPr>
                  <a:t> (</a:t>
                </a:r>
                <a:r>
                  <a:rPr lang="en-US">
                    <a:solidFill>
                      <a:schemeClr val="bg2">
                        <a:lumMod val="25000"/>
                      </a:schemeClr>
                    </a:solidFill>
                  </a:rPr>
                  <a:t>ST)</a:t>
                </a:r>
              </a:p>
            </c:rich>
          </c:tx>
          <c:layout>
            <c:manualLayout>
              <c:xMode val="edge"/>
              <c:yMode val="edge"/>
              <c:x val="0"/>
              <c:y val="0.13558920114303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7F7F7F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"/>
        <c:minorUnit val="0.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700" b="0" i="0" u="none" strike="noStrike" kern="1200" baseline="0">
                <a:solidFill>
                  <a:srgbClr val="7F7F7F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B. Pairwise comparisons.</a:t>
            </a:r>
            <a:endParaRPr lang="en-IE" sz="1000"/>
          </a:p>
        </c:rich>
      </c:tx>
      <c:layout>
        <c:manualLayout>
          <c:xMode val="edge"/>
          <c:yMode val="edge"/>
          <c:x val="1.7193516256078376E-2"/>
          <c:y val="0.898342741162738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505136986301369"/>
          <c:y val="4.0599430096761494E-2"/>
          <c:w val="0.7580859969558601"/>
          <c:h val="0.67846201327320654"/>
        </c:manualLayout>
      </c:layout>
      <c:lineChart>
        <c:grouping val="standard"/>
        <c:varyColors val="0"/>
        <c:ser>
          <c:idx val="0"/>
          <c:order val="0"/>
          <c:tx>
            <c:strRef>
              <c:f>'Utt Mode+ b1'!$C$13</c:f>
              <c:strCache>
                <c:ptCount val="1"/>
                <c:pt idx="0">
                  <c:v>ST/s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2F50CF8-C778-45BC-BE7C-024F4C8B8F31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D7E-44C1-AAB0-20C99A0FC21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E341ABA-27A0-46D4-A9CB-6BD3A74317C2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D7E-44C1-AAB0-20C99A0FC21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5FA3CC3-3757-4053-AF3B-AAE02556D239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D7E-44C1-AAB0-20C99A0FC21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49B2206-9294-48B8-BD94-7F679EC88F79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D7E-44C1-AAB0-20C99A0FC21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03B99F6-1F01-47AD-BF49-F4352F1CA952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D7E-44C1-AAB0-20C99A0FC21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1890C11-9B28-427A-B538-4F9BF30292F0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D7E-44C1-AAB0-20C99A0FC21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F7CF5B9-8195-49AF-BC5B-E1DA1EF105BE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D7E-44C1-AAB0-20C99A0FC21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14400" tIns="3600" rIns="14400" bIns="3600" anchor="ctr" anchorCtr="1">
                <a:spAutoFit/>
              </a:bodyPr>
              <a:lstStyle/>
              <a:p>
                <a:pPr>
                  <a:defRPr sz="83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1"/>
            <c:plus>
              <c:numRef>
                <c:f>'Utt Mode+ b1'!$K$14:$K$20</c:f>
                <c:numCache>
                  <c:formatCode>General</c:formatCode>
                  <c:ptCount val="7"/>
                  <c:pt idx="0">
                    <c:v>2.7843021303943201</c:v>
                  </c:pt>
                  <c:pt idx="1">
                    <c:v>1.6410674117510702</c:v>
                  </c:pt>
                  <c:pt idx="2">
                    <c:v>2.1360467408288404</c:v>
                  </c:pt>
                  <c:pt idx="3">
                    <c:v>2.95484441756517</c:v>
                  </c:pt>
                  <c:pt idx="4">
                    <c:v>3.6149873051379799</c:v>
                  </c:pt>
                  <c:pt idx="5">
                    <c:v>1.5399807817117881</c:v>
                  </c:pt>
                  <c:pt idx="6">
                    <c:v>0.94221931013233018</c:v>
                  </c:pt>
                </c:numCache>
              </c:numRef>
            </c:plus>
            <c:minus>
              <c:numRef>
                <c:f>'Utt Mode+ b1'!$K$14:$K$20</c:f>
                <c:numCache>
                  <c:formatCode>General</c:formatCode>
                  <c:ptCount val="7"/>
                  <c:pt idx="0">
                    <c:v>2.7843021303943201</c:v>
                  </c:pt>
                  <c:pt idx="1">
                    <c:v>1.6410674117510702</c:v>
                  </c:pt>
                  <c:pt idx="2">
                    <c:v>2.1360467408288404</c:v>
                  </c:pt>
                  <c:pt idx="3">
                    <c:v>2.95484441756517</c:v>
                  </c:pt>
                  <c:pt idx="4">
                    <c:v>3.6149873051379799</c:v>
                  </c:pt>
                  <c:pt idx="5">
                    <c:v>1.5399807817117881</c:v>
                  </c:pt>
                  <c:pt idx="6">
                    <c:v>0.94221931013233018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7"/>
              <c:pt idx="0">
                <c:v>MDC MWH</c:v>
              </c:pt>
              <c:pt idx="1">
                <c:v>MDC MYN</c:v>
              </c:pt>
              <c:pt idx="2">
                <c:v>MDC MDQ</c:v>
              </c:pt>
              <c:pt idx="3">
                <c:v>MWH MYN</c:v>
              </c:pt>
              <c:pt idx="4">
                <c:v>MWH MDQ</c:v>
              </c:pt>
              <c:pt idx="5">
                <c:v>MYN MDQ</c:v>
              </c:pt>
              <c:pt idx="6">
                <c:v>F M</c:v>
              </c:pt>
            </c:strLit>
          </c:cat>
          <c:val>
            <c:numRef>
              <c:f>'Utt Mode+ b1'!$C$14:$C$20</c:f>
              <c:numCache>
                <c:formatCode>0.00</c:formatCode>
                <c:ptCount val="7"/>
                <c:pt idx="0">
                  <c:v>-2.1352459764041201</c:v>
                </c:pt>
                <c:pt idx="1">
                  <c:v>2.9558935561294102</c:v>
                </c:pt>
                <c:pt idx="2">
                  <c:v>5.2240445812056704</c:v>
                </c:pt>
                <c:pt idx="3">
                  <c:v>5.0911283555781299</c:v>
                </c:pt>
                <c:pt idx="4">
                  <c:v>7.3592817949925999</c:v>
                </c:pt>
                <c:pt idx="5">
                  <c:v>2.26815124150832</c:v>
                </c:pt>
                <c:pt idx="6">
                  <c:v>2.3820000000000001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'Utt Mode+ b1'!$C$14:$C$20</c15:f>
                <c15:dlblRangeCache>
                  <c:ptCount val="7"/>
                  <c:pt idx="0">
                    <c:v>-2.14</c:v>
                  </c:pt>
                  <c:pt idx="1">
                    <c:v>2.96</c:v>
                  </c:pt>
                  <c:pt idx="2">
                    <c:v>5.22</c:v>
                  </c:pt>
                  <c:pt idx="3">
                    <c:v>5.09</c:v>
                  </c:pt>
                  <c:pt idx="4">
                    <c:v>7.36</c:v>
                  </c:pt>
                  <c:pt idx="5">
                    <c:v>2.27</c:v>
                  </c:pt>
                  <c:pt idx="6">
                    <c:v>2.38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6D7E-44C1-AAB0-20C99A0FC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rgbClr val="FF0000"/>
          </a:solidFill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15"/>
          <c:min val="-1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bg2">
                        <a:lumMod val="25000"/>
                      </a:schemeClr>
                    </a:solidFill>
                  </a:rPr>
                  <a:t>est. difference</a:t>
                </a:r>
                <a:r>
                  <a:rPr lang="en-US" baseline="0">
                    <a:solidFill>
                      <a:schemeClr val="bg2">
                        <a:lumMod val="25000"/>
                      </a:schemeClr>
                    </a:solidFill>
                  </a:rPr>
                  <a:t> (</a:t>
                </a:r>
                <a:r>
                  <a:rPr lang="en-US">
                    <a:solidFill>
                      <a:schemeClr val="bg2">
                        <a:lumMod val="25000"/>
                      </a:schemeClr>
                    </a:solidFill>
                  </a:rPr>
                  <a:t>ST/s)</a:t>
                </a:r>
              </a:p>
            </c:rich>
          </c:tx>
          <c:layout>
            <c:manualLayout>
              <c:xMode val="edge"/>
              <c:yMode val="edge"/>
              <c:x val="0"/>
              <c:y val="0.13558920114303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7F7F7F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in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700" b="0" i="0" u="none" strike="noStrike" kern="1200" baseline="0">
                <a:solidFill>
                  <a:srgbClr val="7F7F7F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B. Pairwise comparisons.</a:t>
            </a:r>
            <a:endParaRPr lang="en-IE" sz="1000"/>
          </a:p>
        </c:rich>
      </c:tx>
      <c:layout>
        <c:manualLayout>
          <c:xMode val="edge"/>
          <c:yMode val="edge"/>
          <c:x val="1.7193516256078376E-2"/>
          <c:y val="0.898342741162738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505136986301369"/>
          <c:y val="4.0599430096761494E-2"/>
          <c:w val="0.7580859969558601"/>
          <c:h val="0.67846201327320654"/>
        </c:manualLayout>
      </c:layout>
      <c:lineChart>
        <c:grouping val="standard"/>
        <c:varyColors val="0"/>
        <c:ser>
          <c:idx val="0"/>
          <c:order val="0"/>
          <c:tx>
            <c:strRef>
              <c:f>'Utt Mode+ b1'!$C$2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F27BD60-ABCA-4043-BF05-89E056988AF6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D8A-4A6C-98E4-41E3F48BC1F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947DD7B-D410-4205-A5F2-97D0950F3508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D8A-4A6C-98E4-41E3F48BC1F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0CC8676-F719-41AE-A7C6-3BEB84654B0E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D8A-4A6C-98E4-41E3F48BC1F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CA92E1C-9D91-41C6-A7D6-EEFDC1E45DDE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D8A-4A6C-98E4-41E3F48BC1F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8670324-7668-48AE-962F-932F709FDAE4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D8A-4A6C-98E4-41E3F48BC1F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06AA228-237F-4176-AFA2-B7553F430CB8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D8A-4A6C-98E4-41E3F48BC1F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A01AD88-7B98-4670-BD72-D0B6104544A0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D8A-4A6C-98E4-41E3F48BC1F8}"/>
                </c:ext>
              </c:extLst>
            </c:dLbl>
            <c:numFmt formatCode="#,##0" sourceLinked="0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14400" tIns="3600" rIns="14400" bIns="3600" anchor="ctr" anchorCtr="1">
                <a:spAutoFit/>
              </a:bodyPr>
              <a:lstStyle/>
              <a:p>
                <a:pPr>
                  <a:defRPr sz="825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1"/>
            <c:plus>
              <c:numRef>
                <c:f>'Utt Mode+ b1'!$K$3:$K$9</c:f>
                <c:numCache>
                  <c:formatCode>General</c:formatCode>
                  <c:ptCount val="7"/>
                  <c:pt idx="0">
                    <c:v>0.68413790736931501</c:v>
                  </c:pt>
                  <c:pt idx="1">
                    <c:v>0.48059238192601234</c:v>
                  </c:pt>
                  <c:pt idx="2">
                    <c:v>0.91033304364236212</c:v>
                  </c:pt>
                  <c:pt idx="3">
                    <c:v>0.53796481164979693</c:v>
                  </c:pt>
                  <c:pt idx="4">
                    <c:v>1.3333462519392847</c:v>
                  </c:pt>
                  <c:pt idx="5">
                    <c:v>1.1926468431121342</c:v>
                  </c:pt>
                  <c:pt idx="6">
                    <c:v>0.34639941663879098</c:v>
                  </c:pt>
                </c:numCache>
              </c:numRef>
            </c:plus>
            <c:minus>
              <c:numRef>
                <c:f>'Utt Mode+ b1'!$K$3:$K$9</c:f>
                <c:numCache>
                  <c:formatCode>General</c:formatCode>
                  <c:ptCount val="7"/>
                  <c:pt idx="0">
                    <c:v>0.68413790736931501</c:v>
                  </c:pt>
                  <c:pt idx="1">
                    <c:v>0.48059238192601234</c:v>
                  </c:pt>
                  <c:pt idx="2">
                    <c:v>0.91033304364236212</c:v>
                  </c:pt>
                  <c:pt idx="3">
                    <c:v>0.53796481164979693</c:v>
                  </c:pt>
                  <c:pt idx="4">
                    <c:v>1.3333462519392847</c:v>
                  </c:pt>
                  <c:pt idx="5">
                    <c:v>1.1926468431121342</c:v>
                  </c:pt>
                  <c:pt idx="6">
                    <c:v>0.34639941663879098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7"/>
              <c:pt idx="0">
                <c:v>MDC MWH</c:v>
              </c:pt>
              <c:pt idx="1">
                <c:v>MDC MYN</c:v>
              </c:pt>
              <c:pt idx="2">
                <c:v>MDC MDQ</c:v>
              </c:pt>
              <c:pt idx="3">
                <c:v>MWH MYN</c:v>
              </c:pt>
              <c:pt idx="4">
                <c:v>MWH MDQ</c:v>
              </c:pt>
              <c:pt idx="5">
                <c:v>MYN MDQ</c:v>
              </c:pt>
              <c:pt idx="6">
                <c:v>F M</c:v>
              </c:pt>
            </c:strLit>
          </c:cat>
          <c:val>
            <c:numRef>
              <c:f>'Utt Mode+ b1'!$C$3:$C$9</c:f>
              <c:numCache>
                <c:formatCode>0.0</c:formatCode>
                <c:ptCount val="7"/>
                <c:pt idx="0">
                  <c:v>0.47338353537875799</c:v>
                </c:pt>
                <c:pt idx="1">
                  <c:v>0.57088479025351102</c:v>
                </c:pt>
                <c:pt idx="2">
                  <c:v>1.8592129521480001</c:v>
                </c:pt>
                <c:pt idx="3">
                  <c:v>9.7513351019307901E-2</c:v>
                </c:pt>
                <c:pt idx="4">
                  <c:v>1.38587502812868</c:v>
                </c:pt>
                <c:pt idx="5">
                  <c:v>1.2883524321031801</c:v>
                </c:pt>
                <c:pt idx="6">
                  <c:v>-6.5000000000000002E-2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'Utt Mode+ b1'!$C$3:$C$9</c15:f>
                <c15:dlblRangeCache>
                  <c:ptCount val="7"/>
                  <c:pt idx="0">
                    <c:v>0.5</c:v>
                  </c:pt>
                  <c:pt idx="1">
                    <c:v>0.6</c:v>
                  </c:pt>
                  <c:pt idx="2">
                    <c:v>1.9</c:v>
                  </c:pt>
                  <c:pt idx="3">
                    <c:v>0.1</c:v>
                  </c:pt>
                  <c:pt idx="4">
                    <c:v>1.4</c:v>
                  </c:pt>
                  <c:pt idx="5">
                    <c:v>1.3</c:v>
                  </c:pt>
                  <c:pt idx="6">
                    <c:v>-0.1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ED8A-4A6C-98E4-41E3F48BC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rgbClr val="FF0000"/>
          </a:solidFill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4"/>
          <c:min val="-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bg2">
                        <a:lumMod val="25000"/>
                      </a:schemeClr>
                    </a:solidFill>
                  </a:rPr>
                  <a:t>est. difference</a:t>
                </a:r>
                <a:r>
                  <a:rPr lang="en-US" baseline="0">
                    <a:solidFill>
                      <a:schemeClr val="bg2">
                        <a:lumMod val="25000"/>
                      </a:schemeClr>
                    </a:solidFill>
                  </a:rPr>
                  <a:t> (</a:t>
                </a:r>
                <a:r>
                  <a:rPr lang="en-US">
                    <a:solidFill>
                      <a:schemeClr val="bg2">
                        <a:lumMod val="25000"/>
                      </a:schemeClr>
                    </a:solidFill>
                  </a:rPr>
                  <a:t>ST)</a:t>
                </a:r>
              </a:p>
            </c:rich>
          </c:tx>
          <c:layout>
            <c:manualLayout>
              <c:xMode val="edge"/>
              <c:yMode val="edge"/>
              <c:x val="0"/>
              <c:y val="0.13558920114303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7F7F7F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"/>
        <c:minorUnit val="0.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700" b="0" i="0" u="none" strike="noStrike" kern="1200" baseline="0">
                <a:solidFill>
                  <a:srgbClr val="7F7F7F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br>
              <a:rPr lang="en-IE"/>
            </a:br>
            <a:r>
              <a:rPr lang="en-IE" sz="800" b="0">
                <a:solidFill>
                  <a:schemeClr val="tx1"/>
                </a:solidFill>
              </a:rPr>
              <a:t>(Mode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'mode b0'!$A$25</c:f>
              <c:strCache>
                <c:ptCount val="1"/>
                <c:pt idx="0">
                  <c:v>MDC</c:v>
                </c:pt>
              </c:strCache>
            </c:strRef>
          </c:tx>
          <c:spPr>
            <a:ln w="19050"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b0'!$J$25,'mode b0'!$J$31)</c:f>
                <c:numCache>
                  <c:formatCode>General</c:formatCode>
                  <c:ptCount val="2"/>
                  <c:pt idx="0">
                    <c:v>16.792814353083699</c:v>
                  </c:pt>
                  <c:pt idx="1">
                    <c:v>80.755417818647032</c:v>
                  </c:pt>
                </c:numCache>
              </c:numRef>
            </c:plus>
            <c:minus>
              <c:numRef>
                <c:f>('mode b0'!$J$25,'mode b0'!$J$31)</c:f>
                <c:numCache>
                  <c:formatCode>General</c:formatCode>
                  <c:ptCount val="2"/>
                  <c:pt idx="0">
                    <c:v>16.792814353083699</c:v>
                  </c:pt>
                  <c:pt idx="1">
                    <c:v>80.755417818647032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b0'!$J$38,'mode b0'!$J$44)</c:f>
                <c:numCache>
                  <c:formatCode>General</c:formatCode>
                  <c:ptCount val="2"/>
                  <c:pt idx="0">
                    <c:v>3.1326779503554301</c:v>
                  </c:pt>
                  <c:pt idx="1">
                    <c:v>3.7853353287574332</c:v>
                  </c:pt>
                </c:numCache>
              </c:numRef>
            </c:plus>
            <c:minus>
              <c:numRef>
                <c:f>('mode b0'!$J$38,'mode b0'!$J$44)</c:f>
                <c:numCache>
                  <c:formatCode>General</c:formatCode>
                  <c:ptCount val="2"/>
                  <c:pt idx="0">
                    <c:v>3.1326779503554301</c:v>
                  </c:pt>
                  <c:pt idx="1">
                    <c:v>3.7853353287574332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xVal>
            <c:numRef>
              <c:f>('mode b0'!$B$25,'mode b0'!$B$31)</c:f>
              <c:numCache>
                <c:formatCode>0</c:formatCode>
                <c:ptCount val="2"/>
                <c:pt idx="0">
                  <c:v>90.441608895113404</c:v>
                </c:pt>
                <c:pt idx="1">
                  <c:v>294.20861375475403</c:v>
                </c:pt>
              </c:numCache>
            </c:numRef>
          </c:xVal>
          <c:yVal>
            <c:numRef>
              <c:f>('mode b0'!$B$38,'mode b0'!$B$44)</c:f>
              <c:numCache>
                <c:formatCode>0.0</c:formatCode>
                <c:ptCount val="2"/>
                <c:pt idx="0">
                  <c:v>-2.26543020886918</c:v>
                </c:pt>
                <c:pt idx="1">
                  <c:v>3.2424083734709201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C-42B5-A78D-458FF34D718F}"/>
            </c:ext>
          </c:extLst>
        </c:ser>
        <c:ser>
          <c:idx val="2"/>
          <c:order val="1"/>
          <c:tx>
            <c:strRef>
              <c:f>'mode b0'!$A$26</c:f>
              <c:strCache>
                <c:ptCount val="1"/>
                <c:pt idx="0">
                  <c:v>MWH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b0'!$J$26,'mode b0'!$J$32)</c:f>
                <c:numCache>
                  <c:formatCode>General</c:formatCode>
                  <c:ptCount val="2"/>
                  <c:pt idx="0">
                    <c:v>16.799007456971992</c:v>
                  </c:pt>
                  <c:pt idx="1">
                    <c:v>80.752728036978027</c:v>
                  </c:pt>
                </c:numCache>
              </c:numRef>
            </c:plus>
            <c:minus>
              <c:numRef>
                <c:f>('mode b0'!$J$26,'mode b0'!$J$32)</c:f>
                <c:numCache>
                  <c:formatCode>General</c:formatCode>
                  <c:ptCount val="2"/>
                  <c:pt idx="0">
                    <c:v>16.799007456971992</c:v>
                  </c:pt>
                  <c:pt idx="1">
                    <c:v>80.752728036978027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b0'!$J$39,'mode b0'!$J$45)</c:f>
                <c:numCache>
                  <c:formatCode>General</c:formatCode>
                  <c:ptCount val="2"/>
                  <c:pt idx="0">
                    <c:v>3.1303404621848401</c:v>
                  </c:pt>
                  <c:pt idx="1">
                    <c:v>3.783848803547373</c:v>
                  </c:pt>
                </c:numCache>
              </c:numRef>
            </c:plus>
            <c:minus>
              <c:numRef>
                <c:f>('mode b0'!$J$39,'mode b0'!$J$45)</c:f>
                <c:numCache>
                  <c:formatCode>General</c:formatCode>
                  <c:ptCount val="2"/>
                  <c:pt idx="0">
                    <c:v>3.1303404621848401</c:v>
                  </c:pt>
                  <c:pt idx="1">
                    <c:v>3.783848803547373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('mode b0'!$B$26,'mode b0'!$B$32)</c:f>
              <c:numCache>
                <c:formatCode>0</c:formatCode>
                <c:ptCount val="2"/>
                <c:pt idx="0">
                  <c:v>90.853284894580298</c:v>
                </c:pt>
                <c:pt idx="1">
                  <c:v>293.83541250289602</c:v>
                </c:pt>
              </c:numCache>
            </c:numRef>
          </c:xVal>
          <c:yVal>
            <c:numRef>
              <c:f>('mode b0'!$B$39,'mode b0'!$B$45)</c:f>
              <c:numCache>
                <c:formatCode>0.0</c:formatCode>
                <c:ptCount val="2"/>
                <c:pt idx="0">
                  <c:v>-2.1436051743111699</c:v>
                </c:pt>
                <c:pt idx="1">
                  <c:v>3.6474441988800899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C-42B5-A78D-458FF34D718F}"/>
            </c:ext>
          </c:extLst>
        </c:ser>
        <c:ser>
          <c:idx val="3"/>
          <c:order val="2"/>
          <c:tx>
            <c:strRef>
              <c:f>'mode b0'!$A$27</c:f>
              <c:strCache>
                <c:ptCount val="1"/>
                <c:pt idx="0">
                  <c:v>MYN</c:v>
                </c:pt>
              </c:strCache>
            </c:strRef>
          </c:tx>
          <c:spPr>
            <a:ln w="19050"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b0'!$J$27,'mode b0'!$J$33)</c:f>
                <c:numCache>
                  <c:formatCode>General</c:formatCode>
                  <c:ptCount val="2"/>
                  <c:pt idx="0">
                    <c:v>16.762346947139505</c:v>
                  </c:pt>
                  <c:pt idx="1">
                    <c:v>80.766736817644983</c:v>
                  </c:pt>
                </c:numCache>
              </c:numRef>
            </c:plus>
            <c:minus>
              <c:numRef>
                <c:f>('mode b0'!$J$27,'mode b0'!$J$33)</c:f>
                <c:numCache>
                  <c:formatCode>General</c:formatCode>
                  <c:ptCount val="2"/>
                  <c:pt idx="0">
                    <c:v>16.762346947139505</c:v>
                  </c:pt>
                  <c:pt idx="1">
                    <c:v>80.766736817644983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b0'!$J$40,'mode b0'!$J$46)</c:f>
                <c:numCache>
                  <c:formatCode>General</c:formatCode>
                  <c:ptCount val="2"/>
                  <c:pt idx="0">
                    <c:v>3.1437885065198481</c:v>
                  </c:pt>
                  <c:pt idx="1">
                    <c:v>3.7919948037445996</c:v>
                  </c:pt>
                </c:numCache>
              </c:numRef>
            </c:plus>
            <c:minus>
              <c:numRef>
                <c:f>('mode b0'!$J$40,'mode b0'!$J$46)</c:f>
                <c:numCache>
                  <c:formatCode>General</c:formatCode>
                  <c:ptCount val="2"/>
                  <c:pt idx="0">
                    <c:v>3.1437885065198481</c:v>
                  </c:pt>
                  <c:pt idx="1">
                    <c:v>3.7919948037445996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('mode b0'!$B$27,'mode b0'!$B$33)</c:f>
              <c:numCache>
                <c:formatCode>0</c:formatCode>
                <c:ptCount val="2"/>
                <c:pt idx="0">
                  <c:v>88.162519064654504</c:v>
                </c:pt>
                <c:pt idx="1">
                  <c:v>291.74515953026599</c:v>
                </c:pt>
              </c:numCache>
            </c:numRef>
          </c:xVal>
          <c:yVal>
            <c:numRef>
              <c:f>('mode b0'!$B$40,'mode b0'!$B$46)</c:f>
              <c:numCache>
                <c:formatCode>0.0</c:formatCode>
                <c:ptCount val="2"/>
                <c:pt idx="0">
                  <c:v>-0.64182890317611196</c:v>
                </c:pt>
                <c:pt idx="1">
                  <c:v>4.9610948140404396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AC-42B5-A78D-458FF34D718F}"/>
            </c:ext>
          </c:extLst>
        </c:ser>
        <c:ser>
          <c:idx val="0"/>
          <c:order val="3"/>
          <c:tx>
            <c:strRef>
              <c:f>'mode b0'!$A$28</c:f>
              <c:strCache>
                <c:ptCount val="1"/>
                <c:pt idx="0">
                  <c:v>MDQ</c:v>
                </c:pt>
              </c:strCache>
            </c:strRef>
          </c:tx>
          <c:spPr>
            <a:ln w="19050"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b0'!$J$28,'mode b0'!$J$34)</c:f>
                <c:numCache>
                  <c:formatCode>General</c:formatCode>
                  <c:ptCount val="2"/>
                  <c:pt idx="0">
                    <c:v>16.686464545374498</c:v>
                  </c:pt>
                  <c:pt idx="1">
                    <c:v>80.794940030045979</c:v>
                  </c:pt>
                </c:numCache>
              </c:numRef>
            </c:plus>
            <c:minus>
              <c:numRef>
                <c:f>('mode b0'!$J$28,'mode b0'!$J$34)</c:f>
                <c:numCache>
                  <c:formatCode>General</c:formatCode>
                  <c:ptCount val="2"/>
                  <c:pt idx="0">
                    <c:v>16.686464545374498</c:v>
                  </c:pt>
                  <c:pt idx="1">
                    <c:v>80.794940030045979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b0'!$J$41,'mode b0'!$J$47)</c:f>
                <c:numCache>
                  <c:formatCode>General</c:formatCode>
                  <c:ptCount val="2"/>
                  <c:pt idx="0">
                    <c:v>3.1677952413408308</c:v>
                  </c:pt>
                  <c:pt idx="1">
                    <c:v>3.8080284145616701</c:v>
                  </c:pt>
                </c:numCache>
              </c:numRef>
            </c:plus>
            <c:minus>
              <c:numRef>
                <c:f>('mode b0'!$J$41,'mode b0'!$J$47)</c:f>
                <c:numCache>
                  <c:formatCode>General</c:formatCode>
                  <c:ptCount val="2"/>
                  <c:pt idx="0">
                    <c:v>3.1677952413408308</c:v>
                  </c:pt>
                  <c:pt idx="1">
                    <c:v>3.8080284145616701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('mode b0'!$B$28,'mode b0'!$B$34)</c:f>
              <c:numCache>
                <c:formatCode>0</c:formatCode>
                <c:ptCount val="2"/>
                <c:pt idx="0">
                  <c:v>69.459073012174798</c:v>
                </c:pt>
                <c:pt idx="1">
                  <c:v>277.42146884331697</c:v>
                </c:pt>
              </c:numCache>
            </c:numRef>
          </c:xVal>
          <c:yVal>
            <c:numRef>
              <c:f>('mode b0'!$B$41,'mode b0'!$B$47)</c:f>
              <c:numCache>
                <c:formatCode>0.0</c:formatCode>
                <c:ptCount val="2"/>
                <c:pt idx="0">
                  <c:v>0.223665158670071</c:v>
                </c:pt>
                <c:pt idx="1">
                  <c:v>7.75313030215107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AC-42B5-A78D-458FF34D7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</c:valAx>
      <c:valAx>
        <c:axId val="765174752"/>
        <c:scaling>
          <c:orientation val="minMax"/>
          <c:max val="12"/>
          <c:min val="-6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median)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2882828282828283"/>
          <c:y val="0.21138613896958802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B. Pairwise comparisons.</a:t>
            </a:r>
            <a:endParaRPr lang="en-IE" sz="1000"/>
          </a:p>
        </c:rich>
      </c:tx>
      <c:layout>
        <c:manualLayout>
          <c:xMode val="edge"/>
          <c:yMode val="edge"/>
          <c:x val="1.7193516256078376E-2"/>
          <c:y val="0.898342741162738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505136986301369"/>
          <c:y val="4.0599430096761494E-2"/>
          <c:w val="0.7580859969558601"/>
          <c:h val="0.67846201327320654"/>
        </c:manualLayout>
      </c:layout>
      <c:lineChart>
        <c:grouping val="standard"/>
        <c:varyColors val="0"/>
        <c:ser>
          <c:idx val="0"/>
          <c:order val="0"/>
          <c:tx>
            <c:strRef>
              <c:f>'Utt Mode+ b1'!$C$13</c:f>
              <c:strCache>
                <c:ptCount val="1"/>
                <c:pt idx="0">
                  <c:v>ST/s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B97B9F6-E444-4346-A04F-923B5A5A419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0D6-429C-A32E-0A81AF875E5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9796485-4667-499C-AD9C-9C9AF28D9981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0D6-429C-A32E-0A81AF875E5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4108AF5-D609-4CC9-93FA-0FE5E06CDDD4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0D6-429C-A32E-0A81AF875E5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64E87CC-2ED7-4E49-B753-AAC99F386CC1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0D6-429C-A32E-0A81AF875E5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61FA043-AC5B-4BEB-9DFA-7300319975C5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0D6-429C-A32E-0A81AF875E5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63969DD-4A42-45A0-BE7A-97F95E8D1C95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0D6-429C-A32E-0A81AF875E5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C9B6BBD-1E18-4882-A6B0-14CF3D6FBB44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0D6-429C-A32E-0A81AF875E5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14400" tIns="3600" rIns="14400" bIns="3600" anchor="ctr" anchorCtr="1">
                <a:spAutoFit/>
              </a:bodyPr>
              <a:lstStyle/>
              <a:p>
                <a:pPr>
                  <a:defRPr sz="83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1"/>
            <c:plus>
              <c:numRef>
                <c:f>'Utt Mode+ b1'!$K$14:$K$20</c:f>
                <c:numCache>
                  <c:formatCode>General</c:formatCode>
                  <c:ptCount val="7"/>
                  <c:pt idx="0">
                    <c:v>2.7843021303943201</c:v>
                  </c:pt>
                  <c:pt idx="1">
                    <c:v>1.6410674117510702</c:v>
                  </c:pt>
                  <c:pt idx="2">
                    <c:v>2.1360467408288404</c:v>
                  </c:pt>
                  <c:pt idx="3">
                    <c:v>2.95484441756517</c:v>
                  </c:pt>
                  <c:pt idx="4">
                    <c:v>3.6149873051379799</c:v>
                  </c:pt>
                  <c:pt idx="5">
                    <c:v>1.5399807817117881</c:v>
                  </c:pt>
                  <c:pt idx="6">
                    <c:v>0.94221931013233018</c:v>
                  </c:pt>
                </c:numCache>
              </c:numRef>
            </c:plus>
            <c:minus>
              <c:numRef>
                <c:f>'Utt Mode+ b1'!$K$14:$K$20</c:f>
                <c:numCache>
                  <c:formatCode>General</c:formatCode>
                  <c:ptCount val="7"/>
                  <c:pt idx="0">
                    <c:v>2.7843021303943201</c:v>
                  </c:pt>
                  <c:pt idx="1">
                    <c:v>1.6410674117510702</c:v>
                  </c:pt>
                  <c:pt idx="2">
                    <c:v>2.1360467408288404</c:v>
                  </c:pt>
                  <c:pt idx="3">
                    <c:v>2.95484441756517</c:v>
                  </c:pt>
                  <c:pt idx="4">
                    <c:v>3.6149873051379799</c:v>
                  </c:pt>
                  <c:pt idx="5">
                    <c:v>1.5399807817117881</c:v>
                  </c:pt>
                  <c:pt idx="6">
                    <c:v>0.94221931013233018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7"/>
              <c:pt idx="0">
                <c:v>MDC MWH</c:v>
              </c:pt>
              <c:pt idx="1">
                <c:v>MDC MYN</c:v>
              </c:pt>
              <c:pt idx="2">
                <c:v>MDC MDQ</c:v>
              </c:pt>
              <c:pt idx="3">
                <c:v>MWH MYN</c:v>
              </c:pt>
              <c:pt idx="4">
                <c:v>MWH MDQ</c:v>
              </c:pt>
              <c:pt idx="5">
                <c:v>MYN MDQ</c:v>
              </c:pt>
              <c:pt idx="6">
                <c:v>F M</c:v>
              </c:pt>
            </c:strLit>
          </c:cat>
          <c:val>
            <c:numRef>
              <c:f>'Utt Mode+ b1'!$C$14:$C$20</c:f>
              <c:numCache>
                <c:formatCode>0.00</c:formatCode>
                <c:ptCount val="7"/>
                <c:pt idx="0">
                  <c:v>-2.1352459764041201</c:v>
                </c:pt>
                <c:pt idx="1">
                  <c:v>2.9558935561294102</c:v>
                </c:pt>
                <c:pt idx="2">
                  <c:v>5.2240445812056704</c:v>
                </c:pt>
                <c:pt idx="3">
                  <c:v>5.0911283555781299</c:v>
                </c:pt>
                <c:pt idx="4">
                  <c:v>7.3592817949925999</c:v>
                </c:pt>
                <c:pt idx="5">
                  <c:v>2.26815124150832</c:v>
                </c:pt>
                <c:pt idx="6">
                  <c:v>2.3820000000000001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'Utt Mode+ b1'!$C$14:$C$20</c15:f>
                <c15:dlblRangeCache>
                  <c:ptCount val="7"/>
                  <c:pt idx="0">
                    <c:v>-2.14</c:v>
                  </c:pt>
                  <c:pt idx="1">
                    <c:v>2.96</c:v>
                  </c:pt>
                  <c:pt idx="2">
                    <c:v>5.22</c:v>
                  </c:pt>
                  <c:pt idx="3">
                    <c:v>5.09</c:v>
                  </c:pt>
                  <c:pt idx="4">
                    <c:v>7.36</c:v>
                  </c:pt>
                  <c:pt idx="5">
                    <c:v>2.27</c:v>
                  </c:pt>
                  <c:pt idx="6">
                    <c:v>2.38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D0D6-429C-A32E-0A81AF875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rgbClr val="FF0000"/>
          </a:solidFill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15"/>
          <c:min val="-1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bg2">
                        <a:lumMod val="25000"/>
                      </a:schemeClr>
                    </a:solidFill>
                  </a:rPr>
                  <a:t>est. difference</a:t>
                </a:r>
                <a:r>
                  <a:rPr lang="en-US" baseline="0">
                    <a:solidFill>
                      <a:schemeClr val="bg2">
                        <a:lumMod val="25000"/>
                      </a:schemeClr>
                    </a:solidFill>
                  </a:rPr>
                  <a:t> (</a:t>
                </a:r>
                <a:r>
                  <a:rPr lang="en-US">
                    <a:solidFill>
                      <a:schemeClr val="bg2">
                        <a:lumMod val="25000"/>
                      </a:schemeClr>
                    </a:solidFill>
                  </a:rPr>
                  <a:t>ST/s)</a:t>
                </a:r>
              </a:p>
            </c:rich>
          </c:tx>
          <c:layout>
            <c:manualLayout>
              <c:xMode val="edge"/>
              <c:yMode val="edge"/>
              <c:x val="0"/>
              <c:y val="0.13558920114303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7F7F7F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in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700" b="0" i="0" u="none" strike="noStrike" kern="1200" baseline="0">
                <a:solidFill>
                  <a:srgbClr val="7F7F7F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000"/>
            </a:pPr>
            <a:r>
              <a:rPr lang="en-US" sz="1000"/>
              <a:t>Utterance mean f0 (intercepts)</a:t>
            </a:r>
            <a:endParaRPr lang="en-IE" sz="10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'gg Utt'!$B$41</c:f>
              <c:strCache>
                <c:ptCount val="1"/>
                <c:pt idx="0">
                  <c:v>mode-only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905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5E2-40CA-84D2-1B0EA3091EC5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5E2-40CA-84D2-1B0EA3091EC5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5E2-40CA-84D2-1B0EA3091EC5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5E2-40CA-84D2-1B0EA3091EC5}"/>
              </c:ext>
            </c:extLst>
          </c:dPt>
          <c:errBars>
            <c:errBarType val="both"/>
            <c:errValType val="cust"/>
            <c:noEndCap val="0"/>
            <c:plus>
              <c:numRef>
                <c:f>'Utt Mode b0'!$J$3:$J$6</c:f>
                <c:numCache>
                  <c:formatCode>General</c:formatCode>
                  <c:ptCount val="4"/>
                  <c:pt idx="0">
                    <c:v>0.35169397898047794</c:v>
                  </c:pt>
                  <c:pt idx="1">
                    <c:v>0.62059640501843849</c:v>
                  </c:pt>
                  <c:pt idx="2">
                    <c:v>0.38545876783722299</c:v>
                  </c:pt>
                  <c:pt idx="3">
                    <c:v>0.96844041787042023</c:v>
                  </c:pt>
                </c:numCache>
              </c:numRef>
            </c:plus>
            <c:minus>
              <c:numRef>
                <c:f>'Utt Mode b0'!$J$3:$J$6</c:f>
                <c:numCache>
                  <c:formatCode>General</c:formatCode>
                  <c:ptCount val="4"/>
                  <c:pt idx="0">
                    <c:v>0.35169397898047794</c:v>
                  </c:pt>
                  <c:pt idx="1">
                    <c:v>0.62059640501843849</c:v>
                  </c:pt>
                  <c:pt idx="2">
                    <c:v>0.38545876783722299</c:v>
                  </c:pt>
                  <c:pt idx="3">
                    <c:v>0.96844041787042023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Mode b0'!$A$3:$A$6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Mode b0'!$B$3:$B$6</c:f>
              <c:numCache>
                <c:formatCode>0.0</c:formatCode>
                <c:ptCount val="4"/>
                <c:pt idx="0">
                  <c:v>-0.52353979027253095</c:v>
                </c:pt>
                <c:pt idx="1">
                  <c:v>-4.9753135106339497E-2</c:v>
                </c:pt>
                <c:pt idx="2">
                  <c:v>0.23743757336004501</c:v>
                </c:pt>
                <c:pt idx="3">
                  <c:v>1.67378616080225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5E2-40CA-84D2-1B0EA3091EC5}"/>
            </c:ext>
          </c:extLst>
        </c:ser>
        <c:ser>
          <c:idx val="1"/>
          <c:order val="1"/>
          <c:tx>
            <c:strRef>
              <c:f>'gg Utt'!$B$42</c:f>
              <c:strCache>
                <c:ptCount val="1"/>
                <c:pt idx="0">
                  <c:v>mode-&amp;-phon</c:v>
                </c:pt>
              </c:strCache>
            </c:strRef>
          </c:tx>
          <c:spPr>
            <a:solidFill>
              <a:srgbClr val="E66101"/>
            </a:solidFill>
            <a:ln w="1905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75E2-40CA-84D2-1B0EA3091EC5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75E2-40CA-84D2-1B0EA3091EC5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75E2-40CA-84D2-1B0EA3091EC5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75E2-40CA-84D2-1B0EA3091EC5}"/>
              </c:ext>
            </c:extLst>
          </c:dPt>
          <c:errBars>
            <c:errBarType val="both"/>
            <c:errValType val="cust"/>
            <c:noEndCap val="0"/>
            <c:plus>
              <c:numRef>
                <c:f>'Utt Mode+ b0'!$J$3:$J$6</c:f>
                <c:numCache>
                  <c:formatCode>General</c:formatCode>
                  <c:ptCount val="4"/>
                  <c:pt idx="0">
                    <c:v>0.94584566173512996</c:v>
                  </c:pt>
                  <c:pt idx="1">
                    <c:v>1.0320199755986634</c:v>
                  </c:pt>
                  <c:pt idx="2">
                    <c:v>0.95359683389690697</c:v>
                  </c:pt>
                  <c:pt idx="3">
                    <c:v>1.16559347449057</c:v>
                  </c:pt>
                </c:numCache>
              </c:numRef>
            </c:plus>
            <c:minus>
              <c:numRef>
                <c:f>'Utt Mode+ b0'!$J$3:$J$6</c:f>
                <c:numCache>
                  <c:formatCode>General</c:formatCode>
                  <c:ptCount val="4"/>
                  <c:pt idx="0">
                    <c:v>0.94584566173512996</c:v>
                  </c:pt>
                  <c:pt idx="1">
                    <c:v>1.0320199755986634</c:v>
                  </c:pt>
                  <c:pt idx="2">
                    <c:v>0.95359683389690697</c:v>
                  </c:pt>
                  <c:pt idx="3">
                    <c:v>1.16559347449057</c:v>
                  </c:pt>
                </c:numCache>
              </c:numRef>
            </c:minus>
            <c:spPr>
              <a:ln w="19050">
                <a:solidFill>
                  <a:schemeClr val="tx1"/>
                </a:solidFill>
              </a:ln>
            </c:spPr>
          </c:errBars>
          <c:cat>
            <c:strRef>
              <c:f>'Utt Mode+ b0'!$A$3:$A$6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Mode+ b0'!$B$3:$B$6</c:f>
              <c:numCache>
                <c:formatCode>0.0</c:formatCode>
                <c:ptCount val="4"/>
                <c:pt idx="0">
                  <c:v>-0.418601741744975</c:v>
                </c:pt>
                <c:pt idx="1">
                  <c:v>5.4921727840636599E-2</c:v>
                </c:pt>
                <c:pt idx="2">
                  <c:v>0.15244365963015299</c:v>
                </c:pt>
                <c:pt idx="3">
                  <c:v>1.44073013611451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E2-40CA-84D2-1B0EA3091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5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</a:t>
                </a:r>
              </a:p>
            </c:rich>
          </c:tx>
          <c:layout>
            <c:manualLayout>
              <c:xMode val="edge"/>
              <c:yMode val="edge"/>
              <c:x val="0.15356209150326797"/>
              <c:y val="0.3002228070175438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'gg Utt'!$B$41</c:f>
              <c:strCache>
                <c:ptCount val="1"/>
                <c:pt idx="0">
                  <c:v>mode-only</c:v>
                </c:pt>
              </c:strCache>
            </c:strRef>
          </c:tx>
          <c:spPr>
            <a:ln w="9525">
              <a:noFill/>
            </a:ln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12700">
                <a:solidFill>
                  <a:schemeClr val="tx1"/>
                </a:solidFill>
              </a:ln>
            </c:spPr>
          </c:marker>
          <c:dPt>
            <c:idx val="0"/>
            <c:marker>
              <c:spPr>
                <a:solidFill>
                  <a:schemeClr val="tx1">
                    <a:lumMod val="50000"/>
                    <a:lumOff val="50000"/>
                  </a:schemeClr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99-4C88-84A1-EB4307C296C6}"/>
              </c:ext>
            </c:extLst>
          </c:dPt>
          <c:dPt>
            <c:idx val="1"/>
            <c:marker>
              <c:spPr>
                <a:solidFill>
                  <a:schemeClr val="tx1">
                    <a:lumMod val="50000"/>
                    <a:lumOff val="50000"/>
                  </a:schemeClr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99-4C88-84A1-EB4307C296C6}"/>
              </c:ext>
            </c:extLst>
          </c:dPt>
          <c:dPt>
            <c:idx val="2"/>
            <c:marker>
              <c:spPr>
                <a:solidFill>
                  <a:schemeClr val="tx1">
                    <a:lumMod val="50000"/>
                    <a:lumOff val="50000"/>
                  </a:schemeClr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599-4C88-84A1-EB4307C296C6}"/>
              </c:ext>
            </c:extLst>
          </c:dPt>
          <c:dPt>
            <c:idx val="3"/>
            <c:marker>
              <c:spPr>
                <a:solidFill>
                  <a:schemeClr val="tx1">
                    <a:lumMod val="50000"/>
                    <a:lumOff val="50000"/>
                  </a:schemeClr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599-4C88-84A1-EB4307C296C6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Mode b0'!$J$11:$J$14</c:f>
                <c:numCache>
                  <c:formatCode>General</c:formatCode>
                  <c:ptCount val="4"/>
                  <c:pt idx="0">
                    <c:v>1.7510225592547921</c:v>
                  </c:pt>
                  <c:pt idx="1">
                    <c:v>2.4239803020917901</c:v>
                  </c:pt>
                  <c:pt idx="2">
                    <c:v>1.36404602776771</c:v>
                  </c:pt>
                  <c:pt idx="3">
                    <c:v>2.3814797511025603</c:v>
                  </c:pt>
                </c:numCache>
              </c:numRef>
            </c:plus>
            <c:minus>
              <c:numRef>
                <c:f>'Utt Mode b0'!$J$11:$J$14</c:f>
                <c:numCache>
                  <c:formatCode>General</c:formatCode>
                  <c:ptCount val="4"/>
                  <c:pt idx="0">
                    <c:v>1.7510225592547921</c:v>
                  </c:pt>
                  <c:pt idx="1">
                    <c:v>2.4239803020917901</c:v>
                  </c:pt>
                  <c:pt idx="2">
                    <c:v>1.36404602776771</c:v>
                  </c:pt>
                  <c:pt idx="3">
                    <c:v>2.3814797511025603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Mode b0'!$A$11:$A$14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Mode b0'!$B$11:$B$14</c:f>
              <c:numCache>
                <c:formatCode>0.00</c:formatCode>
                <c:ptCount val="4"/>
                <c:pt idx="0">
                  <c:v>-1.0847290853465901</c:v>
                </c:pt>
                <c:pt idx="1">
                  <c:v>-3.5085954682927101</c:v>
                </c:pt>
                <c:pt idx="2">
                  <c:v>2.4650478731333498</c:v>
                </c:pt>
                <c:pt idx="3">
                  <c:v>5.52394654787373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99-4C88-84A1-EB4307C296C6}"/>
            </c:ext>
          </c:extLst>
        </c:ser>
        <c:ser>
          <c:idx val="1"/>
          <c:order val="1"/>
          <c:tx>
            <c:strRef>
              <c:f>'gg Utt'!$B$42</c:f>
              <c:strCache>
                <c:ptCount val="1"/>
                <c:pt idx="0">
                  <c:v>mode-&amp;-phon</c:v>
                </c:pt>
              </c:strCache>
            </c:strRef>
          </c:tx>
          <c:spPr>
            <a:ln w="9525">
              <a:noFill/>
            </a:ln>
          </c:spPr>
          <c:marker>
            <c:symbol val="square"/>
            <c:size val="6"/>
            <c:spPr>
              <a:solidFill>
                <a:srgbClr val="E66101"/>
              </a:solidFill>
              <a:ln w="12700">
                <a:solidFill>
                  <a:schemeClr val="tx1"/>
                </a:solidFill>
              </a:ln>
            </c:spPr>
          </c:marker>
          <c:dPt>
            <c:idx val="0"/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8599-4C88-84A1-EB4307C296C6}"/>
              </c:ext>
            </c:extLst>
          </c:dPt>
          <c:dPt>
            <c:idx val="1"/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8599-4C88-84A1-EB4307C296C6}"/>
              </c:ext>
            </c:extLst>
          </c:dPt>
          <c:dPt>
            <c:idx val="2"/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8599-4C88-84A1-EB4307C296C6}"/>
              </c:ext>
            </c:extLst>
          </c:dPt>
          <c:dPt>
            <c:idx val="3"/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8599-4C88-84A1-EB4307C296C6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Mode+ b0'!$J$11:$J$14</c:f>
                <c:numCache>
                  <c:formatCode>General</c:formatCode>
                  <c:ptCount val="4"/>
                  <c:pt idx="0">
                    <c:v>4.5811808144231296</c:v>
                  </c:pt>
                  <c:pt idx="1">
                    <c:v>4.8296122853006755</c:v>
                  </c:pt>
                  <c:pt idx="2">
                    <c:v>4.4960133338710584</c:v>
                  </c:pt>
                  <c:pt idx="3">
                    <c:v>4.6450987094665601</c:v>
                  </c:pt>
                </c:numCache>
              </c:numRef>
            </c:plus>
            <c:minus>
              <c:numRef>
                <c:f>'Utt Mode+ b0'!$J$11:$J$14</c:f>
                <c:numCache>
                  <c:formatCode>General</c:formatCode>
                  <c:ptCount val="4"/>
                  <c:pt idx="0">
                    <c:v>4.5811808144231296</c:v>
                  </c:pt>
                  <c:pt idx="1">
                    <c:v>4.8296122853006755</c:v>
                  </c:pt>
                  <c:pt idx="2">
                    <c:v>4.4960133338710584</c:v>
                  </c:pt>
                  <c:pt idx="3">
                    <c:v>4.6450987094665601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'Utt Mode+ b0'!$A$11:$A$14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Mode+ b0'!$B$11:$B$14</c:f>
              <c:numCache>
                <c:formatCode>0.00</c:formatCode>
                <c:ptCount val="4"/>
                <c:pt idx="0">
                  <c:v>-3.4714019405885499</c:v>
                </c:pt>
                <c:pt idx="1">
                  <c:v>-5.6066765505065197</c:v>
                </c:pt>
                <c:pt idx="2">
                  <c:v>-0.51549928692300795</c:v>
                </c:pt>
                <c:pt idx="3">
                  <c:v>1.7526265474082099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599-4C88-84A1-EB4307C29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"/>
          <c:min val="-10"/>
        </c:scaling>
        <c:delete val="0"/>
        <c:axPos val="l"/>
        <c:majorGridlines>
          <c:spPr>
            <a:ln w="9525">
              <a:solidFill>
                <a:schemeClr val="bg2">
                  <a:lumMod val="90000"/>
                </a:schemeClr>
              </a:solidFill>
            </a:ln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0.12568968253968255"/>
              <c:y val="0.276523263888888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0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  <c:spPr>
        <a:noFill/>
        <a:ln>
          <a:noFill/>
        </a:ln>
        <a:effectLst/>
      </c:spPr>
    </c:plotArea>
    <c:legend>
      <c:legendPos val="b"/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sz="800" b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000"/>
            </a:pPr>
            <a:r>
              <a:rPr lang="en-US" sz="1000"/>
              <a:t>Utterance mean f0 (pairwise comparison)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'gg Utt'!$B$41</c:f>
              <c:strCache>
                <c:ptCount val="1"/>
                <c:pt idx="0">
                  <c:v>mode-only</c:v>
                </c:pt>
              </c:strCache>
            </c:strRef>
          </c:tx>
          <c:spPr>
            <a:ln w="19050" cap="rnd">
              <a:noFill/>
              <a:prstDash val="sysDash"/>
              <a:round/>
            </a:ln>
            <a:effectLst/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Mode b1'!$K$3:$K$8</c:f>
                <c:numCache>
                  <c:formatCode>General</c:formatCode>
                  <c:ptCount val="6"/>
                  <c:pt idx="0">
                    <c:v>0.69106989302294397</c:v>
                  </c:pt>
                  <c:pt idx="1">
                    <c:v>0.55440104533191104</c:v>
                  </c:pt>
                  <c:pt idx="2">
                    <c:v>0.92646698290423979</c:v>
                  </c:pt>
                  <c:pt idx="3">
                    <c:v>0.56338719212136201</c:v>
                  </c:pt>
                  <c:pt idx="4">
                    <c:v>1.336983203676481</c:v>
                  </c:pt>
                  <c:pt idx="5">
                    <c:v>1.2626062860549159</c:v>
                  </c:pt>
                </c:numCache>
              </c:numRef>
            </c:plus>
            <c:minus>
              <c:numRef>
                <c:f>'Utt Mode b1'!$K$3:$K$8</c:f>
                <c:numCache>
                  <c:formatCode>General</c:formatCode>
                  <c:ptCount val="6"/>
                  <c:pt idx="0">
                    <c:v>0.69106989302294397</c:v>
                  </c:pt>
                  <c:pt idx="1">
                    <c:v>0.55440104533191104</c:v>
                  </c:pt>
                  <c:pt idx="2">
                    <c:v>0.92646698290423979</c:v>
                  </c:pt>
                  <c:pt idx="3">
                    <c:v>0.56338719212136201</c:v>
                  </c:pt>
                  <c:pt idx="4">
                    <c:v>1.336983203676481</c:v>
                  </c:pt>
                  <c:pt idx="5">
                    <c:v>1.2626062860549159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alpha val="70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 MDQ</c:v>
                </c:pt>
              </c:strCache>
            </c:strRef>
          </c:cat>
          <c:val>
            <c:numRef>
              <c:f>'Utt Mode b1'!$C$3:$C$8</c:f>
              <c:numCache>
                <c:formatCode>0.0</c:formatCode>
                <c:ptCount val="6"/>
                <c:pt idx="0">
                  <c:v>0.47378459260777001</c:v>
                </c:pt>
                <c:pt idx="1">
                  <c:v>0.76097638133650203</c:v>
                </c:pt>
                <c:pt idx="2">
                  <c:v>2.1973305450155798</c:v>
                </c:pt>
                <c:pt idx="3">
                  <c:v>0.28719182728667603</c:v>
                </c:pt>
                <c:pt idx="4">
                  <c:v>1.72354596224421</c:v>
                </c:pt>
                <c:pt idx="5">
                  <c:v>1.4363541724389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0-4324-AFEC-F37371DAFA7E}"/>
            </c:ext>
          </c:extLst>
        </c:ser>
        <c:ser>
          <c:idx val="1"/>
          <c:order val="1"/>
          <c:tx>
            <c:strRef>
              <c:f>'gg Utt'!$B$42</c:f>
              <c:strCache>
                <c:ptCount val="1"/>
                <c:pt idx="0">
                  <c:v>mode-&amp;-phon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8"/>
            <c:spPr>
              <a:solidFill>
                <a:srgbClr val="E66101"/>
              </a:solidFill>
              <a:ln w="127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Mode+ b1'!$K$3:$K$8</c:f>
                <c:numCache>
                  <c:formatCode>General</c:formatCode>
                  <c:ptCount val="6"/>
                  <c:pt idx="0">
                    <c:v>0.68413790736931501</c:v>
                  </c:pt>
                  <c:pt idx="1">
                    <c:v>0.48059238192601234</c:v>
                  </c:pt>
                  <c:pt idx="2">
                    <c:v>0.91033304364236212</c:v>
                  </c:pt>
                  <c:pt idx="3">
                    <c:v>0.53796481164979693</c:v>
                  </c:pt>
                  <c:pt idx="4">
                    <c:v>1.3333462519392847</c:v>
                  </c:pt>
                  <c:pt idx="5">
                    <c:v>1.1926468431121342</c:v>
                  </c:pt>
                </c:numCache>
              </c:numRef>
            </c:plus>
            <c:minus>
              <c:numRef>
                <c:f>'Utt Mode+ b1'!$K$3:$K$8</c:f>
                <c:numCache>
                  <c:formatCode>General</c:formatCode>
                  <c:ptCount val="6"/>
                  <c:pt idx="0">
                    <c:v>0.68413790736931501</c:v>
                  </c:pt>
                  <c:pt idx="1">
                    <c:v>0.48059238192601234</c:v>
                  </c:pt>
                  <c:pt idx="2">
                    <c:v>0.91033304364236212</c:v>
                  </c:pt>
                  <c:pt idx="3">
                    <c:v>0.53796481164979693</c:v>
                  </c:pt>
                  <c:pt idx="4">
                    <c:v>1.3333462519392847</c:v>
                  </c:pt>
                  <c:pt idx="5">
                    <c:v>1.1926468431121342</c:v>
                  </c:pt>
                </c:numCache>
              </c:numRef>
            </c:minus>
            <c:spPr>
              <a:ln w="19050">
                <a:solidFill>
                  <a:srgbClr val="E66101">
                    <a:alpha val="70000"/>
                  </a:srgbClr>
                </a:solidFill>
              </a:ln>
            </c:spPr>
          </c:errBars>
          <c:cat>
            <c:strRef>
              <c:f>('mode+ b1'!$A$2,'mode+ b1'!$A$7,'mode+ b1'!$A$12,'mode+ b1'!$A$17,'mode+ b1'!$A$22,'mode+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MDQ</c:v>
                </c:pt>
              </c:strCache>
            </c:strRef>
          </c:cat>
          <c:val>
            <c:numRef>
              <c:f>'Utt Mode+ b1'!$C$3:$C$8</c:f>
              <c:numCache>
                <c:formatCode>0.0</c:formatCode>
                <c:ptCount val="6"/>
                <c:pt idx="0">
                  <c:v>0.47338353537875799</c:v>
                </c:pt>
                <c:pt idx="1">
                  <c:v>0.57088479025351102</c:v>
                </c:pt>
                <c:pt idx="2">
                  <c:v>1.8592129521480001</c:v>
                </c:pt>
                <c:pt idx="3">
                  <c:v>9.7513351019307901E-2</c:v>
                </c:pt>
                <c:pt idx="4">
                  <c:v>1.38587502812868</c:v>
                </c:pt>
                <c:pt idx="5">
                  <c:v>1.2883524321031801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00-4324-AFEC-F37371DAF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(ST)</a:t>
                </a:r>
              </a:p>
            </c:rich>
          </c:tx>
          <c:layout>
            <c:manualLayout>
              <c:xMode val="edge"/>
              <c:yMode val="edge"/>
              <c:x val="0.12697840931856699"/>
              <c:y val="0.333952631578947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aj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'gg Utt'!$B$41</c:f>
              <c:strCache>
                <c:ptCount val="1"/>
                <c:pt idx="0">
                  <c:v>mode-only</c:v>
                </c:pt>
              </c:strCache>
            </c:strRef>
          </c:tx>
          <c:spPr>
            <a:ln>
              <a:noFill/>
              <a:prstDash val="sysDash"/>
            </a:ln>
          </c:spPr>
          <c:marker>
            <c:symbol val="diamond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12700">
                <a:solidFill>
                  <a:schemeClr val="tx1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903-404E-832B-4AC3696B5181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903-404E-832B-4AC3696B5181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1903-404E-832B-4AC3696B5181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1903-404E-832B-4AC3696B5181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1903-404E-832B-4AC3696B5181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1903-404E-832B-4AC3696B5181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Mode b1'!$K$14:$K$19</c:f>
                <c:numCache>
                  <c:formatCode>General</c:formatCode>
                  <c:ptCount val="6"/>
                  <c:pt idx="0">
                    <c:v>2.7400366743592603</c:v>
                  </c:pt>
                  <c:pt idx="1">
                    <c:v>1.8608039360722599</c:v>
                  </c:pt>
                  <c:pt idx="2">
                    <c:v>2.5699356712750401</c:v>
                  </c:pt>
                  <c:pt idx="3">
                    <c:v>3.1745794329706403</c:v>
                  </c:pt>
                  <c:pt idx="4">
                    <c:v>3.9251665487603296</c:v>
                  </c:pt>
                  <c:pt idx="5">
                    <c:v>1.8478324605068401</c:v>
                  </c:pt>
                </c:numCache>
              </c:numRef>
            </c:plus>
            <c:minus>
              <c:numRef>
                <c:f>'Utt Mode b1'!$K$14:$K$19</c:f>
                <c:numCache>
                  <c:formatCode>General</c:formatCode>
                  <c:ptCount val="6"/>
                  <c:pt idx="0">
                    <c:v>2.7400366743592603</c:v>
                  </c:pt>
                  <c:pt idx="1">
                    <c:v>1.8608039360722599</c:v>
                  </c:pt>
                  <c:pt idx="2">
                    <c:v>2.5699356712750401</c:v>
                  </c:pt>
                  <c:pt idx="3">
                    <c:v>3.1745794329706403</c:v>
                  </c:pt>
                  <c:pt idx="4">
                    <c:v>3.9251665487603296</c:v>
                  </c:pt>
                  <c:pt idx="5">
                    <c:v>1.8478324605068401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 MDQ</c:v>
                </c:pt>
              </c:strCache>
            </c:strRef>
          </c:cat>
          <c:val>
            <c:numRef>
              <c:f>'Utt Mode b1'!$C$14:$C$19</c:f>
              <c:numCache>
                <c:formatCode>0.00</c:formatCode>
                <c:ptCount val="6"/>
                <c:pt idx="0">
                  <c:v>-2.42388123109864</c:v>
                </c:pt>
                <c:pt idx="1">
                  <c:v>3.5497518552582199</c:v>
                </c:pt>
                <c:pt idx="2">
                  <c:v>6.60866325868583</c:v>
                </c:pt>
                <c:pt idx="3">
                  <c:v>5.9736332606028402</c:v>
                </c:pt>
                <c:pt idx="4">
                  <c:v>9.0325449853367594</c:v>
                </c:pt>
                <c:pt idx="5">
                  <c:v>3.0589118485968601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03-404E-832B-4AC3696B5181}"/>
            </c:ext>
          </c:extLst>
        </c:ser>
        <c:ser>
          <c:idx val="1"/>
          <c:order val="1"/>
          <c:tx>
            <c:strRef>
              <c:f>'gg Utt'!$B$42</c:f>
              <c:strCache>
                <c:ptCount val="1"/>
                <c:pt idx="0">
                  <c:v>mode-&amp;-phon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6"/>
            <c:spPr>
              <a:solidFill>
                <a:srgbClr val="E66101"/>
              </a:solidFill>
              <a:ln w="127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Mode+ b1'!$K$14:$K$19</c:f>
                <c:numCache>
                  <c:formatCode>General</c:formatCode>
                  <c:ptCount val="6"/>
                  <c:pt idx="0">
                    <c:v>2.7843021303943201</c:v>
                  </c:pt>
                  <c:pt idx="1">
                    <c:v>1.6410674117510702</c:v>
                  </c:pt>
                  <c:pt idx="2">
                    <c:v>2.1360467408288404</c:v>
                  </c:pt>
                  <c:pt idx="3">
                    <c:v>2.95484441756517</c:v>
                  </c:pt>
                  <c:pt idx="4">
                    <c:v>3.6149873051379799</c:v>
                  </c:pt>
                  <c:pt idx="5">
                    <c:v>1.5399807817117881</c:v>
                  </c:pt>
                </c:numCache>
              </c:numRef>
            </c:plus>
            <c:minus>
              <c:numRef>
                <c:f>'Utt Mode+ b1'!$K$14:$K$19</c:f>
                <c:numCache>
                  <c:formatCode>General</c:formatCode>
                  <c:ptCount val="6"/>
                  <c:pt idx="0">
                    <c:v>2.7843021303943201</c:v>
                  </c:pt>
                  <c:pt idx="1">
                    <c:v>1.6410674117510702</c:v>
                  </c:pt>
                  <c:pt idx="2">
                    <c:v>2.1360467408288404</c:v>
                  </c:pt>
                  <c:pt idx="3">
                    <c:v>2.95484441756517</c:v>
                  </c:pt>
                  <c:pt idx="4">
                    <c:v>3.6149873051379799</c:v>
                  </c:pt>
                  <c:pt idx="5">
                    <c:v>1.5399807817117881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('mode+ b1'!$A$2,'mode+ b1'!$A$7,'mode+ b1'!$A$12,'mode+ b1'!$A$17,'mode+ b1'!$A$22,'mode+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MDQ</c:v>
                </c:pt>
              </c:strCache>
            </c:strRef>
          </c:cat>
          <c:val>
            <c:numRef>
              <c:f>'Utt Mode+ b1'!$C$14:$C$19</c:f>
              <c:numCache>
                <c:formatCode>0.00</c:formatCode>
                <c:ptCount val="6"/>
                <c:pt idx="0">
                  <c:v>-2.1352459764041201</c:v>
                </c:pt>
                <c:pt idx="1">
                  <c:v>2.9558935561294102</c:v>
                </c:pt>
                <c:pt idx="2">
                  <c:v>5.2240445812056704</c:v>
                </c:pt>
                <c:pt idx="3">
                  <c:v>5.0911283555781299</c:v>
                </c:pt>
                <c:pt idx="4">
                  <c:v>7.3592817949925999</c:v>
                </c:pt>
                <c:pt idx="5">
                  <c:v>2.26815124150832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03-404E-832B-4AC3696B5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ajorUnit val="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legend>
      <c:legendPos val="b"/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 b="0" baseline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utterance-wide parameters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triangle"/>
              <c:size val="10"/>
              <c:spPr>
                <a:solidFill>
                  <a:srgbClr val="7570B3"/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791-4B73-ADBD-6D743ED91585}"/>
              </c:ext>
            </c:extLst>
          </c:dPt>
          <c:dPt>
            <c:idx val="1"/>
            <c:marker>
              <c:symbol val="diamond"/>
              <c:size val="10"/>
              <c:spPr>
                <a:solidFill>
                  <a:srgbClr val="E66101"/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791-4B73-ADBD-6D743ED91585}"/>
              </c:ext>
            </c:extLst>
          </c:dPt>
          <c:dPt>
            <c:idx val="2"/>
            <c:marker>
              <c:symbol val="square"/>
              <c:size val="8"/>
              <c:spPr>
                <a:solidFill>
                  <a:srgbClr val="1B9E77"/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791-4B73-ADBD-6D743ED91585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E7298A"/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791-4B73-ADBD-6D743ED91585}"/>
              </c:ext>
            </c:extLst>
          </c:dPt>
          <c:dLbls>
            <c:dLbl>
              <c:idx val="0"/>
              <c:layout>
                <c:manualLayout>
                  <c:x val="-0.15967839709471324"/>
                  <c:y val="-3.0868055555555638E-2"/>
                </c:manualLayout>
              </c:layout>
              <c:tx>
                <c:rich>
                  <a:bodyPr/>
                  <a:lstStyle/>
                  <a:p>
                    <a:fld id="{834E98E4-3399-4DBB-8A1B-253C76F24378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791-4B73-ADBD-6D743ED91585}"/>
                </c:ext>
              </c:extLst>
            </c:dLbl>
            <c:dLbl>
              <c:idx val="1"/>
              <c:layout>
                <c:manualLayout>
                  <c:x val="-3.5484088243269603E-2"/>
                  <c:y val="2.6458333333333254E-2"/>
                </c:manualLayout>
              </c:layout>
              <c:tx>
                <c:rich>
                  <a:bodyPr/>
                  <a:lstStyle/>
                  <a:p>
                    <a:fld id="{FC1E5DE9-A6D1-4AA7-A3E3-C2072B1450CB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791-4B73-ADBD-6D743ED91585}"/>
                </c:ext>
              </c:extLst>
            </c:dLbl>
            <c:dLbl>
              <c:idx val="2"/>
              <c:layout>
                <c:manualLayout>
                  <c:x val="-3.099081907323837E-2"/>
                  <c:y val="3.0868055555555517E-2"/>
                </c:manualLayout>
              </c:layout>
              <c:tx>
                <c:rich>
                  <a:bodyPr/>
                  <a:lstStyle/>
                  <a:p>
                    <a:fld id="{525AFF2C-53A1-468F-A15B-68F01452527F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791-4B73-ADBD-6D743ED91585}"/>
                </c:ext>
              </c:extLst>
            </c:dLbl>
            <c:dLbl>
              <c:idx val="3"/>
              <c:layout>
                <c:manualLayout>
                  <c:x val="-3.5444303180327354E-2"/>
                  <c:y val="3.0868055555555555E-2"/>
                </c:manualLayout>
              </c:layout>
              <c:tx>
                <c:rich>
                  <a:bodyPr/>
                  <a:lstStyle/>
                  <a:p>
                    <a:fld id="{B6BD1951-59A5-4117-A92D-AC453E0421A9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791-4B73-ADBD-6D743ED915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x"/>
            <c:errBarType val="both"/>
            <c:errValType val="cust"/>
            <c:noEndCap val="0"/>
            <c:plus>
              <c:numRef>
                <c:f>'Utt Mode b0'!$J$3:$J$6</c:f>
                <c:numCache>
                  <c:formatCode>General</c:formatCode>
                  <c:ptCount val="4"/>
                  <c:pt idx="0">
                    <c:v>0.35169397898047794</c:v>
                  </c:pt>
                  <c:pt idx="1">
                    <c:v>0.62059640501843849</c:v>
                  </c:pt>
                  <c:pt idx="2">
                    <c:v>0.38545876783722299</c:v>
                  </c:pt>
                  <c:pt idx="3">
                    <c:v>0.96844041787042023</c:v>
                  </c:pt>
                </c:numCache>
              </c:numRef>
            </c:plus>
            <c:minus>
              <c:numRef>
                <c:f>'Utt Mode b0'!$J$3:$J$6</c:f>
                <c:numCache>
                  <c:formatCode>General</c:formatCode>
                  <c:ptCount val="4"/>
                  <c:pt idx="0">
                    <c:v>0.35169397898047794</c:v>
                  </c:pt>
                  <c:pt idx="1">
                    <c:v>0.62059640501843849</c:v>
                  </c:pt>
                  <c:pt idx="2">
                    <c:v>0.38545876783722299</c:v>
                  </c:pt>
                  <c:pt idx="3">
                    <c:v>0.96844041787042023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'Utt Mode b0'!$J$11:$J$14</c:f>
                <c:numCache>
                  <c:formatCode>General</c:formatCode>
                  <c:ptCount val="4"/>
                  <c:pt idx="0">
                    <c:v>1.7510225592547921</c:v>
                  </c:pt>
                  <c:pt idx="1">
                    <c:v>2.4239803020917901</c:v>
                  </c:pt>
                  <c:pt idx="2">
                    <c:v>1.36404602776771</c:v>
                  </c:pt>
                  <c:pt idx="3">
                    <c:v>2.3814797511025603</c:v>
                  </c:pt>
                </c:numCache>
              </c:numRef>
            </c:plus>
            <c:minus>
              <c:numRef>
                <c:f>'Utt Mode b0'!$J$11:$J$14</c:f>
                <c:numCache>
                  <c:formatCode>General</c:formatCode>
                  <c:ptCount val="4"/>
                  <c:pt idx="0">
                    <c:v>1.7510225592547921</c:v>
                  </c:pt>
                  <c:pt idx="1">
                    <c:v>2.4239803020917901</c:v>
                  </c:pt>
                  <c:pt idx="2">
                    <c:v>1.36404602776771</c:v>
                  </c:pt>
                  <c:pt idx="3">
                    <c:v>2.3814797511025603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('Utt Mode b0'!$B$3,'Utt Mode b0'!$B$4,'Utt Mode b0'!$B$5,'Utt Mode b0'!$B$6)</c:f>
              <c:numCache>
                <c:formatCode>0.0</c:formatCode>
                <c:ptCount val="4"/>
                <c:pt idx="0">
                  <c:v>-0.52353979027253095</c:v>
                </c:pt>
                <c:pt idx="1">
                  <c:v>-4.9753135106339497E-2</c:v>
                </c:pt>
                <c:pt idx="2">
                  <c:v>0.23743757336004501</c:v>
                </c:pt>
                <c:pt idx="3">
                  <c:v>1.67378616080225</c:v>
                </c:pt>
              </c:numCache>
            </c:numRef>
          </c:xVal>
          <c:yVal>
            <c:numRef>
              <c:f>('Utt Mode b0'!$B$11,'Utt Mode b0'!$B$12,'Utt Mode b0'!$B$13,'Utt Mode b0'!$B$14)</c:f>
              <c:numCache>
                <c:formatCode>0.00</c:formatCode>
                <c:ptCount val="4"/>
                <c:pt idx="0">
                  <c:v>-1.0847290853465901</c:v>
                </c:pt>
                <c:pt idx="1">
                  <c:v>-3.5085954682927101</c:v>
                </c:pt>
                <c:pt idx="2">
                  <c:v>2.4650478731333498</c:v>
                </c:pt>
                <c:pt idx="3">
                  <c:v>5.52394654787373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'Utt Mode b0'!$A$3:$A$6</c15:f>
                <c15:dlblRangeCache>
                  <c:ptCount val="4"/>
                  <c:pt idx="0">
                    <c:v>MDC</c:v>
                  </c:pt>
                  <c:pt idx="1">
                    <c:v>MWH</c:v>
                  </c:pt>
                  <c:pt idx="2">
                    <c:v>MYN</c:v>
                  </c:pt>
                  <c:pt idx="3">
                    <c:v>MDQ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8791-4B73-ADBD-6D743ED915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86217616"/>
        <c:axId val="386213872"/>
      </c:scatterChart>
      <c:valAx>
        <c:axId val="38621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/>
                  <a:t>mean f0 (ST re median)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213872"/>
        <c:crosses val="autoZero"/>
        <c:crossBetween val="midCat"/>
        <c:majorUnit val="2"/>
        <c:minorUnit val="0.5"/>
      </c:valAx>
      <c:valAx>
        <c:axId val="386213872"/>
        <c:scaling>
          <c:orientation val="minMax"/>
          <c:max val="12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/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217616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Utterance mean f0 (intercepts)</a:t>
            </a:r>
            <a:endParaRPr lang="en-I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1"/>
          <c:order val="0"/>
          <c:tx>
            <c:strRef>
              <c:f>'Utt Mode b0'!$A$1</c:f>
              <c:strCache>
                <c:ptCount val="1"/>
                <c:pt idx="0">
                  <c:v>Mean f0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905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F73-40F6-B3EE-1FF288A0B5C7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0F73-40F6-B3EE-1FF288A0B5C7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F73-40F6-B3EE-1FF288A0B5C7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0F73-40F6-B3EE-1FF288A0B5C7}"/>
              </c:ext>
            </c:extLst>
          </c:dPt>
          <c:errBars>
            <c:errBarType val="both"/>
            <c:errValType val="cust"/>
            <c:noEndCap val="0"/>
            <c:plus>
              <c:numRef>
                <c:f>'Utt Mode b0'!$J$3:$J$6</c:f>
                <c:numCache>
                  <c:formatCode>General</c:formatCode>
                  <c:ptCount val="4"/>
                  <c:pt idx="0">
                    <c:v>0.35169397898047794</c:v>
                  </c:pt>
                  <c:pt idx="1">
                    <c:v>0.62059640501843849</c:v>
                  </c:pt>
                  <c:pt idx="2">
                    <c:v>0.38545876783722299</c:v>
                  </c:pt>
                  <c:pt idx="3">
                    <c:v>0.96844041787042023</c:v>
                  </c:pt>
                </c:numCache>
              </c:numRef>
            </c:plus>
            <c:minus>
              <c:numRef>
                <c:f>'Utt Mode b0'!$J$3:$J$6</c:f>
                <c:numCache>
                  <c:formatCode>General</c:formatCode>
                  <c:ptCount val="4"/>
                  <c:pt idx="0">
                    <c:v>0.35169397898047794</c:v>
                  </c:pt>
                  <c:pt idx="1">
                    <c:v>0.62059640501843849</c:v>
                  </c:pt>
                  <c:pt idx="2">
                    <c:v>0.38545876783722299</c:v>
                  </c:pt>
                  <c:pt idx="3">
                    <c:v>0.96844041787042023</c:v>
                  </c:pt>
                </c:numCache>
              </c:numRef>
            </c:minus>
            <c:spPr>
              <a:ln w="19050">
                <a:solidFill>
                  <a:schemeClr val="tx1"/>
                </a:solidFill>
              </a:ln>
            </c:spPr>
          </c:errBars>
          <c:cat>
            <c:strRef>
              <c:f>'Utt Mode b0'!$A$3:$A$6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Mode+ b0'!$B$3:$B$6</c:f>
              <c:numCache>
                <c:formatCode>0.0</c:formatCode>
                <c:ptCount val="4"/>
                <c:pt idx="0">
                  <c:v>-0.418601741744975</c:v>
                </c:pt>
                <c:pt idx="1">
                  <c:v>5.4921727840636599E-2</c:v>
                </c:pt>
                <c:pt idx="2">
                  <c:v>0.15244365963015299</c:v>
                </c:pt>
                <c:pt idx="3">
                  <c:v>1.44073013611451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F73-40F6-B3EE-1FF288A0B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5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plotVisOnly val="1"/>
    <c:dispBlanksAs val="gap"/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Utterance mean slope (intercepts)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1"/>
          <c:order val="0"/>
          <c:tx>
            <c:v>slope</c:v>
          </c:tx>
          <c:spPr>
            <a:ln w="9525">
              <a:noFill/>
            </a:ln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</c:spPr>
          </c:marker>
          <c:dPt>
            <c:idx val="0"/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8102-49CA-AC37-C26E3BC78FC3}"/>
              </c:ext>
            </c:extLst>
          </c:dPt>
          <c:dPt>
            <c:idx val="1"/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8102-49CA-AC37-C26E3BC78FC3}"/>
              </c:ext>
            </c:extLst>
          </c:dPt>
          <c:dPt>
            <c:idx val="2"/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8102-49CA-AC37-C26E3BC78FC3}"/>
              </c:ext>
            </c:extLst>
          </c:dPt>
          <c:dPt>
            <c:idx val="3"/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8102-49CA-AC37-C26E3BC78FC3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Mode b0'!$J$11:$J$14</c:f>
                <c:numCache>
                  <c:formatCode>General</c:formatCode>
                  <c:ptCount val="4"/>
                  <c:pt idx="0">
                    <c:v>1.7510225592547921</c:v>
                  </c:pt>
                  <c:pt idx="1">
                    <c:v>2.4239803020917901</c:v>
                  </c:pt>
                  <c:pt idx="2">
                    <c:v>1.36404602776771</c:v>
                  </c:pt>
                  <c:pt idx="3">
                    <c:v>2.3814797511025603</c:v>
                  </c:pt>
                </c:numCache>
              </c:numRef>
            </c:plus>
            <c:minus>
              <c:numRef>
                <c:f>'Utt Mode b0'!$J$11:$J$14</c:f>
                <c:numCache>
                  <c:formatCode>General</c:formatCode>
                  <c:ptCount val="4"/>
                  <c:pt idx="0">
                    <c:v>1.7510225592547921</c:v>
                  </c:pt>
                  <c:pt idx="1">
                    <c:v>2.4239803020917901</c:v>
                  </c:pt>
                  <c:pt idx="2">
                    <c:v>1.36404602776771</c:v>
                  </c:pt>
                  <c:pt idx="3">
                    <c:v>2.3814797511025603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alpha val="80000"/>
                  </a:schemeClr>
                </a:solidFill>
                <a:round/>
              </a:ln>
              <a:effectLst/>
            </c:spPr>
          </c:errBars>
          <c:cat>
            <c:strRef>
              <c:f>'Utt Mode b0'!$A$11:$A$14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Mode b0'!$B$11:$B$14</c:f>
              <c:numCache>
                <c:formatCode>0.00</c:formatCode>
                <c:ptCount val="4"/>
                <c:pt idx="0">
                  <c:v>-1.0847290853465901</c:v>
                </c:pt>
                <c:pt idx="1">
                  <c:v>-3.5085954682927101</c:v>
                </c:pt>
                <c:pt idx="2">
                  <c:v>2.4650478731333498</c:v>
                </c:pt>
                <c:pt idx="3">
                  <c:v>5.52394654787373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102-49CA-AC37-C26E3BC78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"/>
          <c:min val="-10"/>
        </c:scaling>
        <c:delete val="0"/>
        <c:axPos val="l"/>
        <c:majorGridlines>
          <c:spPr>
            <a:ln w="9525">
              <a:solidFill>
                <a:schemeClr val="bg2">
                  <a:lumMod val="90000"/>
                </a:schemeClr>
              </a:solidFill>
            </a:ln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4.0014889468542938E-2"/>
              <c:y val="0.27652336016321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Utterance mean f0 (pairwise comparison)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diff.</c:v>
          </c:tx>
          <c:spPr>
            <a:ln w="19050" cap="rnd">
              <a:noFill/>
              <a:prstDash val="sysDash"/>
              <a:round/>
            </a:ln>
            <a:effectLst/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Mode b1'!$K$3:$K$8</c:f>
                <c:numCache>
                  <c:formatCode>General</c:formatCode>
                  <c:ptCount val="6"/>
                  <c:pt idx="0">
                    <c:v>0.69106989302294397</c:v>
                  </c:pt>
                  <c:pt idx="1">
                    <c:v>0.55440104533191104</c:v>
                  </c:pt>
                  <c:pt idx="2">
                    <c:v>0.92646698290423979</c:v>
                  </c:pt>
                  <c:pt idx="3">
                    <c:v>0.56338719212136201</c:v>
                  </c:pt>
                  <c:pt idx="4">
                    <c:v>1.336983203676481</c:v>
                  </c:pt>
                  <c:pt idx="5">
                    <c:v>1.2626062860549159</c:v>
                  </c:pt>
                </c:numCache>
              </c:numRef>
            </c:plus>
            <c:minus>
              <c:numRef>
                <c:f>'Utt Mode b1'!$K$3:$K$8</c:f>
                <c:numCache>
                  <c:formatCode>General</c:formatCode>
                  <c:ptCount val="6"/>
                  <c:pt idx="0">
                    <c:v>0.69106989302294397</c:v>
                  </c:pt>
                  <c:pt idx="1">
                    <c:v>0.55440104533191104</c:v>
                  </c:pt>
                  <c:pt idx="2">
                    <c:v>0.92646698290423979</c:v>
                  </c:pt>
                  <c:pt idx="3">
                    <c:v>0.56338719212136201</c:v>
                  </c:pt>
                  <c:pt idx="4">
                    <c:v>1.336983203676481</c:v>
                  </c:pt>
                  <c:pt idx="5">
                    <c:v>1.2626062860549159</c:v>
                  </c:pt>
                </c:numCache>
              </c:numRef>
            </c:minus>
            <c:spPr>
              <a:ln w="19050">
                <a:solidFill>
                  <a:schemeClr val="tx1"/>
                </a:solidFill>
              </a:ln>
            </c:spPr>
          </c:errBars>
          <c:cat>
            <c:strRef>
              <c:f>('mode+ b1'!$A$2,'mode+ b1'!$A$7,'mode+ b1'!$A$12,'mode+ b1'!$A$17,'mode+ b1'!$A$22,'mode+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MDQ</c:v>
                </c:pt>
              </c:strCache>
            </c:strRef>
          </c:cat>
          <c:val>
            <c:numRef>
              <c:f>'Utt Mode b1'!$C$3:$C$8</c:f>
              <c:numCache>
                <c:formatCode>0.0</c:formatCode>
                <c:ptCount val="6"/>
                <c:pt idx="0">
                  <c:v>0.47378459260777001</c:v>
                </c:pt>
                <c:pt idx="1">
                  <c:v>0.76097638133650203</c:v>
                </c:pt>
                <c:pt idx="2">
                  <c:v>2.1973305450155798</c:v>
                </c:pt>
                <c:pt idx="3">
                  <c:v>0.28719182728667603</c:v>
                </c:pt>
                <c:pt idx="4">
                  <c:v>1.72354596224421</c:v>
                </c:pt>
                <c:pt idx="5">
                  <c:v>1.4363541724389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E-409F-B750-8021706B0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(ST)</a:t>
                </a:r>
              </a:p>
            </c:rich>
          </c:tx>
          <c:layout>
            <c:manualLayout>
              <c:xMode val="edge"/>
              <c:yMode val="edge"/>
              <c:x val="2.608899866018664E-2"/>
              <c:y val="0.415648538011695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aj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Utterance slope (pairwise comparison)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diff.</c:v>
          </c:tx>
          <c:spPr>
            <a:ln>
              <a:noFill/>
              <a:prstDash val="sysDash"/>
            </a:ln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B9C-4BAF-9DF5-0788DA3E6CB9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B9C-4BAF-9DF5-0788DA3E6CB9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1B9C-4BAF-9DF5-0788DA3E6CB9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1B9C-4BAF-9DF5-0788DA3E6CB9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1B9C-4BAF-9DF5-0788DA3E6CB9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1B9C-4BAF-9DF5-0788DA3E6CB9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Mode b1'!$K$14:$K$19</c:f>
                <c:numCache>
                  <c:formatCode>General</c:formatCode>
                  <c:ptCount val="6"/>
                  <c:pt idx="0">
                    <c:v>2.7400366743592603</c:v>
                  </c:pt>
                  <c:pt idx="1">
                    <c:v>1.8608039360722599</c:v>
                  </c:pt>
                  <c:pt idx="2">
                    <c:v>2.5699356712750401</c:v>
                  </c:pt>
                  <c:pt idx="3">
                    <c:v>3.1745794329706403</c:v>
                  </c:pt>
                  <c:pt idx="4">
                    <c:v>3.9251665487603296</c:v>
                  </c:pt>
                  <c:pt idx="5">
                    <c:v>1.8478324605068401</c:v>
                  </c:pt>
                </c:numCache>
              </c:numRef>
            </c:plus>
            <c:minus>
              <c:numRef>
                <c:f>'Utt Mode b1'!$K$14:$K$19</c:f>
                <c:numCache>
                  <c:formatCode>General</c:formatCode>
                  <c:ptCount val="6"/>
                  <c:pt idx="0">
                    <c:v>2.7400366743592603</c:v>
                  </c:pt>
                  <c:pt idx="1">
                    <c:v>1.8608039360722599</c:v>
                  </c:pt>
                  <c:pt idx="2">
                    <c:v>2.5699356712750401</c:v>
                  </c:pt>
                  <c:pt idx="3">
                    <c:v>3.1745794329706403</c:v>
                  </c:pt>
                  <c:pt idx="4">
                    <c:v>3.9251665487603296</c:v>
                  </c:pt>
                  <c:pt idx="5">
                    <c:v>1.8478324605068401</c:v>
                  </c:pt>
                </c:numCache>
              </c:numRef>
            </c:minus>
            <c:spPr>
              <a:ln w="19050">
                <a:solidFill>
                  <a:schemeClr val="tx1">
                    <a:alpha val="80000"/>
                  </a:schemeClr>
                </a:solidFill>
              </a:ln>
            </c:spPr>
          </c:errBars>
          <c:cat>
            <c:strRef>
              <c:f>('mode+ b1'!$A$2,'mode+ b1'!$A$7,'mode+ b1'!$A$12,'mode+ b1'!$A$17,'mode+ b1'!$A$22,'mode+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MDQ</c:v>
                </c:pt>
              </c:strCache>
            </c:strRef>
          </c:cat>
          <c:val>
            <c:numRef>
              <c:f>'Utt Mode b1'!$C$14:$C$19</c:f>
              <c:numCache>
                <c:formatCode>0.00</c:formatCode>
                <c:ptCount val="6"/>
                <c:pt idx="0">
                  <c:v>-2.42388123109864</c:v>
                </c:pt>
                <c:pt idx="1">
                  <c:v>3.5497518552582199</c:v>
                </c:pt>
                <c:pt idx="2">
                  <c:v>6.60866325868583</c:v>
                </c:pt>
                <c:pt idx="3">
                  <c:v>5.9736332606028402</c:v>
                </c:pt>
                <c:pt idx="4">
                  <c:v>9.0325449853367594</c:v>
                </c:pt>
                <c:pt idx="5">
                  <c:v>3.0589118485968601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5C-4107-80B9-6F6002310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3.5547380909409801E-2"/>
              <c:y val="0.376521378194709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ajorUnit val="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 baseline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'mode+ b1'!$A$5</c:f>
              <c:strCache>
                <c:ptCount val="1"/>
                <c:pt idx="0">
                  <c:v>l_t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('mode+ b1'!$J$5,'mode+ b1'!$J$10,'mode+ b1'!$J$15,'mode+ b1'!$J$20,'mode+ b1'!$J$25,'mode+ b1'!$J$30)</c:f>
                <c:numCache>
                  <c:formatCode>General</c:formatCode>
                  <c:ptCount val="6"/>
                  <c:pt idx="0">
                    <c:v>3.9034464459530738</c:v>
                  </c:pt>
                  <c:pt idx="1">
                    <c:v>4.1394334783453877</c:v>
                  </c:pt>
                  <c:pt idx="2">
                    <c:v>5.0839286921150979</c:v>
                  </c:pt>
                  <c:pt idx="3">
                    <c:v>4.1392401489475708</c:v>
                  </c:pt>
                  <c:pt idx="4">
                    <c:v>5.1007909396439004</c:v>
                  </c:pt>
                  <c:pt idx="5">
                    <c:v>4.425931518027701</c:v>
                  </c:pt>
                </c:numCache>
              </c:numRef>
            </c:plus>
            <c:minus>
              <c:numRef>
                <c:f>('mode+ b1'!$J$5,'mode+ b1'!$J$10,'mode+ b1'!$J$15,'mode+ b1'!$J$20,'mode+ b1'!$J$25,'mode+ b1'!$J$30)</c:f>
                <c:numCache>
                  <c:formatCode>General</c:formatCode>
                  <c:ptCount val="6"/>
                  <c:pt idx="0">
                    <c:v>3.9034464459530738</c:v>
                  </c:pt>
                  <c:pt idx="1">
                    <c:v>4.1394334783453877</c:v>
                  </c:pt>
                  <c:pt idx="2">
                    <c:v>5.0839286921150979</c:v>
                  </c:pt>
                  <c:pt idx="3">
                    <c:v>4.1392401489475708</c:v>
                  </c:pt>
                  <c:pt idx="4">
                    <c:v>5.1007909396439004</c:v>
                  </c:pt>
                  <c:pt idx="5">
                    <c:v>4.425931518027701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('mode+ b1'!$A$2,'mode+ b1'!$A$7,'mode+ b1'!$A$12,'mode+ b1'!$A$17,'mode+ b1'!$A$22,'mode+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MDQ</c:v>
                </c:pt>
              </c:strCache>
            </c:strRef>
          </c:cat>
          <c:val>
            <c:numRef>
              <c:f>('mode+ b1'!$B$5,'mode+ b1'!$B$10,'mode+ b1'!$B$15,'mode+ b1'!$B$20,'mode+ b1'!$B$25,'mode+ b1'!$B$30)</c:f>
              <c:numCache>
                <c:formatCode>0</c:formatCode>
                <c:ptCount val="6"/>
                <c:pt idx="0" formatCode="0.0">
                  <c:v>0.35593861332395399</c:v>
                </c:pt>
                <c:pt idx="1">
                  <c:v>8.7947238702248201E-2</c:v>
                </c:pt>
                <c:pt idx="2">
                  <c:v>-15.669509028153101</c:v>
                </c:pt>
                <c:pt idx="3">
                  <c:v>-0.26799003062647903</c:v>
                </c:pt>
                <c:pt idx="4">
                  <c:v>-16.025441698620298</c:v>
                </c:pt>
                <c:pt idx="5">
                  <c:v>-15.7574821665845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8-4F0F-9B00-BD2F90349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diff.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7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utterance-wide parameters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triangle"/>
              <c:size val="10"/>
              <c:spPr>
                <a:solidFill>
                  <a:srgbClr val="7570B3"/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D37-4378-9FAE-ACF343ACD667}"/>
              </c:ext>
            </c:extLst>
          </c:dPt>
          <c:dPt>
            <c:idx val="1"/>
            <c:marker>
              <c:symbol val="diamond"/>
              <c:size val="10"/>
              <c:spPr>
                <a:solidFill>
                  <a:srgbClr val="E66101"/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D37-4378-9FAE-ACF343ACD667}"/>
              </c:ext>
            </c:extLst>
          </c:dPt>
          <c:dPt>
            <c:idx val="2"/>
            <c:marker>
              <c:symbol val="square"/>
              <c:size val="8"/>
              <c:spPr>
                <a:solidFill>
                  <a:srgbClr val="1B9E77"/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D37-4378-9FAE-ACF343ACD667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E7298A"/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D37-4378-9FAE-ACF343ACD667}"/>
              </c:ext>
            </c:extLst>
          </c:dPt>
          <c:dLbls>
            <c:dLbl>
              <c:idx val="0"/>
              <c:layout>
                <c:manualLayout>
                  <c:x val="-0.15967839709471324"/>
                  <c:y val="-3.0868055555555638E-2"/>
                </c:manualLayout>
              </c:layout>
              <c:tx>
                <c:rich>
                  <a:bodyPr/>
                  <a:lstStyle/>
                  <a:p>
                    <a:fld id="{4ED47C70-8946-4768-A9F6-2CEA7EA55426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D37-4378-9FAE-ACF343ACD667}"/>
                </c:ext>
              </c:extLst>
            </c:dLbl>
            <c:dLbl>
              <c:idx val="1"/>
              <c:layout>
                <c:manualLayout>
                  <c:x val="-3.5484088243269603E-2"/>
                  <c:y val="2.6458333333333254E-2"/>
                </c:manualLayout>
              </c:layout>
              <c:tx>
                <c:rich>
                  <a:bodyPr/>
                  <a:lstStyle/>
                  <a:p>
                    <a:fld id="{BDDA49B2-046E-4E41-A67F-76D165FB0871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D37-4378-9FAE-ACF343ACD667}"/>
                </c:ext>
              </c:extLst>
            </c:dLbl>
            <c:dLbl>
              <c:idx val="2"/>
              <c:layout>
                <c:manualLayout>
                  <c:x val="-3.099081907323837E-2"/>
                  <c:y val="3.0868055555555517E-2"/>
                </c:manualLayout>
              </c:layout>
              <c:tx>
                <c:rich>
                  <a:bodyPr/>
                  <a:lstStyle/>
                  <a:p>
                    <a:fld id="{45FB4121-2212-4DED-979D-522AFA06056A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D37-4378-9FAE-ACF343ACD667}"/>
                </c:ext>
              </c:extLst>
            </c:dLbl>
            <c:dLbl>
              <c:idx val="3"/>
              <c:layout>
                <c:manualLayout>
                  <c:x val="-3.5444303180327354E-2"/>
                  <c:y val="3.0868055555555555E-2"/>
                </c:manualLayout>
              </c:layout>
              <c:tx>
                <c:rich>
                  <a:bodyPr/>
                  <a:lstStyle/>
                  <a:p>
                    <a:fld id="{8E2D38A5-9D0E-4B9C-B5AE-8ED35DBF1090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5D37-4378-9FAE-ACF343ACD6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x"/>
            <c:errBarType val="both"/>
            <c:errValType val="cust"/>
            <c:noEndCap val="0"/>
            <c:plus>
              <c:numRef>
                <c:f>'Utt Mode+ b0'!$J$3:$J$6</c:f>
                <c:numCache>
                  <c:formatCode>General</c:formatCode>
                  <c:ptCount val="4"/>
                  <c:pt idx="0">
                    <c:v>0.94584566173512996</c:v>
                  </c:pt>
                  <c:pt idx="1">
                    <c:v>1.0320199755986634</c:v>
                  </c:pt>
                  <c:pt idx="2">
                    <c:v>0.95359683389690697</c:v>
                  </c:pt>
                  <c:pt idx="3">
                    <c:v>1.16559347449057</c:v>
                  </c:pt>
                </c:numCache>
              </c:numRef>
            </c:plus>
            <c:minus>
              <c:numRef>
                <c:f>'Utt Mode+ b0'!$J$3:$J$6</c:f>
                <c:numCache>
                  <c:formatCode>General</c:formatCode>
                  <c:ptCount val="4"/>
                  <c:pt idx="0">
                    <c:v>0.94584566173512996</c:v>
                  </c:pt>
                  <c:pt idx="1">
                    <c:v>1.0320199755986634</c:v>
                  </c:pt>
                  <c:pt idx="2">
                    <c:v>0.95359683389690697</c:v>
                  </c:pt>
                  <c:pt idx="3">
                    <c:v>1.16559347449057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'Utt Mode+ b0'!$J$11:$J$14</c:f>
                <c:numCache>
                  <c:formatCode>General</c:formatCode>
                  <c:ptCount val="4"/>
                  <c:pt idx="0">
                    <c:v>4.5811808144231296</c:v>
                  </c:pt>
                  <c:pt idx="1">
                    <c:v>4.8296122853006755</c:v>
                  </c:pt>
                  <c:pt idx="2">
                    <c:v>4.4960133338710584</c:v>
                  </c:pt>
                  <c:pt idx="3">
                    <c:v>4.6450987094665601</c:v>
                  </c:pt>
                </c:numCache>
              </c:numRef>
            </c:plus>
            <c:minus>
              <c:numRef>
                <c:f>'Utt Mode+ b0'!$J$11:$J$14</c:f>
                <c:numCache>
                  <c:formatCode>General</c:formatCode>
                  <c:ptCount val="4"/>
                  <c:pt idx="0">
                    <c:v>4.5811808144231296</c:v>
                  </c:pt>
                  <c:pt idx="1">
                    <c:v>4.8296122853006755</c:v>
                  </c:pt>
                  <c:pt idx="2">
                    <c:v>4.4960133338710584</c:v>
                  </c:pt>
                  <c:pt idx="3">
                    <c:v>4.6450987094665601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'Utt Mode+ b0'!$B$3:$B$6</c:f>
              <c:numCache>
                <c:formatCode>0.0</c:formatCode>
                <c:ptCount val="4"/>
                <c:pt idx="0">
                  <c:v>-0.418601741744975</c:v>
                </c:pt>
                <c:pt idx="1">
                  <c:v>5.4921727840636599E-2</c:v>
                </c:pt>
                <c:pt idx="2">
                  <c:v>0.15244365963015299</c:v>
                </c:pt>
                <c:pt idx="3">
                  <c:v>1.44073013611451</c:v>
                </c:pt>
              </c:numCache>
            </c:numRef>
          </c:xVal>
          <c:yVal>
            <c:numRef>
              <c:f>'Utt Mode b0'!$B$11:$B$14</c:f>
              <c:numCache>
                <c:formatCode>0.00</c:formatCode>
                <c:ptCount val="4"/>
                <c:pt idx="0">
                  <c:v>-1.0847290853465901</c:v>
                </c:pt>
                <c:pt idx="1">
                  <c:v>-3.5085954682927101</c:v>
                </c:pt>
                <c:pt idx="2">
                  <c:v>2.4650478731333498</c:v>
                </c:pt>
                <c:pt idx="3">
                  <c:v>5.52394654787373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'Utt Mode b0'!$A$3:$A$6</c15:f>
                <c15:dlblRangeCache>
                  <c:ptCount val="4"/>
                  <c:pt idx="0">
                    <c:v>MDC</c:v>
                  </c:pt>
                  <c:pt idx="1">
                    <c:v>MWH</c:v>
                  </c:pt>
                  <c:pt idx="2">
                    <c:v>MYN</c:v>
                  </c:pt>
                  <c:pt idx="3">
                    <c:v>MDQ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5D37-4378-9FAE-ACF343ACD6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86217616"/>
        <c:axId val="386213872"/>
      </c:scatterChart>
      <c:valAx>
        <c:axId val="38621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/>
                  <a:t>mean f0 (ST re</a:t>
                </a:r>
                <a:r>
                  <a:rPr lang="en-IE" baseline="0"/>
                  <a:t> median</a:t>
                </a:r>
                <a:r>
                  <a:rPr lang="en-IE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213872"/>
        <c:crosses val="autoZero"/>
        <c:crossBetween val="midCat"/>
      </c:valAx>
      <c:valAx>
        <c:axId val="3862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/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217616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utterance-wide parameters</c:v>
          </c:tx>
          <c:spPr>
            <a:ln w="25400">
              <a:noFill/>
            </a:ln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  <a:ln w="12700">
                <a:solidFill>
                  <a:schemeClr val="tx1"/>
                </a:solidFill>
              </a:ln>
            </c:spPr>
          </c:marker>
          <c:dPt>
            <c:idx val="0"/>
            <c:marker>
              <c:symbol val="triangle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0E-A904-4531-8852-ADF0DD6B0E6B}"/>
              </c:ext>
            </c:extLst>
          </c:dPt>
          <c:dPt>
            <c:idx val="2"/>
            <c:marker>
              <c:symbol val="square"/>
              <c:size val="8"/>
            </c:marker>
            <c:bubble3D val="0"/>
            <c:extLst>
              <c:ext xmlns:c16="http://schemas.microsoft.com/office/drawing/2014/chart" uri="{C3380CC4-5D6E-409C-BE32-E72D297353CC}">
                <c16:uniqueId val="{0000000D-A904-4531-8852-ADF0DD6B0E6B}"/>
              </c:ext>
            </c:extLst>
          </c:dPt>
          <c:dPt>
            <c:idx val="3"/>
            <c:marker>
              <c:symbol val="circle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0C-A904-4531-8852-ADF0DD6B0E6B}"/>
              </c:ext>
            </c:extLst>
          </c:dPt>
          <c:dLbls>
            <c:delete val="1"/>
          </c:dLbls>
          <c:xVal>
            <c:numRef>
              <c:f>'Utt Mode+ b0'!$B$3:$B$6</c:f>
              <c:numCache>
                <c:formatCode>0.0</c:formatCode>
                <c:ptCount val="4"/>
                <c:pt idx="0">
                  <c:v>-0.418601741744975</c:v>
                </c:pt>
                <c:pt idx="1">
                  <c:v>5.4921727840636599E-2</c:v>
                </c:pt>
                <c:pt idx="2">
                  <c:v>0.15244365963015299</c:v>
                </c:pt>
                <c:pt idx="3">
                  <c:v>1.44073013611451</c:v>
                </c:pt>
              </c:numCache>
            </c:numRef>
          </c:xVal>
          <c:yVal>
            <c:numRef>
              <c:f>'Utt Mode b0'!$B$11:$B$14</c:f>
              <c:numCache>
                <c:formatCode>0.00</c:formatCode>
                <c:ptCount val="4"/>
                <c:pt idx="0">
                  <c:v>-1.0847290853465901</c:v>
                </c:pt>
                <c:pt idx="1">
                  <c:v>-3.5085954682927101</c:v>
                </c:pt>
                <c:pt idx="2">
                  <c:v>2.4650478731333498</c:v>
                </c:pt>
                <c:pt idx="3">
                  <c:v>5.52394654787373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904-4531-8852-ADF0DD6B0E6B}"/>
            </c:ext>
          </c:extLst>
        </c:ser>
        <c:ser>
          <c:idx val="0"/>
          <c:order val="1"/>
          <c:tx>
            <c:v>utterance-wide parameters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2700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triangle"/>
              <c:size val="10"/>
              <c:spPr>
                <a:solidFill>
                  <a:srgbClr val="7570B3"/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904-4531-8852-ADF0DD6B0E6B}"/>
              </c:ext>
            </c:extLst>
          </c:dPt>
          <c:dPt>
            <c:idx val="1"/>
            <c:marker>
              <c:symbol val="diamond"/>
              <c:size val="10"/>
              <c:spPr>
                <a:solidFill>
                  <a:srgbClr val="E66101"/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A904-4531-8852-ADF0DD6B0E6B}"/>
              </c:ext>
            </c:extLst>
          </c:dPt>
          <c:dPt>
            <c:idx val="2"/>
            <c:marker>
              <c:symbol val="square"/>
              <c:size val="8"/>
              <c:spPr>
                <a:solidFill>
                  <a:srgbClr val="1B9E77"/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904-4531-8852-ADF0DD6B0E6B}"/>
              </c:ext>
            </c:extLst>
          </c:dPt>
          <c:dPt>
            <c:idx val="3"/>
            <c:marker>
              <c:spPr>
                <a:solidFill>
                  <a:srgbClr val="E7298A"/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A904-4531-8852-ADF0DD6B0E6B}"/>
              </c:ext>
            </c:extLst>
          </c:dPt>
          <c:dLbls>
            <c:dLbl>
              <c:idx val="0"/>
              <c:layout>
                <c:manualLayout>
                  <c:x val="-0.15967839709471324"/>
                  <c:y val="-3.0868055555555638E-2"/>
                </c:manualLayout>
              </c:layout>
              <c:tx>
                <c:rich>
                  <a:bodyPr/>
                  <a:lstStyle/>
                  <a:p>
                    <a:fld id="{9A684DDF-EB54-48AD-AB2F-0B68684B047F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A904-4531-8852-ADF0DD6B0E6B}"/>
                </c:ext>
              </c:extLst>
            </c:dLbl>
            <c:dLbl>
              <c:idx val="1"/>
              <c:layout>
                <c:manualLayout>
                  <c:x val="-3.5484088243269603E-2"/>
                  <c:y val="2.6458333333333254E-2"/>
                </c:manualLayout>
              </c:layout>
              <c:tx>
                <c:rich>
                  <a:bodyPr/>
                  <a:lstStyle/>
                  <a:p>
                    <a:fld id="{7633CDF5-F2D6-40FA-A45C-F65569CBA38E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904-4531-8852-ADF0DD6B0E6B}"/>
                </c:ext>
              </c:extLst>
            </c:dLbl>
            <c:dLbl>
              <c:idx val="2"/>
              <c:layout>
                <c:manualLayout>
                  <c:x val="-3.099081907323837E-2"/>
                  <c:y val="3.0868055555555517E-2"/>
                </c:manualLayout>
              </c:layout>
              <c:tx>
                <c:rich>
                  <a:bodyPr/>
                  <a:lstStyle/>
                  <a:p>
                    <a:fld id="{9D3F74D5-59EA-480B-9CC1-B9C88D289D04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904-4531-8852-ADF0DD6B0E6B}"/>
                </c:ext>
              </c:extLst>
            </c:dLbl>
            <c:dLbl>
              <c:idx val="3"/>
              <c:layout>
                <c:manualLayout>
                  <c:x val="-3.5444303180327354E-2"/>
                  <c:y val="3.0868055555555555E-2"/>
                </c:manualLayout>
              </c:layout>
              <c:tx>
                <c:rich>
                  <a:bodyPr/>
                  <a:lstStyle/>
                  <a:p>
                    <a:fld id="{F8CA7526-5123-48B4-8672-80DEE6A86955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A904-4531-8852-ADF0DD6B0E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x"/>
            <c:errBarType val="both"/>
            <c:errValType val="cust"/>
            <c:noEndCap val="0"/>
            <c:plus>
              <c:numRef>
                <c:f>'Utt Mode b0'!$J$3:$J$6</c:f>
                <c:numCache>
                  <c:formatCode>General</c:formatCode>
                  <c:ptCount val="4"/>
                  <c:pt idx="0">
                    <c:v>0.35169397898047794</c:v>
                  </c:pt>
                  <c:pt idx="1">
                    <c:v>0.62059640501843849</c:v>
                  </c:pt>
                  <c:pt idx="2">
                    <c:v>0.38545876783722299</c:v>
                  </c:pt>
                  <c:pt idx="3">
                    <c:v>0.96844041787042023</c:v>
                  </c:pt>
                </c:numCache>
              </c:numRef>
            </c:plus>
            <c:minus>
              <c:numRef>
                <c:f>'Utt Mode b0'!$J$3:$J$6</c:f>
                <c:numCache>
                  <c:formatCode>General</c:formatCode>
                  <c:ptCount val="4"/>
                  <c:pt idx="0">
                    <c:v>0.35169397898047794</c:v>
                  </c:pt>
                  <c:pt idx="1">
                    <c:v>0.62059640501843849</c:v>
                  </c:pt>
                  <c:pt idx="2">
                    <c:v>0.38545876783722299</c:v>
                  </c:pt>
                  <c:pt idx="3">
                    <c:v>0.96844041787042023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'Utt Mode b0'!$J$11:$J$14</c:f>
                <c:numCache>
                  <c:formatCode>General</c:formatCode>
                  <c:ptCount val="4"/>
                  <c:pt idx="0">
                    <c:v>1.7510225592547921</c:v>
                  </c:pt>
                  <c:pt idx="1">
                    <c:v>2.4239803020917901</c:v>
                  </c:pt>
                  <c:pt idx="2">
                    <c:v>1.36404602776771</c:v>
                  </c:pt>
                  <c:pt idx="3">
                    <c:v>2.3814797511025603</c:v>
                  </c:pt>
                </c:numCache>
              </c:numRef>
            </c:plus>
            <c:minus>
              <c:numRef>
                <c:f>'Utt Mode b0'!$J$11:$J$14</c:f>
                <c:numCache>
                  <c:formatCode>General</c:formatCode>
                  <c:ptCount val="4"/>
                  <c:pt idx="0">
                    <c:v>1.7510225592547921</c:v>
                  </c:pt>
                  <c:pt idx="1">
                    <c:v>2.4239803020917901</c:v>
                  </c:pt>
                  <c:pt idx="2">
                    <c:v>1.36404602776771</c:v>
                  </c:pt>
                  <c:pt idx="3">
                    <c:v>2.3814797511025603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('Utt Mode b0'!$B$3,'Utt Mode b0'!$B$4,'Utt Mode b0'!$B$5,'Utt Mode b0'!$B$6)</c:f>
              <c:numCache>
                <c:formatCode>0.0</c:formatCode>
                <c:ptCount val="4"/>
                <c:pt idx="0">
                  <c:v>-0.52353979027253095</c:v>
                </c:pt>
                <c:pt idx="1">
                  <c:v>-4.9753135106339497E-2</c:v>
                </c:pt>
                <c:pt idx="2">
                  <c:v>0.23743757336004501</c:v>
                </c:pt>
                <c:pt idx="3">
                  <c:v>1.67378616080225</c:v>
                </c:pt>
              </c:numCache>
            </c:numRef>
          </c:xVal>
          <c:yVal>
            <c:numRef>
              <c:f>('Utt Mode b0'!$B$11,'Utt Mode b0'!$B$12,'Utt Mode b0'!$B$13,'Utt Mode b0'!$B$14)</c:f>
              <c:numCache>
                <c:formatCode>0.00</c:formatCode>
                <c:ptCount val="4"/>
                <c:pt idx="0">
                  <c:v>-1.0847290853465901</c:v>
                </c:pt>
                <c:pt idx="1">
                  <c:v>-3.5085954682927101</c:v>
                </c:pt>
                <c:pt idx="2">
                  <c:v>2.4650478731333498</c:v>
                </c:pt>
                <c:pt idx="3">
                  <c:v>5.52394654787373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'Utt Mode b0'!$A$3:$A$6</c15:f>
                <c15:dlblRangeCache>
                  <c:ptCount val="4"/>
                  <c:pt idx="0">
                    <c:v>MDC</c:v>
                  </c:pt>
                  <c:pt idx="1">
                    <c:v>MWH</c:v>
                  </c:pt>
                  <c:pt idx="2">
                    <c:v>MYN</c:v>
                  </c:pt>
                  <c:pt idx="3">
                    <c:v>MDQ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A904-4531-8852-ADF0DD6B0E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86217616"/>
        <c:axId val="386213872"/>
      </c:scatterChart>
      <c:valAx>
        <c:axId val="38621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/>
                  <a:t>mean 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213872"/>
        <c:crosses val="autoZero"/>
        <c:crossBetween val="midCat"/>
        <c:minorUnit val="0.5"/>
      </c:valAx>
      <c:valAx>
        <c:axId val="3862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/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217616"/>
        <c:crosses val="autoZero"/>
        <c:crossBetween val="midCat"/>
        <c:minorUnit val="1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'mode+ b0'!$A$29</c:f>
              <c:strCache>
                <c:ptCount val="1"/>
                <c:pt idx="0">
                  <c:v>L*H</c:v>
                </c:pt>
              </c:strCache>
            </c:strRef>
          </c:tx>
          <c:spPr>
            <a:ln w="38100">
              <a:solidFill>
                <a:srgbClr val="8DA0CB"/>
              </a:solidFill>
            </a:ln>
          </c:spPr>
          <c:marker>
            <c:symbol val="none"/>
          </c:marker>
          <c:xVal>
            <c:numRef>
              <c:f>('mode+ b0'!$B$29,'mode+ b0'!$B$40)</c:f>
              <c:numCache>
                <c:formatCode>0</c:formatCode>
                <c:ptCount val="2"/>
                <c:pt idx="0">
                  <c:v>89.929313512108493</c:v>
                </c:pt>
                <c:pt idx="1">
                  <c:v>294.05119086836402</c:v>
                </c:pt>
              </c:numCache>
            </c:numRef>
          </c:xVal>
          <c:yVal>
            <c:numRef>
              <c:f>('mode+ b0'!$B$51,'mode+ b0'!$B$62)</c:f>
              <c:numCache>
                <c:formatCode>0.0</c:formatCode>
                <c:ptCount val="2"/>
                <c:pt idx="0">
                  <c:v>-2.33476525133297</c:v>
                </c:pt>
                <c:pt idx="1">
                  <c:v>3.4168136826367101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A-4C74-BFED-9545F71B40C8}"/>
            </c:ext>
          </c:extLst>
        </c:ser>
        <c:ser>
          <c:idx val="1"/>
          <c:order val="1"/>
          <c:tx>
            <c:strRef>
              <c:f>'mode+ b0'!$A$30</c:f>
              <c:strCache>
                <c:ptCount val="1"/>
                <c:pt idx="0">
                  <c:v>^[L*]H</c:v>
                </c:pt>
              </c:strCache>
            </c:strRef>
          </c:tx>
          <c:spPr>
            <a:ln w="38100">
              <a:solidFill>
                <a:srgbClr val="FFD92F"/>
              </a:solidFill>
            </a:ln>
          </c:spPr>
          <c:marker>
            <c:symbol val="none"/>
          </c:marker>
          <c:xVal>
            <c:numRef>
              <c:f>('mode+ b0'!$B$30,'mode+ b0'!$B$41)</c:f>
              <c:numCache>
                <c:formatCode>0</c:formatCode>
                <c:ptCount val="2"/>
                <c:pt idx="0">
                  <c:v>86.443824810668701</c:v>
                </c:pt>
                <c:pt idx="1">
                  <c:v>222.26560558993</c:v>
                </c:pt>
              </c:numCache>
            </c:numRef>
          </c:xVal>
          <c:yVal>
            <c:numRef>
              <c:f>('mode+ b0'!$B$52,'mode+ b0'!$B$63)</c:f>
              <c:numCache>
                <c:formatCode>0.0</c:formatCode>
                <c:ptCount val="2"/>
                <c:pt idx="0">
                  <c:v>0.53316395417173801</c:v>
                </c:pt>
                <c:pt idx="1">
                  <c:v>3.2183699671122299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7A-4C74-BFED-9545F71B40C8}"/>
            </c:ext>
          </c:extLst>
        </c:ser>
        <c:ser>
          <c:idx val="2"/>
          <c:order val="2"/>
          <c:tx>
            <c:strRef>
              <c:f>'mode+ b0'!$A$31</c:f>
              <c:strCache>
                <c:ptCount val="1"/>
                <c:pt idx="0">
                  <c:v>L*^[H]</c:v>
                </c:pt>
              </c:strCache>
            </c:strRef>
          </c:tx>
          <c:spPr>
            <a:ln w="38100">
              <a:solidFill>
                <a:srgbClr val="FC8D62"/>
              </a:solidFill>
            </a:ln>
          </c:spPr>
          <c:marker>
            <c:symbol val="none"/>
          </c:marker>
          <c:xVal>
            <c:numRef>
              <c:f>('mode+ b0'!$B$31,'mode+ b0'!$B$42)</c:f>
              <c:numCache>
                <c:formatCode>0</c:formatCode>
                <c:ptCount val="2"/>
                <c:pt idx="0">
                  <c:v>82.8441327885714</c:v>
                </c:pt>
                <c:pt idx="1">
                  <c:v>291.53137059724799</c:v>
                </c:pt>
              </c:numCache>
            </c:numRef>
          </c:xVal>
          <c:yVal>
            <c:numRef>
              <c:f>('mode+ b0'!$B$53,'mode+ b0'!$B$64)</c:f>
              <c:numCache>
                <c:formatCode>0.0</c:formatCode>
                <c:ptCount val="2"/>
                <c:pt idx="0">
                  <c:v>-1.9878104405222601</c:v>
                </c:pt>
                <c:pt idx="1">
                  <c:v>6.68677793994088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7A-4C74-BFED-9545F71B40C8}"/>
            </c:ext>
          </c:extLst>
        </c:ser>
        <c:ser>
          <c:idx val="3"/>
          <c:order val="3"/>
          <c:tx>
            <c:strRef>
              <c:f>'mode+ b0'!$A$32</c:f>
              <c:strCache>
                <c:ptCount val="1"/>
                <c:pt idx="0">
                  <c:v>^[L*H]</c:v>
                </c:pt>
              </c:strCache>
            </c:strRef>
          </c:tx>
          <c:spPr>
            <a:ln w="38100">
              <a:solidFill>
                <a:srgbClr val="66C2A5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9E7A-4C74-BFED-9545F71B40C8}"/>
              </c:ext>
            </c:extLst>
          </c:dPt>
          <c:xVal>
            <c:numRef>
              <c:f>('mode+ b0'!$B$32,'mode+ b0'!$B$43)</c:f>
              <c:numCache>
                <c:formatCode>0</c:formatCode>
                <c:ptCount val="2"/>
                <c:pt idx="0">
                  <c:v>80.649806356779393</c:v>
                </c:pt>
                <c:pt idx="1">
                  <c:v>290.49541298269202</c:v>
                </c:pt>
              </c:numCache>
            </c:numRef>
          </c:xVal>
          <c:yVal>
            <c:numRef>
              <c:f>('mode+ b0'!$B$54,'mode+ b0'!$B$65)</c:f>
              <c:numCache>
                <c:formatCode>0.0</c:formatCode>
                <c:ptCount val="2"/>
                <c:pt idx="0">
                  <c:v>-8.9523017736445498E-2</c:v>
                </c:pt>
                <c:pt idx="1">
                  <c:v>6.3112649583948404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7A-4C74-BFED-9545F71B4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774792714998199"/>
          <c:y val="0.4986293061844862"/>
          <c:w val="0.26932868744830785"/>
          <c:h val="0.25158527498007655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br>
              <a:rPr lang="en-IE" sz="1100" b="0">
                <a:solidFill>
                  <a:schemeClr val="tx1"/>
                </a:solidFill>
              </a:rPr>
            </a:br>
            <a:r>
              <a:rPr lang="en-IE" sz="800" b="0">
                <a:solidFill>
                  <a:schemeClr val="tx1"/>
                </a:solidFill>
              </a:rPr>
              <a:t>(Mode + PA models)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4746951492203573"/>
          <c:y val="0.19548066925859475"/>
          <c:w val="0.66099400733430724"/>
          <c:h val="0.58814006360360915"/>
        </c:manualLayout>
      </c:layout>
      <c:scatterChart>
        <c:scatterStyle val="lineMarker"/>
        <c:varyColors val="0"/>
        <c:ser>
          <c:idx val="2"/>
          <c:order val="0"/>
          <c:tx>
            <c:v> a. % H* L* H L*H %</c:v>
          </c:tx>
          <c:spPr>
            <a:ln w="38100">
              <a:solidFill>
                <a:srgbClr val="E66101"/>
              </a:solidFill>
            </a:ln>
          </c:spPr>
          <c:marker>
            <c:symbol val="none"/>
          </c:marker>
          <c:xVal>
            <c:numRef>
              <c:f>('mode+ b0'!$B$26,'mode+ b0'!$B$37)</c:f>
              <c:numCache>
                <c:formatCode>0</c:formatCode>
                <c:ptCount val="2"/>
                <c:pt idx="0">
                  <c:v>90.285240771054006</c:v>
                </c:pt>
                <c:pt idx="1">
                  <c:v>293.60752949351303</c:v>
                </c:pt>
              </c:numCache>
            </c:numRef>
          </c:xVal>
          <c:yVal>
            <c:numRef>
              <c:f>('mode+ b0'!$B$48,'mode+ b0'!$B$59)</c:f>
              <c:numCache>
                <c:formatCode>0.0</c:formatCode>
                <c:ptCount val="2"/>
                <c:pt idx="0">
                  <c:v>-2.2252320557365701</c:v>
                </c:pt>
                <c:pt idx="1">
                  <c:v>3.8354463890968402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DB-4C93-A067-1456C06C53AF}"/>
            </c:ext>
          </c:extLst>
        </c:ser>
        <c:ser>
          <c:idx val="0"/>
          <c:order val="3"/>
          <c:tx>
            <c:v> b. % H* L*!H L*H %</c:v>
          </c:tx>
          <c:spPr>
            <a:ln w="38100">
              <a:solidFill>
                <a:srgbClr val="FF9F42"/>
              </a:solidFill>
            </a:ln>
          </c:spPr>
          <c:marker>
            <c:symbol val="none"/>
          </c:marker>
          <c:xVal>
            <c:numRef>
              <c:f>('mode+ b0'!$B$28,'mode+ b0'!$B$39)</c:f>
              <c:numCache>
                <c:formatCode>0</c:formatCode>
                <c:ptCount val="2"/>
                <c:pt idx="0">
                  <c:v>74.259830267189301</c:v>
                </c:pt>
                <c:pt idx="1">
                  <c:v>280.46367412455697</c:v>
                </c:pt>
              </c:numCache>
              <c:extLst xmlns:c15="http://schemas.microsoft.com/office/drawing/2012/chart"/>
            </c:numRef>
          </c:xVal>
          <c:yVal>
            <c:numRef>
              <c:f>('mode+ b0'!$B$50,'mode+ b0'!$B$61)</c:f>
              <c:numCache>
                <c:formatCode>0.0</c:formatCode>
                <c:ptCount val="2"/>
                <c:pt idx="0">
                  <c:v>-0.96658198810346596</c:v>
                </c:pt>
                <c:pt idx="1">
                  <c:v>6.0998067389630002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FADB-4C93-A067-1456C06C53AF}"/>
            </c:ext>
          </c:extLst>
        </c:ser>
        <c:ser>
          <c:idx val="1"/>
          <c:order val="4"/>
          <c:tx>
            <c:v> c. % H* L* L*H %</c:v>
          </c:tx>
          <c:spPr>
            <a:ln w="38100">
              <a:solidFill>
                <a:srgbClr val="7570B3"/>
              </a:solidFill>
            </a:ln>
          </c:spPr>
          <c:marker>
            <c:symbol val="none"/>
          </c:marker>
          <c:xVal>
            <c:numRef>
              <c:f>('mode+ b0'!$B$25,'mode+ b0'!$B$36)</c:f>
              <c:numCache>
                <c:formatCode>0</c:formatCode>
                <c:ptCount val="2"/>
                <c:pt idx="0">
                  <c:v>89.929313512108493</c:v>
                </c:pt>
                <c:pt idx="1">
                  <c:v>294.05119086836402</c:v>
                </c:pt>
              </c:numCache>
              <c:extLst xmlns:c15="http://schemas.microsoft.com/office/drawing/2012/chart"/>
            </c:numRef>
          </c:xVal>
          <c:yVal>
            <c:numRef>
              <c:f>('mode+ b0'!$B$47,'mode+ b0'!$B$58)</c:f>
              <c:numCache>
                <c:formatCode>0.0</c:formatCode>
                <c:ptCount val="2"/>
                <c:pt idx="0">
                  <c:v>-2.33476525133297</c:v>
                </c:pt>
                <c:pt idx="1">
                  <c:v>3.4168136826367101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ADB-4C93-A067-1456C06C5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1"/>
                <c:tx>
                  <c:v> b. % H* L*!H L*H %</c:v>
                </c:tx>
                <c:marker>
                  <c:symbol val="none"/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0-A164-4DA6-AD07-82E406823E2D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v> b. % H* L*!H L*H %</c:v>
                </c:tx>
                <c:spPr>
                  <a:ln w="38100">
                    <a:solidFill>
                      <a:srgbClr val="1B9E77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('mode+ b0'!$B$27,'mode+ b0'!$B$38)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90.017312438904298</c:v>
                      </c:pt>
                      <c:pt idx="1">
                        <c:v>292.99545977999901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('mode+ b0'!$B$49,'mode+ b0'!$B$60)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-1.2644469455390599</c:v>
                      </c:pt>
                      <c:pt idx="1">
                        <c:v>4.3670221460573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ADB-4C93-A067-1456C06C53AF}"/>
                  </c:ext>
                </c:extLst>
              </c15:ser>
            </c15:filteredScatterSeries>
          </c:ext>
        </c:extLst>
      </c:scatterChart>
      <c:valAx>
        <c:axId val="950869344"/>
        <c:scaling>
          <c:orientation val="minMax"/>
          <c:max val="6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6137719198143707"/>
          <c:y val="0.24909829825297367"/>
          <c:w val="0.27489919738293583"/>
          <c:h val="0.28779715731326672"/>
        </c:manualLayout>
      </c:layout>
      <c:overlay val="1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'mode+ b1'!$A$6</c:f>
              <c:strCache>
                <c:ptCount val="1"/>
                <c:pt idx="0">
                  <c:v>h_t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('mode+ b1'!$J$6,'mode+ b1'!$J$11,'mode+ b1'!$J$16,'mode+ b1'!$J$21,'mode+ b1'!$J$26,'mode+ b1'!$J$31)</c:f>
                <c:numCache>
                  <c:formatCode>General</c:formatCode>
                  <c:ptCount val="6"/>
                  <c:pt idx="0">
                    <c:v>5.7476365641059068</c:v>
                  </c:pt>
                  <c:pt idx="1">
                    <c:v>6.0866121617560802</c:v>
                  </c:pt>
                  <c:pt idx="2">
                    <c:v>7.5074898447816985</c:v>
                  </c:pt>
                  <c:pt idx="3">
                    <c:v>6.0921745025488123</c:v>
                  </c:pt>
                  <c:pt idx="4">
                    <c:v>7.537097617899402</c:v>
                  </c:pt>
                  <c:pt idx="5">
                    <c:v>6.5182214934539999</c:v>
                  </c:pt>
                </c:numCache>
              </c:numRef>
            </c:plus>
            <c:minus>
              <c:numRef>
                <c:f>('mode+ b1'!$J$5,'mode+ b1'!$J$10,'mode+ b1'!$J$15,'mode+ b1'!$J$20,'mode+ b1'!$J$25,'mode+ b1'!$J$30)</c:f>
                <c:numCache>
                  <c:formatCode>General</c:formatCode>
                  <c:ptCount val="6"/>
                  <c:pt idx="0">
                    <c:v>3.9034464459530738</c:v>
                  </c:pt>
                  <c:pt idx="1">
                    <c:v>4.1394334783453877</c:v>
                  </c:pt>
                  <c:pt idx="2">
                    <c:v>5.0839286921150979</c:v>
                  </c:pt>
                  <c:pt idx="3">
                    <c:v>4.1392401489475708</c:v>
                  </c:pt>
                  <c:pt idx="4">
                    <c:v>5.1007909396439004</c:v>
                  </c:pt>
                  <c:pt idx="5">
                    <c:v>4.425931518027701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('mode+ b1'!$A$2,'mode+ b1'!$A$7,'mode+ b1'!$A$12,'mode+ b1'!$A$17,'mode+ b1'!$A$22,'mode+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MDQ</c:v>
                </c:pt>
              </c:strCache>
            </c:strRef>
          </c:cat>
          <c:val>
            <c:numRef>
              <c:f>('mode+ b1'!$B$6,'mode+ b1'!$B$11,'mode+ b1'!$B$16,'mode+ b1'!$B$21,'mode+ b1'!$B$26,'mode+ b1'!$B$31)</c:f>
              <c:numCache>
                <c:formatCode>0</c:formatCode>
                <c:ptCount val="6"/>
                <c:pt idx="0" formatCode="0.0">
                  <c:v>-0.44366137537456302</c:v>
                </c:pt>
                <c:pt idx="1">
                  <c:v>-1.05573108957506</c:v>
                </c:pt>
                <c:pt idx="2">
                  <c:v>-13.5875167445828</c:v>
                </c:pt>
                <c:pt idx="3">
                  <c:v>-0.61206971435859803</c:v>
                </c:pt>
                <c:pt idx="4">
                  <c:v>-13.143855369667399</c:v>
                </c:pt>
                <c:pt idx="5">
                  <c:v>-12.5317856553689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2-4F47-B5A8-5301FC425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diff,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7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3.xml"/><Relationship Id="rId1" Type="http://schemas.openxmlformats.org/officeDocument/2006/relationships/chart" Target="../charts/chart8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13" Type="http://schemas.openxmlformats.org/officeDocument/2006/relationships/chart" Target="../charts/chart40.xml"/><Relationship Id="rId18" Type="http://schemas.openxmlformats.org/officeDocument/2006/relationships/chart" Target="../charts/chart4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17" Type="http://schemas.openxmlformats.org/officeDocument/2006/relationships/chart" Target="../charts/chart44.xml"/><Relationship Id="rId2" Type="http://schemas.openxmlformats.org/officeDocument/2006/relationships/chart" Target="../charts/chart29.xml"/><Relationship Id="rId16" Type="http://schemas.openxmlformats.org/officeDocument/2006/relationships/chart" Target="../charts/chart43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5" Type="http://schemas.openxmlformats.org/officeDocument/2006/relationships/chart" Target="../charts/chart32.xml"/><Relationship Id="rId15" Type="http://schemas.openxmlformats.org/officeDocument/2006/relationships/chart" Target="../charts/chart42.xml"/><Relationship Id="rId10" Type="http://schemas.openxmlformats.org/officeDocument/2006/relationships/chart" Target="../charts/chart37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Relationship Id="rId14" Type="http://schemas.openxmlformats.org/officeDocument/2006/relationships/chart" Target="../charts/chart4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7.xml"/><Relationship Id="rId3" Type="http://schemas.openxmlformats.org/officeDocument/2006/relationships/chart" Target="../charts/chart52.xml"/><Relationship Id="rId7" Type="http://schemas.openxmlformats.org/officeDocument/2006/relationships/chart" Target="../charts/chart56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6" Type="http://schemas.openxmlformats.org/officeDocument/2006/relationships/chart" Target="../charts/chart55.xml"/><Relationship Id="rId11" Type="http://schemas.openxmlformats.org/officeDocument/2006/relationships/chart" Target="../charts/chart60.xml"/><Relationship Id="rId5" Type="http://schemas.openxmlformats.org/officeDocument/2006/relationships/chart" Target="../charts/chart54.xml"/><Relationship Id="rId10" Type="http://schemas.openxmlformats.org/officeDocument/2006/relationships/chart" Target="../charts/chart59.xml"/><Relationship Id="rId4" Type="http://schemas.openxmlformats.org/officeDocument/2006/relationships/chart" Target="../charts/chart53.xml"/><Relationship Id="rId9" Type="http://schemas.openxmlformats.org/officeDocument/2006/relationships/chart" Target="../charts/chart5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4" Type="http://schemas.openxmlformats.org/officeDocument/2006/relationships/chart" Target="../charts/chart6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6" Type="http://schemas.openxmlformats.org/officeDocument/2006/relationships/chart" Target="../charts/chart70.xml"/><Relationship Id="rId5" Type="http://schemas.openxmlformats.org/officeDocument/2006/relationships/chart" Target="../charts/chart69.xml"/><Relationship Id="rId4" Type="http://schemas.openxmlformats.org/officeDocument/2006/relationships/chart" Target="../charts/chart68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8.xml"/><Relationship Id="rId3" Type="http://schemas.openxmlformats.org/officeDocument/2006/relationships/chart" Target="../charts/chart73.xml"/><Relationship Id="rId7" Type="http://schemas.openxmlformats.org/officeDocument/2006/relationships/chart" Target="../charts/chart77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6" Type="http://schemas.openxmlformats.org/officeDocument/2006/relationships/chart" Target="../charts/chart76.xml"/><Relationship Id="rId11" Type="http://schemas.openxmlformats.org/officeDocument/2006/relationships/chart" Target="../charts/chart81.xml"/><Relationship Id="rId5" Type="http://schemas.openxmlformats.org/officeDocument/2006/relationships/chart" Target="../charts/chart75.xml"/><Relationship Id="rId10" Type="http://schemas.openxmlformats.org/officeDocument/2006/relationships/chart" Target="../charts/chart80.xml"/><Relationship Id="rId4" Type="http://schemas.openxmlformats.org/officeDocument/2006/relationships/chart" Target="../charts/chart74.xml"/><Relationship Id="rId9" Type="http://schemas.openxmlformats.org/officeDocument/2006/relationships/chart" Target="../charts/chart7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2135</xdr:rowOff>
    </xdr:from>
    <xdr:to>
      <xdr:col>4</xdr:col>
      <xdr:colOff>333600</xdr:colOff>
      <xdr:row>9</xdr:row>
      <xdr:rowOff>51635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14E17BD-7C7F-4355-97D4-C66B5DCF8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9</xdr:col>
      <xdr:colOff>333600</xdr:colOff>
      <xdr:row>11</xdr:row>
      <xdr:rowOff>112320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B84F96D-69AF-499C-87CB-5B8A8C134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16</xdr:col>
      <xdr:colOff>126771</xdr:colOff>
      <xdr:row>11</xdr:row>
      <xdr:rowOff>112320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241DE72-D5CF-47A7-A9C4-4F33D4802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4</xdr:col>
      <xdr:colOff>369600</xdr:colOff>
      <xdr:row>21</xdr:row>
      <xdr:rowOff>49500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EBE902B-3603-4B99-A6E3-15DFB209D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11</xdr:row>
      <xdr:rowOff>185056</xdr:rowOff>
    </xdr:from>
    <xdr:to>
      <xdr:col>9</xdr:col>
      <xdr:colOff>333600</xdr:colOff>
      <xdr:row>23</xdr:row>
      <xdr:rowOff>124370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1746E3E-0074-44C1-B665-FDEA97135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200025</xdr:colOff>
      <xdr:row>11</xdr:row>
      <xdr:rowOff>185056</xdr:rowOff>
    </xdr:from>
    <xdr:to>
      <xdr:col>16</xdr:col>
      <xdr:colOff>326796</xdr:colOff>
      <xdr:row>23</xdr:row>
      <xdr:rowOff>124370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E5F210F-A82C-4886-9A55-F18D116CF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21</xdr:row>
      <xdr:rowOff>173082</xdr:rowOff>
    </xdr:from>
    <xdr:to>
      <xdr:col>4</xdr:col>
      <xdr:colOff>333600</xdr:colOff>
      <xdr:row>37</xdr:row>
      <xdr:rowOff>60796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C09E851-496D-44C3-A809-19D24B345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9525</xdr:rowOff>
    </xdr:from>
    <xdr:to>
      <xdr:col>4</xdr:col>
      <xdr:colOff>249204</xdr:colOff>
      <xdr:row>29</xdr:row>
      <xdr:rowOff>153310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1C4C07-CC09-486D-A29A-0EDF3BFCA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381000</xdr:colOff>
      <xdr:row>14</xdr:row>
      <xdr:rowOff>153310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10B0ED-04C6-491C-AF84-D8D7BB52A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8</xdr:col>
      <xdr:colOff>190165</xdr:colOff>
      <xdr:row>11</xdr:row>
      <xdr:rowOff>178800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C9F45EA-3EAC-40DB-8E97-C8E6EC4F5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16</xdr:col>
      <xdr:colOff>127411</xdr:colOff>
      <xdr:row>11</xdr:row>
      <xdr:rowOff>178800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5DC0E10-02C2-4B5C-A133-B1E8B77E7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405600</xdr:colOff>
      <xdr:row>9</xdr:row>
      <xdr:rowOff>49500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E25F654F-5DE0-4D56-8C8A-E7F9B90F8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171450</xdr:colOff>
      <xdr:row>11</xdr:row>
      <xdr:rowOff>179293</xdr:rowOff>
    </xdr:from>
    <xdr:to>
      <xdr:col>16</xdr:col>
      <xdr:colOff>298861</xdr:colOff>
      <xdr:row>24</xdr:row>
      <xdr:rowOff>8469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BFC0FABC-B8A1-4BE5-A1D1-3504D0128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</xdr:row>
      <xdr:rowOff>9525</xdr:rowOff>
    </xdr:from>
    <xdr:to>
      <xdr:col>4</xdr:col>
      <xdr:colOff>369600</xdr:colOff>
      <xdr:row>21</xdr:row>
      <xdr:rowOff>59025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5C10C9B6-4F71-48D6-9E6C-2051A7DCC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12</xdr:row>
      <xdr:rowOff>9524</xdr:rowOff>
    </xdr:from>
    <xdr:to>
      <xdr:col>8</xdr:col>
      <xdr:colOff>190165</xdr:colOff>
      <xdr:row>24</xdr:row>
      <xdr:rowOff>17994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EFA4C34-2158-471C-B7FA-172B14C30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4</xdr:col>
      <xdr:colOff>333600</xdr:colOff>
      <xdr:row>37</xdr:row>
      <xdr:rowOff>26683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B30EC548-9D14-4192-A897-3A982DDF7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55476</xdr:rowOff>
    </xdr:from>
    <xdr:to>
      <xdr:col>7</xdr:col>
      <xdr:colOff>166320</xdr:colOff>
      <xdr:row>11</xdr:row>
      <xdr:rowOff>179847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69A16-0B4D-4041-9FEF-0B0B6FDA8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578834</xdr:colOff>
      <xdr:row>0</xdr:row>
      <xdr:rowOff>53340</xdr:rowOff>
    </xdr:from>
    <xdr:to>
      <xdr:col>16</xdr:col>
      <xdr:colOff>198419</xdr:colOff>
      <xdr:row>11</xdr:row>
      <xdr:rowOff>177711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C87A4D-0D44-4B3E-8E7B-2E37DEB26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22</xdr:col>
      <xdr:colOff>253014</xdr:colOff>
      <xdr:row>15</xdr:row>
      <xdr:rowOff>134804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34100D5-4EDD-4A21-8ED5-C41262975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9524</xdr:colOff>
      <xdr:row>16</xdr:row>
      <xdr:rowOff>0</xdr:rowOff>
    </xdr:from>
    <xdr:to>
      <xdr:col>23</xdr:col>
      <xdr:colOff>72039</xdr:colOff>
      <xdr:row>30</xdr:row>
      <xdr:rowOff>134804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A23B589-B51E-4C0B-8FE3-0848B6D9B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</xdr:row>
      <xdr:rowOff>2136</xdr:rowOff>
    </xdr:from>
    <xdr:to>
      <xdr:col>4</xdr:col>
      <xdr:colOff>477600</xdr:colOff>
      <xdr:row>20</xdr:row>
      <xdr:rowOff>137736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D927CBD-EB19-42B0-873A-10E7AA739C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603599</xdr:colOff>
      <xdr:row>12</xdr:row>
      <xdr:rowOff>0</xdr:rowOff>
    </xdr:from>
    <xdr:to>
      <xdr:col>13</xdr:col>
      <xdr:colOff>471599</xdr:colOff>
      <xdr:row>20</xdr:row>
      <xdr:rowOff>135600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8753629-A6C8-4178-8C8A-45F03A84E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32</xdr:row>
      <xdr:rowOff>0</xdr:rowOff>
    </xdr:from>
    <xdr:to>
      <xdr:col>25</xdr:col>
      <xdr:colOff>589275</xdr:colOff>
      <xdr:row>43</xdr:row>
      <xdr:rowOff>112320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D6F19F96-9B6B-46B1-A798-6E3854B31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44</xdr:row>
      <xdr:rowOff>0</xdr:rowOff>
    </xdr:from>
    <xdr:to>
      <xdr:col>25</xdr:col>
      <xdr:colOff>589275</xdr:colOff>
      <xdr:row>55</xdr:row>
      <xdr:rowOff>112320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1CD08825-2056-4E85-AFB9-2F43B617A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142875</xdr:colOff>
      <xdr:row>32</xdr:row>
      <xdr:rowOff>0</xdr:rowOff>
    </xdr:from>
    <xdr:to>
      <xdr:col>33</xdr:col>
      <xdr:colOff>589275</xdr:colOff>
      <xdr:row>43</xdr:row>
      <xdr:rowOff>112320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37D312C5-1613-4405-A671-81AF0430B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142875</xdr:colOff>
      <xdr:row>44</xdr:row>
      <xdr:rowOff>0</xdr:rowOff>
    </xdr:from>
    <xdr:to>
      <xdr:col>33</xdr:col>
      <xdr:colOff>589275</xdr:colOff>
      <xdr:row>55</xdr:row>
      <xdr:rowOff>112320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475CC5EF-9A68-46FB-A4F9-FCB78F6D4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3</xdr:col>
      <xdr:colOff>331200</xdr:colOff>
      <xdr:row>35</xdr:row>
      <xdr:rowOff>105000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FB8C4ECF-1C02-4167-BBC6-1343708F0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38100</xdr:colOff>
      <xdr:row>21</xdr:row>
      <xdr:rowOff>28575</xdr:rowOff>
    </xdr:from>
    <xdr:to>
      <xdr:col>12</xdr:col>
      <xdr:colOff>479700</xdr:colOff>
      <xdr:row>35</xdr:row>
      <xdr:rowOff>133575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9AA66B33-347C-4D0E-90EC-36F5C6266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7</xdr:col>
      <xdr:colOff>331200</xdr:colOff>
      <xdr:row>35</xdr:row>
      <xdr:rowOff>105000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C6F5FB16-FE6E-40F6-A82B-F3B63F34B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85</xdr:row>
      <xdr:rowOff>0</xdr:rowOff>
    </xdr:from>
    <xdr:to>
      <xdr:col>9</xdr:col>
      <xdr:colOff>101974</xdr:colOff>
      <xdr:row>111</xdr:row>
      <xdr:rowOff>35858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1622FC-0DF6-4EC9-8FCC-07904476C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89645</xdr:colOff>
      <xdr:row>85</xdr:row>
      <xdr:rowOff>0</xdr:rowOff>
    </xdr:from>
    <xdr:to>
      <xdr:col>19</xdr:col>
      <xdr:colOff>286869</xdr:colOff>
      <xdr:row>111</xdr:row>
      <xdr:rowOff>10128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0CF900-D276-4F5A-A100-1622636B8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86</xdr:row>
      <xdr:rowOff>0</xdr:rowOff>
    </xdr:from>
    <xdr:to>
      <xdr:col>29</xdr:col>
      <xdr:colOff>534681</xdr:colOff>
      <xdr:row>113</xdr:row>
      <xdr:rowOff>53250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69F26C-25DD-49A9-AD53-5633C37F7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86</xdr:row>
      <xdr:rowOff>0</xdr:rowOff>
    </xdr:from>
    <xdr:to>
      <xdr:col>39</xdr:col>
      <xdr:colOff>203286</xdr:colOff>
      <xdr:row>113</xdr:row>
      <xdr:rowOff>24847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45C5DB-0D70-4430-932F-54B898FDA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6</xdr:col>
      <xdr:colOff>63038</xdr:colOff>
      <xdr:row>76</xdr:row>
      <xdr:rowOff>3600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D9E165E-99E9-4955-A52C-EF084E2EB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58</xdr:row>
      <xdr:rowOff>0</xdr:rowOff>
    </xdr:from>
    <xdr:to>
      <xdr:col>15</xdr:col>
      <xdr:colOff>72518</xdr:colOff>
      <xdr:row>76</xdr:row>
      <xdr:rowOff>76590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C209E83-B099-482A-A821-066E395BB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40</xdr:row>
      <xdr:rowOff>0</xdr:rowOff>
    </xdr:from>
    <xdr:to>
      <xdr:col>11</xdr:col>
      <xdr:colOff>217971</xdr:colOff>
      <xdr:row>53</xdr:row>
      <xdr:rowOff>114257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553FA83-FFF7-49EC-9646-24716A620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55</xdr:row>
      <xdr:rowOff>0</xdr:rowOff>
    </xdr:from>
    <xdr:to>
      <xdr:col>11</xdr:col>
      <xdr:colOff>217971</xdr:colOff>
      <xdr:row>68</xdr:row>
      <xdr:rowOff>114257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B191790-B4CF-4DED-A05F-1128E17B6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241407</xdr:colOff>
      <xdr:row>40</xdr:row>
      <xdr:rowOff>0</xdr:rowOff>
    </xdr:from>
    <xdr:to>
      <xdr:col>16</xdr:col>
      <xdr:colOff>361407</xdr:colOff>
      <xdr:row>53</xdr:row>
      <xdr:rowOff>114257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58BF37B-A33D-4AEA-BE4D-460D9ED27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241407</xdr:colOff>
      <xdr:row>55</xdr:row>
      <xdr:rowOff>0</xdr:rowOff>
    </xdr:from>
    <xdr:to>
      <xdr:col>16</xdr:col>
      <xdr:colOff>361407</xdr:colOff>
      <xdr:row>68</xdr:row>
      <xdr:rowOff>114257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0312711-727F-46E8-AC47-F7B56F955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492579</xdr:colOff>
      <xdr:row>12</xdr:row>
      <xdr:rowOff>95619</xdr:rowOff>
    </xdr:from>
    <xdr:to>
      <xdr:col>10</xdr:col>
      <xdr:colOff>216579</xdr:colOff>
      <xdr:row>24</xdr:row>
      <xdr:rowOff>34934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496C368-894C-475A-8B3F-B2ED717EA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4</xdr:col>
      <xdr:colOff>368979</xdr:colOff>
      <xdr:row>11</xdr:row>
      <xdr:rowOff>113486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428D910-B3BD-4697-9E03-3ADD19C2E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12</xdr:row>
      <xdr:rowOff>124194</xdr:rowOff>
    </xdr:from>
    <xdr:to>
      <xdr:col>4</xdr:col>
      <xdr:colOff>235629</xdr:colOff>
      <xdr:row>24</xdr:row>
      <xdr:rowOff>63509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9E3F0EA-FE44-4CC5-9540-E1AFF1768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511629</xdr:colOff>
      <xdr:row>0</xdr:row>
      <xdr:rowOff>0</xdr:rowOff>
    </xdr:from>
    <xdr:to>
      <xdr:col>10</xdr:col>
      <xdr:colOff>235629</xdr:colOff>
      <xdr:row>11</xdr:row>
      <xdr:rowOff>113486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DC47107F-FFDD-4BBC-86E5-BA3038696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15</xdr:col>
      <xdr:colOff>297600</xdr:colOff>
      <xdr:row>11</xdr:row>
      <xdr:rowOff>113486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9D66CC3D-0842-497A-8A7D-9C338F723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20</xdr:col>
      <xdr:colOff>360507</xdr:colOff>
      <xdr:row>11</xdr:row>
      <xdr:rowOff>113486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4400F56D-5B5B-4C45-BFBD-8AEC31ACC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13</xdr:row>
      <xdr:rowOff>0</xdr:rowOff>
    </xdr:from>
    <xdr:to>
      <xdr:col>15</xdr:col>
      <xdr:colOff>297180</xdr:colOff>
      <xdr:row>24</xdr:row>
      <xdr:rowOff>124007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CA963065-E7F9-49DE-83C0-418B58B70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0</xdr:colOff>
      <xdr:row>13</xdr:row>
      <xdr:rowOff>0</xdr:rowOff>
    </xdr:from>
    <xdr:to>
      <xdr:col>20</xdr:col>
      <xdr:colOff>360045</xdr:colOff>
      <xdr:row>24</xdr:row>
      <xdr:rowOff>124007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235021E-3D21-4A4B-BF1E-C5338F974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9</xdr:row>
      <xdr:rowOff>0</xdr:rowOff>
    </xdr:from>
    <xdr:to>
      <xdr:col>20</xdr:col>
      <xdr:colOff>472998</xdr:colOff>
      <xdr:row>14</xdr:row>
      <xdr:rowOff>93592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7A30D3-8312-4129-80E9-582098455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20</xdr:col>
      <xdr:colOff>472998</xdr:colOff>
      <xdr:row>6</xdr:row>
      <xdr:rowOff>93594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F8683B-214E-4E7E-B2FB-B5B08403C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367552</xdr:colOff>
      <xdr:row>27</xdr:row>
      <xdr:rowOff>0</xdr:rowOff>
    </xdr:from>
    <xdr:to>
      <xdr:col>13</xdr:col>
      <xdr:colOff>54431</xdr:colOff>
      <xdr:row>41</xdr:row>
      <xdr:rowOff>140874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03E5C6-7A4E-4778-9B7F-14173CFAC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27</xdr:row>
      <xdr:rowOff>37764</xdr:rowOff>
    </xdr:from>
    <xdr:to>
      <xdr:col>6</xdr:col>
      <xdr:colOff>21084</xdr:colOff>
      <xdr:row>41</xdr:row>
      <xdr:rowOff>176733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CF288F-B9B6-4AD4-B429-DBE3542D3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9</xdr:row>
      <xdr:rowOff>0</xdr:rowOff>
    </xdr:from>
    <xdr:to>
      <xdr:col>20</xdr:col>
      <xdr:colOff>472998</xdr:colOff>
      <xdr:row>14</xdr:row>
      <xdr:rowOff>93592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2628D4-1839-4573-AA22-87FF02922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20</xdr:col>
      <xdr:colOff>472998</xdr:colOff>
      <xdr:row>6</xdr:row>
      <xdr:rowOff>93594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11F709-1F5E-4D0F-A51C-82F6C324E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692725</xdr:colOff>
      <xdr:row>40</xdr:row>
      <xdr:rowOff>76200</xdr:rowOff>
    </xdr:from>
    <xdr:to>
      <xdr:col>12</xdr:col>
      <xdr:colOff>19383</xdr:colOff>
      <xdr:row>61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39BB76-89F1-4A65-94D0-72B3416FF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6</xdr:col>
      <xdr:colOff>27698</xdr:colOff>
      <xdr:row>62</xdr:row>
      <xdr:rowOff>45720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C8FEE60-1A86-4DD8-9317-946C99152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590549</xdr:colOff>
      <xdr:row>40</xdr:row>
      <xdr:rowOff>183930</xdr:rowOff>
    </xdr:from>
    <xdr:to>
      <xdr:col>15</xdr:col>
      <xdr:colOff>176814</xdr:colOff>
      <xdr:row>48</xdr:row>
      <xdr:rowOff>135930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304E368-488E-4B6E-86BA-28DED7169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52</xdr:row>
      <xdr:rowOff>0</xdr:rowOff>
    </xdr:from>
    <xdr:to>
      <xdr:col>16</xdr:col>
      <xdr:colOff>68400</xdr:colOff>
      <xdr:row>59</xdr:row>
      <xdr:rowOff>178500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2A7F2CB-6FF1-4208-86DD-27F9B241F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4482</xdr:colOff>
      <xdr:row>41</xdr:row>
      <xdr:rowOff>0</xdr:rowOff>
    </xdr:from>
    <xdr:to>
      <xdr:col>19</xdr:col>
      <xdr:colOff>520834</xdr:colOff>
      <xdr:row>48</xdr:row>
      <xdr:rowOff>142500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260BE44-B6AA-49DB-942D-5BD4D3E93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41</xdr:row>
      <xdr:rowOff>0</xdr:rowOff>
    </xdr:from>
    <xdr:to>
      <xdr:col>23</xdr:col>
      <xdr:colOff>180176</xdr:colOff>
      <xdr:row>48</xdr:row>
      <xdr:rowOff>142500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E06B15E-6C3E-4353-9196-61DECB71C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41</xdr:row>
      <xdr:rowOff>0</xdr:rowOff>
    </xdr:from>
    <xdr:to>
      <xdr:col>26</xdr:col>
      <xdr:colOff>180176</xdr:colOff>
      <xdr:row>48</xdr:row>
      <xdr:rowOff>142500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CACC3F2-A584-4B0F-9EEC-C14A00FAD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16</xdr:row>
      <xdr:rowOff>220308</xdr:rowOff>
    </xdr:from>
    <xdr:to>
      <xdr:col>22</xdr:col>
      <xdr:colOff>322249</xdr:colOff>
      <xdr:row>24</xdr:row>
      <xdr:rowOff>106682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5CF402-602B-44D9-ACD7-62ED91EE0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2577</xdr:colOff>
      <xdr:row>16</xdr:row>
      <xdr:rowOff>0</xdr:rowOff>
    </xdr:from>
    <xdr:to>
      <xdr:col>32</xdr:col>
      <xdr:colOff>335249</xdr:colOff>
      <xdr:row>23</xdr:row>
      <xdr:rowOff>163285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94019C3-59CA-463E-928D-E19742383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585270</xdr:colOff>
      <xdr:row>1</xdr:row>
      <xdr:rowOff>0</xdr:rowOff>
    </xdr:from>
    <xdr:to>
      <xdr:col>17</xdr:col>
      <xdr:colOff>529644</xdr:colOff>
      <xdr:row>6</xdr:row>
      <xdr:rowOff>198517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A41A84-6412-47E0-825C-A0C4E0212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585270</xdr:colOff>
      <xdr:row>12</xdr:row>
      <xdr:rowOff>0</xdr:rowOff>
    </xdr:from>
    <xdr:to>
      <xdr:col>17</xdr:col>
      <xdr:colOff>529644</xdr:colOff>
      <xdr:row>17</xdr:row>
      <xdr:rowOff>198517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6D151A-BE35-436D-9EF5-DE0397500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22</xdr:col>
      <xdr:colOff>182977</xdr:colOff>
      <xdr:row>6</xdr:row>
      <xdr:rowOff>207892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6D58C7-FDA2-4791-9C36-1A93F3399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12</xdr:row>
      <xdr:rowOff>0</xdr:rowOff>
    </xdr:from>
    <xdr:to>
      <xdr:col>22</xdr:col>
      <xdr:colOff>179167</xdr:colOff>
      <xdr:row>17</xdr:row>
      <xdr:rowOff>207892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3DDCF7-8CFF-4CEB-9C71-03CF261BA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17</xdr:col>
      <xdr:colOff>445319</xdr:colOff>
      <xdr:row>6</xdr:row>
      <xdr:rowOff>199537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117CF1-5DA7-44A4-9780-43B8DA181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12</xdr:row>
      <xdr:rowOff>0</xdr:rowOff>
    </xdr:from>
    <xdr:to>
      <xdr:col>17</xdr:col>
      <xdr:colOff>445319</xdr:colOff>
      <xdr:row>17</xdr:row>
      <xdr:rowOff>199536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A377F5-3D33-4DAF-B7A9-4A0970EE2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22</xdr:col>
      <xdr:colOff>181072</xdr:colOff>
      <xdr:row>6</xdr:row>
      <xdr:rowOff>211702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959696-1363-4102-B64F-F88A790A0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11</xdr:row>
      <xdr:rowOff>402167</xdr:rowOff>
    </xdr:from>
    <xdr:to>
      <xdr:col>22</xdr:col>
      <xdr:colOff>177262</xdr:colOff>
      <xdr:row>17</xdr:row>
      <xdr:rowOff>190535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D62330-B577-4454-9AB1-776D3FB21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1</xdr:row>
      <xdr:rowOff>0</xdr:rowOff>
    </xdr:from>
    <xdr:to>
      <xdr:col>27</xdr:col>
      <xdr:colOff>179166</xdr:colOff>
      <xdr:row>6</xdr:row>
      <xdr:rowOff>207892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E0954C-85F5-4AA1-A98A-D311C0B10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11</xdr:row>
      <xdr:rowOff>398357</xdr:rowOff>
    </xdr:from>
    <xdr:to>
      <xdr:col>27</xdr:col>
      <xdr:colOff>173451</xdr:colOff>
      <xdr:row>17</xdr:row>
      <xdr:rowOff>190535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D7F568-81C4-4123-B747-6AF3DE204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4</xdr:col>
      <xdr:colOff>502715</xdr:colOff>
      <xdr:row>17</xdr:row>
      <xdr:rowOff>181500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E21C6-E81B-4F09-B4A1-8E6606041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4</xdr:col>
      <xdr:colOff>106714</xdr:colOff>
      <xdr:row>34</xdr:row>
      <xdr:rowOff>22500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77B50F4-B9CA-4068-8BAB-DAF99919F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11</xdr:col>
      <xdr:colOff>106071</xdr:colOff>
      <xdr:row>17</xdr:row>
      <xdr:rowOff>181500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C97C026-E632-481F-92AE-05826F416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19</xdr:row>
      <xdr:rowOff>0</xdr:rowOff>
    </xdr:from>
    <xdr:to>
      <xdr:col>10</xdr:col>
      <xdr:colOff>178393</xdr:colOff>
      <xdr:row>34</xdr:row>
      <xdr:rowOff>22500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B00D24D-EEBB-441A-A632-1307B18E3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</xdr:colOff>
      <xdr:row>39</xdr:row>
      <xdr:rowOff>0</xdr:rowOff>
    </xdr:from>
    <xdr:to>
      <xdr:col>11</xdr:col>
      <xdr:colOff>430715</xdr:colOff>
      <xdr:row>54</xdr:row>
      <xdr:rowOff>22500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C9DC1B7-A656-4C27-8FD4-8B7B42E19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</xdr:colOff>
      <xdr:row>0</xdr:row>
      <xdr:rowOff>0</xdr:rowOff>
    </xdr:from>
    <xdr:to>
      <xdr:col>17</xdr:col>
      <xdr:colOff>5598</xdr:colOff>
      <xdr:row>17</xdr:row>
      <xdr:rowOff>181500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FA542F1-8547-49F6-951A-8F3AE0357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19</xdr:row>
      <xdr:rowOff>0</xdr:rowOff>
    </xdr:from>
    <xdr:to>
      <xdr:col>17</xdr:col>
      <xdr:colOff>5597</xdr:colOff>
      <xdr:row>36</xdr:row>
      <xdr:rowOff>181500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C172451-6F41-400A-B663-E10AF2BEC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354244</xdr:colOff>
      <xdr:row>17</xdr:row>
      <xdr:rowOff>181500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BE5104C-E937-428C-A4B1-F20B4F97A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19</xdr:row>
      <xdr:rowOff>0</xdr:rowOff>
    </xdr:from>
    <xdr:to>
      <xdr:col>23</xdr:col>
      <xdr:colOff>354244</xdr:colOff>
      <xdr:row>36</xdr:row>
      <xdr:rowOff>139194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96FB5C1-FF3C-4AD4-B466-67062E9FB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39</xdr:row>
      <xdr:rowOff>0</xdr:rowOff>
    </xdr:from>
    <xdr:to>
      <xdr:col>16</xdr:col>
      <xdr:colOff>430714</xdr:colOff>
      <xdr:row>54</xdr:row>
      <xdr:rowOff>22500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E1951A-BE29-4240-BBB1-EF43D382D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549089</xdr:colOff>
      <xdr:row>39</xdr:row>
      <xdr:rowOff>100853</xdr:rowOff>
    </xdr:from>
    <xdr:to>
      <xdr:col>21</xdr:col>
      <xdr:colOff>378494</xdr:colOff>
      <xdr:row>54</xdr:row>
      <xdr:rowOff>119544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943271-8737-4802-A494-4210B57DD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l_t_mode_only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h_f0_mode_phon_b0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l_t_mode_phon_b0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h_t_mode_phon_b0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l_f0_mode_phon_b1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h_f0_mode_phon_b1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l_t_mode_phon_b1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h_t_mode_phon_b1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utt_f0_mode_only_b0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utt_slope_mode_only_b0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utt_f0_full_phon_b0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h_t_mode_only_b0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utt_slope_full_phon_b0.csv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utt_f0_mode_only_b1.csv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utt_slope_mode_only_b1.csv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utt_f0_full_phon_b1.csv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utt_slope_full_phon_b1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l_f0_mode_only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h_f0_mode_only_b0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l_f0_mode_only_b1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h_f0_mode_only_b1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l_t_mode_only_b1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h_t_mode_only_b1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l_f0_mode_phon_b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t_mode_only_b0"/>
    </sheetNames>
    <sheetDataSet>
      <sheetData sheetId="0">
        <row r="2">
          <cell r="B2">
            <v>90.441608895113404</v>
          </cell>
          <cell r="C2">
            <v>73.648794542029705</v>
          </cell>
          <cell r="D2">
            <v>107.234423248197</v>
          </cell>
          <cell r="E2">
            <v>7.5326424159679704</v>
          </cell>
          <cell r="F2">
            <v>12.006624488558201</v>
          </cell>
          <cell r="G2">
            <v>9.9604354970525293</v>
          </cell>
          <cell r="H2">
            <v>3.0170574546993498E-7</v>
          </cell>
        </row>
        <row r="3">
          <cell r="B3">
            <v>90.853284894580298</v>
          </cell>
          <cell r="C3">
            <v>74.054277437608306</v>
          </cell>
          <cell r="D3">
            <v>107.65229235155201</v>
          </cell>
          <cell r="E3">
            <v>7.5380973516491299</v>
          </cell>
          <cell r="F3">
            <v>12.052548628163301</v>
          </cell>
          <cell r="G3">
            <v>9.9864924694440997</v>
          </cell>
          <cell r="H3">
            <v>2.8399063074685902E-7</v>
          </cell>
        </row>
        <row r="4">
          <cell r="B4">
            <v>88.162519064654504</v>
          </cell>
          <cell r="C4">
            <v>71.400172117514998</v>
          </cell>
          <cell r="D4">
            <v>104.924866011793</v>
          </cell>
          <cell r="E4">
            <v>7.5083778569353798</v>
          </cell>
          <cell r="F4">
            <v>11.7418862961485</v>
          </cell>
          <cell r="G4">
            <v>9.8583590257464806</v>
          </cell>
          <cell r="H4">
            <v>4.08686452866975E-7</v>
          </cell>
        </row>
        <row r="5">
          <cell r="B5">
            <v>69.459073012174798</v>
          </cell>
          <cell r="C5">
            <v>52.7726084668003</v>
          </cell>
          <cell r="D5">
            <v>86.145537557549204</v>
          </cell>
          <cell r="E5">
            <v>7.4469897238990397</v>
          </cell>
          <cell r="F5">
            <v>9.3271342632937007</v>
          </cell>
          <cell r="G5">
            <v>9.6026624901658799</v>
          </cell>
          <cell r="H5">
            <v>4.0219505142641401E-6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_f0_mode_phon_b0"/>
    </sheetNames>
    <sheetDataSet>
      <sheetData sheetId="0">
        <row r="2">
          <cell r="B2">
            <v>3.4168136826367101</v>
          </cell>
          <cell r="C2">
            <v>-5.4105593324600798E-2</v>
          </cell>
          <cell r="D2">
            <v>6.8877329585980203</v>
          </cell>
          <cell r="E2">
            <v>1.12147132940085</v>
          </cell>
          <cell r="F2">
            <v>3.0467240606696002</v>
          </cell>
          <cell r="G2">
            <v>3.1565954176178401</v>
          </cell>
          <cell r="H2">
            <v>5.2009788771190703E-2</v>
          </cell>
        </row>
        <row r="3">
          <cell r="B3">
            <v>3.8354463890968402</v>
          </cell>
          <cell r="C3">
            <v>0.36592782982037297</v>
          </cell>
          <cell r="D3">
            <v>7.3049649483733097</v>
          </cell>
          <cell r="E3">
            <v>1.1218841719489401</v>
          </cell>
          <cell r="F3">
            <v>3.4187543464793602</v>
          </cell>
          <cell r="G3">
            <v>3.1611968347034098</v>
          </cell>
          <cell r="H3">
            <v>3.8658114561195098E-2</v>
          </cell>
        </row>
        <row r="4">
          <cell r="B4">
            <v>4.3670221460573</v>
          </cell>
          <cell r="C4">
            <v>0.89405967034982803</v>
          </cell>
          <cell r="D4">
            <v>7.8399846217647804</v>
          </cell>
          <cell r="E4">
            <v>1.1208134327885799</v>
          </cell>
          <cell r="F4">
            <v>3.8962971162757598</v>
          </cell>
          <cell r="G4">
            <v>3.1496165504990699</v>
          </cell>
          <cell r="H4">
            <v>2.7463807297552899E-2</v>
          </cell>
        </row>
        <row r="5">
          <cell r="B5">
            <v>6.0998067389630002</v>
          </cell>
          <cell r="C5">
            <v>2.6362530579958499</v>
          </cell>
          <cell r="D5">
            <v>9.5633604199301594</v>
          </cell>
          <cell r="E5">
            <v>1.1233409397399401</v>
          </cell>
          <cell r="F5">
            <v>5.4300582513934703</v>
          </cell>
          <cell r="G5">
            <v>3.1793416110363499</v>
          </cell>
          <cell r="H5">
            <v>1.0526503101944499E-2</v>
          </cell>
        </row>
        <row r="6">
          <cell r="B6">
            <v>3.4168136826367101</v>
          </cell>
          <cell r="C6">
            <v>-5.4105593324600798E-2</v>
          </cell>
          <cell r="D6">
            <v>6.8877329585980203</v>
          </cell>
          <cell r="E6">
            <v>1.12147132940085</v>
          </cell>
          <cell r="F6">
            <v>3.0467240606696002</v>
          </cell>
          <cell r="G6">
            <v>3.1565954176178401</v>
          </cell>
          <cell r="H6">
            <v>5.2009788771190703E-2</v>
          </cell>
        </row>
        <row r="7">
          <cell r="B7">
            <v>3.2183699671122299</v>
          </cell>
          <cell r="C7">
            <v>-2.6737645571072301E-2</v>
          </cell>
          <cell r="D7">
            <v>6.4634775797955299</v>
          </cell>
          <cell r="E7">
            <v>1.38250764841868</v>
          </cell>
          <cell r="F7">
            <v>2.3279219979675401</v>
          </cell>
          <cell r="G7">
            <v>7.2648274102259398</v>
          </cell>
          <cell r="H7">
            <v>5.1468793809265202E-2</v>
          </cell>
        </row>
        <row r="8">
          <cell r="B8">
            <v>6.68677793994088</v>
          </cell>
          <cell r="C8">
            <v>3.37570442574137</v>
          </cell>
          <cell r="D8">
            <v>9.9978514541404007</v>
          </cell>
          <cell r="E8">
            <v>1.18541586014366</v>
          </cell>
          <cell r="F8">
            <v>5.6408709928434</v>
          </cell>
          <cell r="G8">
            <v>3.94008765623619</v>
          </cell>
          <cell r="H8">
            <v>5.0867269733013004E-3</v>
          </cell>
        </row>
        <row r="9">
          <cell r="B9">
            <v>6.3112649583948404</v>
          </cell>
          <cell r="C9">
            <v>2.9324993622075</v>
          </cell>
          <cell r="D9">
            <v>9.6900305545821901</v>
          </cell>
          <cell r="E9">
            <v>1.1526504282805701</v>
          </cell>
          <cell r="F9">
            <v>5.4754371347516502</v>
          </cell>
          <cell r="G9">
            <v>3.52266842463944</v>
          </cell>
          <cell r="H9">
            <v>7.7679131788262598E-3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t_mode_phon_b0"/>
    </sheetNames>
    <sheetDataSet>
      <sheetData sheetId="0">
        <row r="2">
          <cell r="B2">
            <v>89.929313512108493</v>
          </cell>
          <cell r="C2">
            <v>73.538351456149897</v>
          </cell>
          <cell r="D2">
            <v>106.320275568067</v>
          </cell>
          <cell r="E2">
            <v>7.3764376616059</v>
          </cell>
          <cell r="F2">
            <v>12.191428659417401</v>
          </cell>
          <cell r="G2">
            <v>10.205572104300501</v>
          </cell>
          <cell r="H2">
            <v>2.0692240473470999E-7</v>
          </cell>
        </row>
        <row r="3">
          <cell r="B3">
            <v>90.285240771054006</v>
          </cell>
          <cell r="C3">
            <v>73.887466092161503</v>
          </cell>
          <cell r="D3">
            <v>106.683015449946</v>
          </cell>
          <cell r="E3">
            <v>7.3822664400354903</v>
          </cell>
          <cell r="F3">
            <v>12.230016554458</v>
          </cell>
          <cell r="G3">
            <v>10.2344844632575</v>
          </cell>
          <cell r="H3">
            <v>1.95296134957952E-7</v>
          </cell>
        </row>
        <row r="4">
          <cell r="B4">
            <v>90.017312438904298</v>
          </cell>
          <cell r="C4">
            <v>73.6391135775918</v>
          </cell>
          <cell r="D4">
            <v>106.395511300216</v>
          </cell>
          <cell r="E4">
            <v>7.3696300157975703</v>
          </cell>
          <cell r="F4">
            <v>12.2146311613938</v>
          </cell>
          <cell r="G4">
            <v>10.1944694833414</v>
          </cell>
          <cell r="H4">
            <v>2.05332603690979E-7</v>
          </cell>
        </row>
        <row r="5">
          <cell r="B5">
            <v>74.259830267189301</v>
          </cell>
          <cell r="C5">
            <v>57.849210747626202</v>
          </cell>
          <cell r="D5">
            <v>90.6704497867523</v>
          </cell>
          <cell r="E5">
            <v>7.4140078621876002</v>
          </cell>
          <cell r="F5">
            <v>10.0161520796226</v>
          </cell>
          <cell r="G5">
            <v>10.5140174257693</v>
          </cell>
          <cell r="H5">
            <v>1.0503305291660401E-6</v>
          </cell>
        </row>
        <row r="6">
          <cell r="B6">
            <v>89.929313512108493</v>
          </cell>
          <cell r="C6">
            <v>73.538351456149897</v>
          </cell>
          <cell r="D6">
            <v>106.320275568067</v>
          </cell>
          <cell r="E6">
            <v>7.3764376616059</v>
          </cell>
          <cell r="F6">
            <v>12.191428659417401</v>
          </cell>
          <cell r="G6">
            <v>10.205572104300501</v>
          </cell>
          <cell r="H6">
            <v>2.0692240473470999E-7</v>
          </cell>
        </row>
        <row r="7">
          <cell r="B7">
            <v>86.443824810668701</v>
          </cell>
          <cell r="C7">
            <v>64.320901427844603</v>
          </cell>
          <cell r="D7">
            <v>108.566748193492</v>
          </cell>
          <cell r="E7">
            <v>11.000392262748001</v>
          </cell>
          <cell r="F7">
            <v>7.8582493011093604</v>
          </cell>
          <cell r="G7">
            <v>47.571138959467397</v>
          </cell>
          <cell r="H7">
            <v>3.8294553343958899E-10</v>
          </cell>
        </row>
        <row r="8">
          <cell r="B8">
            <v>82.8441327885714</v>
          </cell>
          <cell r="C8">
            <v>65.2229207893987</v>
          </cell>
          <cell r="D8">
            <v>100.465344787744</v>
          </cell>
          <cell r="E8">
            <v>8.3372248642924394</v>
          </cell>
          <cell r="F8">
            <v>9.9366556782443407</v>
          </cell>
          <cell r="G8">
            <v>16.613732620412701</v>
          </cell>
          <cell r="H8">
            <v>2.1106772589426099E-8</v>
          </cell>
        </row>
        <row r="9">
          <cell r="B9">
            <v>80.649806356779393</v>
          </cell>
          <cell r="C9">
            <v>63.697614837963201</v>
          </cell>
          <cell r="D9">
            <v>97.601997875595501</v>
          </cell>
          <cell r="E9">
            <v>7.8551145430751896</v>
          </cell>
          <cell r="F9">
            <v>10.2671712696892</v>
          </cell>
          <cell r="G9">
            <v>13.1353002112668</v>
          </cell>
          <cell r="H9">
            <v>1.2058923948108E-7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_t_mode_phon_b0"/>
    </sheetNames>
    <sheetDataSet>
      <sheetData sheetId="0">
        <row r="2">
          <cell r="B2">
            <v>294.05119086836402</v>
          </cell>
          <cell r="C2">
            <v>213.20404416200401</v>
          </cell>
          <cell r="D2">
            <v>374.89833757472502</v>
          </cell>
          <cell r="E2">
            <v>30.340841593289198</v>
          </cell>
          <cell r="F2">
            <v>9.69159639043772</v>
          </cell>
          <cell r="G2">
            <v>4.4718850389704299</v>
          </cell>
          <cell r="H2">
            <v>3.6124452731722698E-4</v>
          </cell>
        </row>
        <row r="3">
          <cell r="B3">
            <v>293.60752949351303</v>
          </cell>
          <cell r="C3">
            <v>212.76384444546301</v>
          </cell>
          <cell r="D3">
            <v>374.45121454156401</v>
          </cell>
          <cell r="E3">
            <v>30.344357374470299</v>
          </cell>
          <cell r="F3">
            <v>9.6758526097683806</v>
          </cell>
          <cell r="G3">
            <v>4.47394836491367</v>
          </cell>
          <cell r="H3">
            <v>3.6290758051727399E-4</v>
          </cell>
        </row>
        <row r="4">
          <cell r="B4">
            <v>292.99545977999901</v>
          </cell>
          <cell r="C4">
            <v>212.14331535644601</v>
          </cell>
          <cell r="D4">
            <v>373.84760420355201</v>
          </cell>
          <cell r="E4">
            <v>30.335404396157401</v>
          </cell>
          <cell r="F4">
            <v>9.6585315281675399</v>
          </cell>
          <cell r="G4">
            <v>4.4687550267053604</v>
          </cell>
          <cell r="H4">
            <v>3.6792524706293599E-4</v>
          </cell>
        </row>
        <row r="5">
          <cell r="B5">
            <v>280.46367412455697</v>
          </cell>
          <cell r="C5">
            <v>199.63346499875499</v>
          </cell>
          <cell r="D5">
            <v>361.29388325035802</v>
          </cell>
          <cell r="E5">
            <v>30.356009561034998</v>
          </cell>
          <cell r="F5">
            <v>9.2391482998002701</v>
          </cell>
          <cell r="G5">
            <v>4.4811242661705499</v>
          </cell>
          <cell r="H5">
            <v>4.3895573909402398E-4</v>
          </cell>
        </row>
        <row r="6">
          <cell r="B6">
            <v>294.05119086836402</v>
          </cell>
          <cell r="C6">
            <v>213.20404416200401</v>
          </cell>
          <cell r="D6">
            <v>374.89833757472502</v>
          </cell>
          <cell r="E6">
            <v>30.340841593289198</v>
          </cell>
          <cell r="F6">
            <v>9.69159639043772</v>
          </cell>
          <cell r="G6">
            <v>4.4718850389704299</v>
          </cell>
          <cell r="H6">
            <v>3.6124452731722698E-4</v>
          </cell>
        </row>
        <row r="7">
          <cell r="B7">
            <v>222.26560558993</v>
          </cell>
          <cell r="C7">
            <v>142.35371146867899</v>
          </cell>
          <cell r="D7">
            <v>302.17749971118099</v>
          </cell>
          <cell r="E7">
            <v>32.6605745015952</v>
          </cell>
          <cell r="F7">
            <v>6.8053183075231596</v>
          </cell>
          <cell r="G7">
            <v>6.0017513786107504</v>
          </cell>
          <cell r="H7">
            <v>4.9269641280089496E-4</v>
          </cell>
        </row>
        <row r="8">
          <cell r="B8">
            <v>291.53137059724799</v>
          </cell>
          <cell r="C8">
            <v>211.13541957122101</v>
          </cell>
          <cell r="D8">
            <v>371.92732162327599</v>
          </cell>
          <cell r="E8">
            <v>30.877399079162799</v>
          </cell>
          <cell r="F8">
            <v>9.4415779596534701</v>
          </cell>
          <cell r="G8">
            <v>4.7966099652244099</v>
          </cell>
          <cell r="H8">
            <v>2.8091540086608898E-4</v>
          </cell>
        </row>
        <row r="9">
          <cell r="B9">
            <v>290.49541298269202</v>
          </cell>
          <cell r="C9">
            <v>209.885246119117</v>
          </cell>
          <cell r="D9">
            <v>371.10557984626797</v>
          </cell>
          <cell r="E9">
            <v>30.5972589270249</v>
          </cell>
          <cell r="F9">
            <v>9.4941646137495503</v>
          </cell>
          <cell r="G9">
            <v>4.6249972013359999</v>
          </cell>
          <cell r="H9">
            <v>3.3167528169713499E-4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f0_mode_phon_b1"/>
    </sheetNames>
    <sheetDataSet>
      <sheetData sheetId="0">
        <row r="2">
          <cell r="C2">
            <v>0.10953319660482599</v>
          </cell>
          <cell r="D2">
            <v>-0.16353737783882699</v>
          </cell>
          <cell r="E2">
            <v>0.38260377104847998</v>
          </cell>
          <cell r="F2">
            <v>0.13904606499414501</v>
          </cell>
          <cell r="G2">
            <v>0.78774754689705295</v>
          </cell>
          <cell r="H2">
            <v>606.100446642576</v>
          </cell>
          <cell r="I2">
            <v>0.43115234135213099</v>
          </cell>
        </row>
        <row r="3">
          <cell r="C3">
            <v>1.07031830643319</v>
          </cell>
          <cell r="D3">
            <v>0.78146578622514395</v>
          </cell>
          <cell r="E3">
            <v>1.3591708266412399</v>
          </cell>
          <cell r="F3">
            <v>0.14708256129815001</v>
          </cell>
          <cell r="G3">
            <v>7.2769898551301297</v>
          </cell>
          <cell r="H3">
            <v>606.95547673376802</v>
          </cell>
          <cell r="I3">
            <v>1.06032242087042E-12</v>
          </cell>
        </row>
        <row r="4">
          <cell r="C4">
            <v>1.3681832636910001</v>
          </cell>
          <cell r="D4">
            <v>1.00760128786453</v>
          </cell>
          <cell r="E4">
            <v>1.72876523951747</v>
          </cell>
          <cell r="F4">
            <v>0.18360908894302</v>
          </cell>
          <cell r="G4">
            <v>7.4516096755732697</v>
          </cell>
          <cell r="H4">
            <v>610.57121734933196</v>
          </cell>
          <cell r="I4">
            <v>3.1670216374200401E-13</v>
          </cell>
        </row>
        <row r="5">
          <cell r="C5">
            <v>0.96078510989955401</v>
          </cell>
          <cell r="D5">
            <v>0.671189186755765</v>
          </cell>
          <cell r="E5">
            <v>1.25038103304334</v>
          </cell>
          <cell r="F5">
            <v>0.14746125529333801</v>
          </cell>
          <cell r="G5">
            <v>6.5155088228992897</v>
          </cell>
          <cell r="H5">
            <v>607.27734788164798</v>
          </cell>
          <cell r="I5">
            <v>1.52214595592987E-10</v>
          </cell>
        </row>
        <row r="6">
          <cell r="C6">
            <v>1.2586500674385701</v>
          </cell>
          <cell r="D6">
            <v>0.89624865017186806</v>
          </cell>
          <cell r="E6">
            <v>1.6210514847052899</v>
          </cell>
          <cell r="F6">
            <v>0.184535803102202</v>
          </cell>
          <cell r="G6">
            <v>6.8206280097390897</v>
          </cell>
          <cell r="H6">
            <v>610.98932296258795</v>
          </cell>
          <cell r="I6">
            <v>2.1838848433885499E-11</v>
          </cell>
        </row>
        <row r="7">
          <cell r="C7">
            <v>0.29786495745087699</v>
          </cell>
          <cell r="D7">
            <v>-1.468487412696E-2</v>
          </cell>
          <cell r="E7">
            <v>0.61041478902871504</v>
          </cell>
          <cell r="F7">
            <v>0.15915029484954901</v>
          </cell>
          <cell r="G7">
            <v>1.8715953855596601</v>
          </cell>
          <cell r="H7">
            <v>609.17064053521301</v>
          </cell>
          <cell r="I7">
            <v>6.1741619781302402E-2</v>
          </cell>
        </row>
        <row r="8">
          <cell r="C8">
            <v>2.8679292069280402</v>
          </cell>
          <cell r="D8">
            <v>1.7491581522767501</v>
          </cell>
          <cell r="E8">
            <v>3.9867002615793301</v>
          </cell>
          <cell r="F8">
            <v>0.56968630438078904</v>
          </cell>
          <cell r="G8">
            <v>5.03422530061572</v>
          </cell>
          <cell r="H8">
            <v>613.69870272355104</v>
          </cell>
          <cell r="I8">
            <v>6.3138907831081999E-7</v>
          </cell>
        </row>
        <row r="9">
          <cell r="C9">
            <v>0.34695481077673501</v>
          </cell>
          <cell r="D9">
            <v>-0.19679744091509699</v>
          </cell>
          <cell r="E9">
            <v>0.89070706246856801</v>
          </cell>
          <cell r="F9">
            <v>0.27688114288336002</v>
          </cell>
          <cell r="G9">
            <v>1.2530821245666901</v>
          </cell>
          <cell r="H9">
            <v>612.09619363946001</v>
          </cell>
          <cell r="I9">
            <v>0.21065428740390599</v>
          </cell>
        </row>
        <row r="10">
          <cell r="C10">
            <v>2.2452422339776898</v>
          </cell>
          <cell r="D10">
            <v>1.8937317285747799</v>
          </cell>
          <cell r="E10">
            <v>2.5967527393805998</v>
          </cell>
          <cell r="F10">
            <v>0.17899051146095099</v>
          </cell>
          <cell r="G10">
            <v>12.5439176392739</v>
          </cell>
          <cell r="H10">
            <v>611.66213810550403</v>
          </cell>
          <cell r="I10">
            <v>2.7806132787744498E-32</v>
          </cell>
        </row>
        <row r="11">
          <cell r="C11">
            <v>-2.52097439543846</v>
          </cell>
          <cell r="D11">
            <v>-3.73388203153789</v>
          </cell>
          <cell r="E11">
            <v>-1.30806675933903</v>
          </cell>
          <cell r="F11">
            <v>0.61762158819859703</v>
          </cell>
          <cell r="G11">
            <v>-4.0817459162840004</v>
          </cell>
          <cell r="H11">
            <v>613.82765647556096</v>
          </cell>
          <cell r="I11">
            <v>5.0607911358377997E-5</v>
          </cell>
        </row>
        <row r="12">
          <cell r="C12">
            <v>-0.62268697229144898</v>
          </cell>
          <cell r="D12">
            <v>-1.72971746881786</v>
          </cell>
          <cell r="E12">
            <v>0.48434352423496801</v>
          </cell>
          <cell r="F12">
            <v>0.56370694502682495</v>
          </cell>
          <cell r="G12">
            <v>-1.1046288816998999</v>
          </cell>
          <cell r="H12">
            <v>613.15796455245004</v>
          </cell>
          <cell r="I12">
            <v>0.26975370829766498</v>
          </cell>
        </row>
        <row r="13">
          <cell r="C13">
            <v>1.8982874232062901</v>
          </cell>
          <cell r="D13">
            <v>1.34877225044108</v>
          </cell>
          <cell r="E13">
            <v>2.4478025959715102</v>
          </cell>
          <cell r="F13">
            <v>0.27981480125922897</v>
          </cell>
          <cell r="G13">
            <v>6.7840850972270896</v>
          </cell>
          <cell r="H13">
            <v>611.16187720371204</v>
          </cell>
          <cell r="I13">
            <v>2.76415531851887E-11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_f0_mode_phon_b1"/>
    </sheetNames>
    <sheetDataSet>
      <sheetData sheetId="0">
        <row r="2">
          <cell r="C2">
            <v>0.418632707057913</v>
          </cell>
          <cell r="D2">
            <v>3.1727753547632603E-2</v>
          </cell>
          <cell r="E2">
            <v>0.80553766056819498</v>
          </cell>
          <cell r="F2">
            <v>0.19701438481852099</v>
          </cell>
          <cell r="G2">
            <v>2.1248839644045998</v>
          </cell>
          <cell r="H2">
            <v>613.04837248753404</v>
          </cell>
          <cell r="I2">
            <v>3.39956908173479E-2</v>
          </cell>
        </row>
        <row r="3">
          <cell r="C3">
            <v>0.95020846342850596</v>
          </cell>
          <cell r="D3">
            <v>0.54065914189225905</v>
          </cell>
          <cell r="E3">
            <v>1.35975778496475</v>
          </cell>
          <cell r="F3">
            <v>0.20854544102464201</v>
          </cell>
          <cell r="G3">
            <v>4.5563617155084399</v>
          </cell>
          <cell r="H3">
            <v>613.65018663644696</v>
          </cell>
          <cell r="I3">
            <v>6.2816651929540999E-6</v>
          </cell>
        </row>
        <row r="4">
          <cell r="C4">
            <v>2.68299305635112</v>
          </cell>
          <cell r="D4">
            <v>2.1780425693968701</v>
          </cell>
          <cell r="E4">
            <v>3.1879435433053702</v>
          </cell>
          <cell r="F4">
            <v>0.257126754734744</v>
          </cell>
          <cell r="G4">
            <v>10.434515300124801</v>
          </cell>
          <cell r="H4">
            <v>616.511894927551</v>
          </cell>
          <cell r="I4">
            <v>1.3879792219732801E-23</v>
          </cell>
        </row>
        <row r="5">
          <cell r="C5">
            <v>0.53157575643416399</v>
          </cell>
          <cell r="D5">
            <v>0.121632240403988</v>
          </cell>
          <cell r="E5">
            <v>0.94151927246434097</v>
          </cell>
          <cell r="F5">
            <v>0.20874631685428799</v>
          </cell>
          <cell r="G5">
            <v>2.5465156197473</v>
          </cell>
          <cell r="H5">
            <v>613.87217873383202</v>
          </cell>
          <cell r="I5">
            <v>1.1123483337658099E-2</v>
          </cell>
        </row>
        <row r="6">
          <cell r="C6">
            <v>2.2643603496509299</v>
          </cell>
          <cell r="D6">
            <v>1.75740824280943</v>
          </cell>
          <cell r="E6">
            <v>2.7713124564924301</v>
          </cell>
          <cell r="F6">
            <v>0.25814626071117402</v>
          </cell>
          <cell r="G6">
            <v>8.7716178549818196</v>
          </cell>
          <cell r="H6">
            <v>616.824673989296</v>
          </cell>
          <cell r="I6">
            <v>1.7136446274365601E-17</v>
          </cell>
        </row>
        <row r="7">
          <cell r="C7">
            <v>1.7327845929102901</v>
          </cell>
          <cell r="D7">
            <v>1.2941455382264699</v>
          </cell>
          <cell r="E7">
            <v>2.1714236475941102</v>
          </cell>
          <cell r="F7">
            <v>0.223359454531249</v>
          </cell>
          <cell r="G7">
            <v>7.7578296228685604</v>
          </cell>
          <cell r="H7">
            <v>615.48177733649197</v>
          </cell>
          <cell r="I7">
            <v>3.6035240134364099E-14</v>
          </cell>
        </row>
        <row r="8">
          <cell r="C8">
            <v>-0.19844371521982301</v>
          </cell>
          <cell r="D8">
            <v>-1.7877470500117401</v>
          </cell>
          <cell r="E8">
            <v>1.3908596195720999</v>
          </cell>
          <cell r="F8">
            <v>0.80929831790545803</v>
          </cell>
          <cell r="G8">
            <v>-0.24520465547662901</v>
          </cell>
          <cell r="H8">
            <v>618.95361442560102</v>
          </cell>
          <cell r="I8">
            <v>0.80637924741740896</v>
          </cell>
        </row>
        <row r="9">
          <cell r="C9">
            <v>3.2699642576496899</v>
          </cell>
          <cell r="D9">
            <v>2.51806888749566</v>
          </cell>
          <cell r="E9">
            <v>4.0218596278037202</v>
          </cell>
          <cell r="F9">
            <v>0.38287427197868101</v>
          </cell>
          <cell r="G9">
            <v>8.5405693120893993</v>
          </cell>
          <cell r="H9">
            <v>616.72864570412003</v>
          </cell>
          <cell r="I9">
            <v>1.04371682019489E-16</v>
          </cell>
        </row>
        <row r="10">
          <cell r="C10">
            <v>2.8944512760333798</v>
          </cell>
          <cell r="D10">
            <v>2.4016668177576301</v>
          </cell>
          <cell r="E10">
            <v>3.3872357343091202</v>
          </cell>
          <cell r="F10">
            <v>0.25093196195292999</v>
          </cell>
          <cell r="G10">
            <v>11.5348051061598</v>
          </cell>
          <cell r="H10">
            <v>616.87781800571599</v>
          </cell>
          <cell r="I10">
            <v>5.20926996980115E-28</v>
          </cell>
        </row>
        <row r="11">
          <cell r="C11">
            <v>3.4684079732185902</v>
          </cell>
          <cell r="D11">
            <v>1.7518730933751201</v>
          </cell>
          <cell r="E11">
            <v>5.1849428530620596</v>
          </cell>
          <cell r="F11">
            <v>0.874086351275141</v>
          </cell>
          <cell r="G11">
            <v>3.96803813279864</v>
          </cell>
          <cell r="H11">
            <v>618.85404423062698</v>
          </cell>
          <cell r="I11">
            <v>8.0956265869833096E-5</v>
          </cell>
        </row>
        <row r="12">
          <cell r="C12">
            <v>3.0928949915396902</v>
          </cell>
          <cell r="D12">
            <v>1.5214235222457599</v>
          </cell>
          <cell r="E12">
            <v>4.6643664608336204</v>
          </cell>
          <cell r="F12">
            <v>0.80021660450259302</v>
          </cell>
          <cell r="G12">
            <v>3.8650722493595402</v>
          </cell>
          <cell r="H12">
            <v>618.38314013745605</v>
          </cell>
          <cell r="I12">
            <v>1.2279395095364599E-4</v>
          </cell>
        </row>
        <row r="13">
          <cell r="C13">
            <v>-0.37551298159564001</v>
          </cell>
          <cell r="D13">
            <v>-1.14627454170468</v>
          </cell>
          <cell r="E13">
            <v>0.39524857851340001</v>
          </cell>
          <cell r="F13">
            <v>0.39248097301754398</v>
          </cell>
          <cell r="G13">
            <v>-0.95676735284401804</v>
          </cell>
          <cell r="H13">
            <v>616.57487825810495</v>
          </cell>
          <cell r="I13">
            <v>0.33905967791852198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t_mode_phon_b1"/>
    </sheetNames>
    <sheetDataSet>
      <sheetData sheetId="0">
        <row r="2">
          <cell r="C2">
            <v>0.35593861332395399</v>
          </cell>
          <cell r="D2">
            <v>-3.5475078326291198</v>
          </cell>
          <cell r="E2">
            <v>4.2593850592770304</v>
          </cell>
          <cell r="F2">
            <v>1.9876265285777801</v>
          </cell>
          <cell r="G2">
            <v>0.17907721003232899</v>
          </cell>
          <cell r="H2">
            <v>608.03194043001304</v>
          </cell>
          <cell r="I2">
            <v>0.85793673157481498</v>
          </cell>
        </row>
        <row r="3">
          <cell r="C3">
            <v>8.7947238702248201E-2</v>
          </cell>
          <cell r="D3">
            <v>-4.0514862396431397</v>
          </cell>
          <cell r="E3">
            <v>4.2273807170476401</v>
          </cell>
          <cell r="F3">
            <v>2.1077977496123901</v>
          </cell>
          <cell r="G3">
            <v>4.1724704715346103E-2</v>
          </cell>
          <cell r="H3">
            <v>609.06524312568104</v>
          </cell>
          <cell r="I3">
            <v>0.96673183365251603</v>
          </cell>
        </row>
        <row r="4">
          <cell r="C4">
            <v>-15.669509028153101</v>
          </cell>
          <cell r="D4">
            <v>-20.753437720268199</v>
          </cell>
          <cell r="E4">
            <v>-10.585580336037999</v>
          </cell>
          <cell r="F4">
            <v>2.5887277415559802</v>
          </cell>
          <cell r="G4">
            <v>-6.0529768258808101</v>
          </cell>
          <cell r="H4">
            <v>608.29043574273203</v>
          </cell>
          <cell r="I4">
            <v>2.48787353401893E-9</v>
          </cell>
        </row>
        <row r="5">
          <cell r="C5">
            <v>-0.26799003062647903</v>
          </cell>
          <cell r="D5">
            <v>-4.4072301795740501</v>
          </cell>
          <cell r="E5">
            <v>3.8712501183210901</v>
          </cell>
          <cell r="F5">
            <v>2.10770076398396</v>
          </cell>
          <cell r="G5">
            <v>-0.12714804454496001</v>
          </cell>
          <cell r="H5">
            <v>609.27686665357305</v>
          </cell>
          <cell r="I5">
            <v>0.89886517665834897</v>
          </cell>
        </row>
        <row r="6">
          <cell r="C6">
            <v>-16.025441698620298</v>
          </cell>
          <cell r="D6">
            <v>-21.126232638264199</v>
          </cell>
          <cell r="E6">
            <v>-10.924650758976499</v>
          </cell>
          <cell r="F6">
            <v>2.5973123291568001</v>
          </cell>
          <cell r="G6">
            <v>-6.1700094820028397</v>
          </cell>
          <cell r="H6">
            <v>608.09785776639501</v>
          </cell>
          <cell r="I6">
            <v>1.2468405935870099E-9</v>
          </cell>
        </row>
        <row r="7">
          <cell r="C7">
            <v>-15.7574821665845</v>
          </cell>
          <cell r="D7">
            <v>-20.183413684612201</v>
          </cell>
          <cell r="E7">
            <v>-11.3315506485567</v>
          </cell>
          <cell r="F7">
            <v>2.2536839201958898</v>
          </cell>
          <cell r="G7">
            <v>-6.9918776210706897</v>
          </cell>
          <cell r="H7">
            <v>609.26779765419997</v>
          </cell>
          <cell r="I7">
            <v>7.1505221670151199E-12</v>
          </cell>
        </row>
        <row r="8">
          <cell r="C8">
            <v>-3.4855408380506701</v>
          </cell>
          <cell r="D8">
            <v>-19.527754938950601</v>
          </cell>
          <cell r="E8">
            <v>12.5566732628492</v>
          </cell>
          <cell r="F8">
            <v>8.1688095602082704</v>
          </cell>
          <cell r="G8">
            <v>-0.42668895784146499</v>
          </cell>
          <cell r="H8">
            <v>613.63148044812795</v>
          </cell>
          <cell r="I8">
            <v>0.66975554784957603</v>
          </cell>
        </row>
        <row r="9">
          <cell r="C9">
            <v>-7.0852176785093297</v>
          </cell>
          <cell r="D9">
            <v>-14.6820478320679</v>
          </cell>
          <cell r="E9">
            <v>0.51161247504931395</v>
          </cell>
          <cell r="F9">
            <v>3.8683529031339701</v>
          </cell>
          <cell r="G9">
            <v>-1.8315851360844499</v>
          </cell>
          <cell r="H9">
            <v>613.06511949291803</v>
          </cell>
          <cell r="I9">
            <v>6.7498310335241299E-2</v>
          </cell>
        </row>
        <row r="10">
          <cell r="C10">
            <v>-9.2795679617357703</v>
          </cell>
          <cell r="D10">
            <v>-14.283145767576899</v>
          </cell>
          <cell r="E10">
            <v>-4.2759901558946103</v>
          </cell>
          <cell r="F10">
            <v>2.5478443894321998</v>
          </cell>
          <cell r="G10">
            <v>-3.6421250843359898</v>
          </cell>
          <cell r="H10">
            <v>612.04765474632597</v>
          </cell>
          <cell r="I10">
            <v>2.9330492632409098E-4</v>
          </cell>
        </row>
        <row r="11">
          <cell r="C11">
            <v>-3.5996822962942501</v>
          </cell>
          <cell r="D11">
            <v>-20.890269445218198</v>
          </cell>
          <cell r="E11">
            <v>13.6909048526296</v>
          </cell>
          <cell r="F11">
            <v>8.8044275252230193</v>
          </cell>
          <cell r="G11">
            <v>-0.40884910302025201</v>
          </cell>
          <cell r="H11">
            <v>611.43612498791595</v>
          </cell>
          <cell r="I11">
            <v>0.68279356238886901</v>
          </cell>
        </row>
        <row r="12">
          <cell r="C12">
            <v>-5.7940204712960597</v>
          </cell>
          <cell r="D12">
            <v>-21.675481594072501</v>
          </cell>
          <cell r="E12">
            <v>10.0874406514803</v>
          </cell>
          <cell r="F12">
            <v>8.0869322331893603</v>
          </cell>
          <cell r="G12">
            <v>-0.71646704884170698</v>
          </cell>
          <cell r="H12">
            <v>612.835151193211</v>
          </cell>
          <cell r="I12">
            <v>0.47397594297450202</v>
          </cell>
        </row>
        <row r="13">
          <cell r="C13">
            <v>-2.1943427470129699</v>
          </cell>
          <cell r="D13">
            <v>-9.9871565105474307</v>
          </cell>
          <cell r="E13">
            <v>5.5984710165214899</v>
          </cell>
          <cell r="F13">
            <v>3.96814912724953</v>
          </cell>
          <cell r="G13">
            <v>-0.55298898217919201</v>
          </cell>
          <cell r="H13">
            <v>613.07743630076504</v>
          </cell>
          <cell r="I13">
            <v>0.58047253053764503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_t_mode_phon_b1"/>
    </sheetNames>
    <sheetDataSet>
      <sheetData sheetId="0">
        <row r="2">
          <cell r="C2">
            <v>-0.44366137537456302</v>
          </cell>
          <cell r="D2">
            <v>-6.1912979394804699</v>
          </cell>
          <cell r="E2">
            <v>5.3039751887313402</v>
          </cell>
          <cell r="F2">
            <v>2.92671345012534</v>
          </cell>
          <cell r="G2">
            <v>-0.15159030186421599</v>
          </cell>
          <cell r="H2">
            <v>611.097588935104</v>
          </cell>
          <cell r="I2">
            <v>0.87956011264667799</v>
          </cell>
        </row>
        <row r="3">
          <cell r="C3">
            <v>-1.05573108957506</v>
          </cell>
          <cell r="D3">
            <v>-7.1423432513311402</v>
          </cell>
          <cell r="E3">
            <v>5.0308810721810202</v>
          </cell>
          <cell r="F3">
            <v>3.0993242804741201</v>
          </cell>
          <cell r="G3">
            <v>-0.34063266507032303</v>
          </cell>
          <cell r="H3">
            <v>611.44142906332797</v>
          </cell>
          <cell r="I3">
            <v>0.733497137676968</v>
          </cell>
        </row>
        <row r="4">
          <cell r="C4">
            <v>-13.5875167445828</v>
          </cell>
          <cell r="D4">
            <v>-21.095006589364498</v>
          </cell>
          <cell r="E4">
            <v>-6.0800268998011902</v>
          </cell>
          <cell r="F4">
            <v>3.8228642100874999</v>
          </cell>
          <cell r="G4">
            <v>-3.5542765837010499</v>
          </cell>
          <cell r="H4">
            <v>613.38510499824099</v>
          </cell>
          <cell r="I4">
            <v>4.0817804449932299E-4</v>
          </cell>
        </row>
        <row r="5">
          <cell r="C5">
            <v>-0.61206971435859803</v>
          </cell>
          <cell r="D5">
            <v>-6.7042442169074103</v>
          </cell>
          <cell r="E5">
            <v>5.4801047881902196</v>
          </cell>
          <cell r="F5">
            <v>3.1021578866535502</v>
          </cell>
          <cell r="G5">
            <v>-0.197304501164144</v>
          </cell>
          <cell r="H5">
            <v>611.56495576810403</v>
          </cell>
          <cell r="I5">
            <v>0.84365481363403005</v>
          </cell>
        </row>
        <row r="6">
          <cell r="C6">
            <v>-13.143855369667399</v>
          </cell>
          <cell r="D6">
            <v>-20.680952987566801</v>
          </cell>
          <cell r="E6">
            <v>-5.6067577517679297</v>
          </cell>
          <cell r="F6">
            <v>3.8379429583010798</v>
          </cell>
          <cell r="G6">
            <v>-3.4247135802887798</v>
          </cell>
          <cell r="H6">
            <v>613.56878327634695</v>
          </cell>
          <cell r="I6">
            <v>6.5650260262401601E-4</v>
          </cell>
        </row>
        <row r="7">
          <cell r="C7">
            <v>-12.5317856553689</v>
          </cell>
          <cell r="D7">
            <v>-19.0500071488229</v>
          </cell>
          <cell r="E7">
            <v>-6.0135641619150197</v>
          </cell>
          <cell r="F7">
            <v>3.3191156061404201</v>
          </cell>
          <cell r="G7">
            <v>-3.7756400024708201</v>
          </cell>
          <cell r="H7">
            <v>612.77618320031297</v>
          </cell>
          <cell r="I7">
            <v>1.75132024489646E-4</v>
          </cell>
        </row>
        <row r="8">
          <cell r="C8">
            <v>-71.785585283959605</v>
          </cell>
          <cell r="D8">
            <v>-95.529250193013695</v>
          </cell>
          <cell r="E8">
            <v>-48.041920374905402</v>
          </cell>
          <cell r="F8">
            <v>12.090482539677099</v>
          </cell>
          <cell r="G8">
            <v>-5.9373631323962597</v>
          </cell>
          <cell r="H8">
            <v>614.64585639042195</v>
          </cell>
          <cell r="I8">
            <v>4.84507441767796E-9</v>
          </cell>
        </row>
        <row r="9">
          <cell r="C9">
            <v>-2.51982027117334</v>
          </cell>
          <cell r="D9">
            <v>-13.730258163909401</v>
          </cell>
          <cell r="E9">
            <v>8.69061762156276</v>
          </cell>
          <cell r="F9">
            <v>5.7084254451660996</v>
          </cell>
          <cell r="G9">
            <v>-0.441421245731979</v>
          </cell>
          <cell r="H9">
            <v>613.12647078644704</v>
          </cell>
          <cell r="I9">
            <v>0.65906368992076403</v>
          </cell>
        </row>
        <row r="10">
          <cell r="C10">
            <v>-3.55577788582498</v>
          </cell>
          <cell r="D10">
            <v>-10.8934032527802</v>
          </cell>
          <cell r="E10">
            <v>3.78184748113028</v>
          </cell>
          <cell r="F10">
            <v>3.73636488187244</v>
          </cell>
          <cell r="G10">
            <v>-0.95166773006469396</v>
          </cell>
          <cell r="H10">
            <v>613.11981751104895</v>
          </cell>
          <cell r="I10">
            <v>0.34164052153100299</v>
          </cell>
        </row>
        <row r="11">
          <cell r="C11">
            <v>69.265765002492302</v>
          </cell>
          <cell r="D11">
            <v>43.693834425145198</v>
          </cell>
          <cell r="E11">
            <v>94.837695579839405</v>
          </cell>
          <cell r="F11">
            <v>13.0214500518526</v>
          </cell>
          <cell r="G11">
            <v>5.3193588061751296</v>
          </cell>
          <cell r="H11">
            <v>614.612112667117</v>
          </cell>
          <cell r="I11">
            <v>1.4603835236322801E-7</v>
          </cell>
        </row>
        <row r="12">
          <cell r="C12">
            <v>68.229807389997106</v>
          </cell>
          <cell r="D12">
            <v>44.729366092968</v>
          </cell>
          <cell r="E12">
            <v>91.730248687026105</v>
          </cell>
          <cell r="F12">
            <v>11.966617015005401</v>
          </cell>
          <cell r="G12">
            <v>5.7016788708488599</v>
          </cell>
          <cell r="H12">
            <v>614.28349966021506</v>
          </cell>
          <cell r="I12">
            <v>1.84382070057621E-8</v>
          </cell>
        </row>
        <row r="13">
          <cell r="C13">
            <v>-1.0359576147043501</v>
          </cell>
          <cell r="D13">
            <v>-12.53941609016</v>
          </cell>
          <cell r="E13">
            <v>10.467500860751301</v>
          </cell>
          <cell r="F13">
            <v>5.8576317122628199</v>
          </cell>
          <cell r="G13">
            <v>-0.17685605131773699</v>
          </cell>
          <cell r="H13">
            <v>613.03886679244897</v>
          </cell>
          <cell r="I13">
            <v>0.85967987273628799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mode_only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  <cell r="F1" t="str">
            <v>t.value</v>
          </cell>
          <cell r="G1" t="str">
            <v>df</v>
          </cell>
          <cell r="H1" t="str">
            <v>p.value</v>
          </cell>
          <cell r="I1" t="str">
            <v>p.adj (BH)</v>
          </cell>
        </row>
        <row r="2">
          <cell r="B2">
            <v>-0.52353979027253095</v>
          </cell>
          <cell r="C2">
            <v>-0.875233769253009</v>
          </cell>
          <cell r="D2">
            <v>-0.17184581129205301</v>
          </cell>
          <cell r="E2">
            <v>0.15901510122401699</v>
          </cell>
          <cell r="F2">
            <v>-3.29239038457724</v>
          </cell>
          <cell r="G2">
            <v>10.579647998862701</v>
          </cell>
          <cell r="H2">
            <v>7.5423206454383798E-3</v>
          </cell>
        </row>
        <row r="3">
          <cell r="B3">
            <v>-4.9753135106339497E-2</v>
          </cell>
          <cell r="C3">
            <v>-0.67034954012477899</v>
          </cell>
          <cell r="D3">
            <v>0.57084326991209899</v>
          </cell>
          <cell r="E3">
            <v>0.28243441864628599</v>
          </cell>
          <cell r="F3">
            <v>-0.176158186898067</v>
          </cell>
          <cell r="G3">
            <v>11.152805969689201</v>
          </cell>
          <cell r="H3">
            <v>0.86332763449388095</v>
          </cell>
        </row>
        <row r="4">
          <cell r="B4">
            <v>0.23743757336004501</v>
          </cell>
          <cell r="C4">
            <v>-0.14802119447717799</v>
          </cell>
          <cell r="D4">
            <v>0.622896341197268</v>
          </cell>
          <cell r="E4">
            <v>0.17707019232993801</v>
          </cell>
          <cell r="F4">
            <v>1.3409234509534</v>
          </cell>
          <cell r="G4">
            <v>12.097346266187699</v>
          </cell>
          <cell r="H4">
            <v>0.20458079354737199</v>
          </cell>
        </row>
        <row r="5">
          <cell r="B5">
            <v>1.67378616080225</v>
          </cell>
          <cell r="C5">
            <v>0.70534574293183705</v>
          </cell>
          <cell r="D5">
            <v>2.6422265786726702</v>
          </cell>
          <cell r="E5">
            <v>0.43732359179105101</v>
          </cell>
          <cell r="F5">
            <v>3.8273401943565202</v>
          </cell>
          <cell r="G5">
            <v>10.476764087094701</v>
          </cell>
          <cell r="H5">
            <v>3.0637351248745102E-3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mode_only_b0"/>
    </sheetNames>
    <sheetDataSet>
      <sheetData sheetId="0">
        <row r="2">
          <cell r="B2">
            <v>-1.0847290853465901</v>
          </cell>
          <cell r="C2">
            <v>-2.8357516446013902</v>
          </cell>
          <cell r="D2">
            <v>0.66629347390820204</v>
          </cell>
          <cell r="E2">
            <v>0.80255069651954403</v>
          </cell>
          <cell r="F2">
            <v>-1.3516019487002899</v>
          </cell>
          <cell r="G2">
            <v>11.852603454848699</v>
          </cell>
          <cell r="H2">
            <v>0.20173457763462899</v>
          </cell>
        </row>
        <row r="3">
          <cell r="B3">
            <v>-3.5085954682927101</v>
          </cell>
          <cell r="C3">
            <v>-5.9325757703845099</v>
          </cell>
          <cell r="D3">
            <v>-1.08461516620092</v>
          </cell>
          <cell r="E3">
            <v>1.0727388084649601</v>
          </cell>
          <cell r="F3">
            <v>-3.27068941722482</v>
          </cell>
          <cell r="G3">
            <v>9.0668207951320401</v>
          </cell>
          <cell r="H3">
            <v>9.5771483486035598E-3</v>
          </cell>
        </row>
        <row r="4">
          <cell r="B4">
            <v>2.4650478731333498</v>
          </cell>
          <cell r="C4">
            <v>1.1010018453656401</v>
          </cell>
          <cell r="D4">
            <v>3.8290939009010598</v>
          </cell>
          <cell r="E4">
            <v>0.59294309237126996</v>
          </cell>
          <cell r="F4">
            <v>4.15730936888942</v>
          </cell>
          <cell r="G4">
            <v>8.1121433748972294</v>
          </cell>
          <cell r="H4">
            <v>3.0817069950630199E-3</v>
          </cell>
        </row>
        <row r="5">
          <cell r="B5">
            <v>5.52394654787373</v>
          </cell>
          <cell r="C5">
            <v>3.1424667967711599</v>
          </cell>
          <cell r="D5">
            <v>7.9054262989762902</v>
          </cell>
          <cell r="E5">
            <v>1.09052188241313</v>
          </cell>
          <cell r="F5">
            <v>5.0654155931747002</v>
          </cell>
          <cell r="G5">
            <v>11.7579334056738</v>
          </cell>
          <cell r="H5">
            <v>2.9537740825649002E-4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full_phon_b0"/>
    </sheetNames>
    <sheetDataSet>
      <sheetData sheetId="0">
        <row r="2">
          <cell r="B2">
            <v>-0.418601741744975</v>
          </cell>
          <cell r="C2">
            <v>-1.3644474034801</v>
          </cell>
          <cell r="D2">
            <v>0.52724391999015496</v>
          </cell>
          <cell r="E2">
            <v>0.38315049648949201</v>
          </cell>
          <cell r="F2">
            <v>-1.0925256409173201</v>
          </cell>
          <cell r="G2">
            <v>5.78986624509675</v>
          </cell>
          <cell r="H2">
            <v>0.31796293588739999</v>
          </cell>
        </row>
        <row r="3">
          <cell r="B3">
            <v>5.4921727840636599E-2</v>
          </cell>
          <cell r="C3">
            <v>-0.97709824775802601</v>
          </cell>
          <cell r="D3">
            <v>1.0869417034393001</v>
          </cell>
          <cell r="E3">
            <v>0.46387963357941697</v>
          </cell>
          <cell r="F3">
            <v>0.118396506043704</v>
          </cell>
          <cell r="G3">
            <v>10.1133616182985</v>
          </cell>
          <cell r="H3">
            <v>0.90807212439538498</v>
          </cell>
        </row>
        <row r="4">
          <cell r="B4">
            <v>0.15244365963015299</v>
          </cell>
          <cell r="C4">
            <v>-0.80115317426675803</v>
          </cell>
          <cell r="D4">
            <v>1.10604049352706</v>
          </cell>
          <cell r="E4">
            <v>0.38224974249189803</v>
          </cell>
          <cell r="F4">
            <v>0.39880644166394602</v>
          </cell>
          <cell r="G4">
            <v>5.5594156434446003</v>
          </cell>
          <cell r="H4">
            <v>0.70489872922498298</v>
          </cell>
        </row>
        <row r="5">
          <cell r="B5">
            <v>1.44073013611451</v>
          </cell>
          <cell r="C5">
            <v>0.27513666162394901</v>
          </cell>
          <cell r="D5">
            <v>2.60632361060508</v>
          </cell>
          <cell r="E5">
            <v>0.54159215100311098</v>
          </cell>
          <cell r="F5">
            <v>2.6601754354195601</v>
          </cell>
          <cell r="G5">
            <v>13.5065727924218</v>
          </cell>
          <cell r="H5">
            <v>1.91148103277935E-2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_t_mode_only_b0"/>
    </sheetNames>
    <sheetDataSet>
      <sheetData sheetId="0">
        <row r="2">
          <cell r="B2">
            <v>294.20861375475403</v>
          </cell>
          <cell r="C2">
            <v>213.45319593610699</v>
          </cell>
          <cell r="D2">
            <v>374.96403157340097</v>
          </cell>
          <cell r="E2">
            <v>30.732478984075001</v>
          </cell>
          <cell r="F2">
            <v>9.5732145105250801</v>
          </cell>
          <cell r="G2">
            <v>4.6618503184810001</v>
          </cell>
          <cell r="H2">
            <v>3.0664191986745903E-4</v>
          </cell>
        </row>
        <row r="3">
          <cell r="B3">
            <v>293.83541250289602</v>
          </cell>
          <cell r="C3">
            <v>213.08268446591799</v>
          </cell>
          <cell r="D3">
            <v>374.58814053987402</v>
          </cell>
          <cell r="E3">
            <v>30.735874587934401</v>
          </cell>
          <cell r="F3">
            <v>9.5600146877955794</v>
          </cell>
          <cell r="G3">
            <v>4.66390002851292</v>
          </cell>
          <cell r="H3">
            <v>3.0782614520721401E-4</v>
          </cell>
        </row>
        <row r="4">
          <cell r="B4">
            <v>291.74515953026599</v>
          </cell>
          <cell r="C4">
            <v>210.97842271262101</v>
          </cell>
          <cell r="D4">
            <v>372.51189634791098</v>
          </cell>
          <cell r="E4">
            <v>30.717970010484301</v>
          </cell>
          <cell r="F4">
            <v>9.4975403462758603</v>
          </cell>
          <cell r="G4">
            <v>4.6531433389066299</v>
          </cell>
          <cell r="H4">
            <v>3.2083210243075101E-4</v>
          </cell>
        </row>
        <row r="5">
          <cell r="B5">
            <v>277.42146884331697</v>
          </cell>
          <cell r="C5">
            <v>196.62652881327099</v>
          </cell>
          <cell r="D5">
            <v>358.216408873364</v>
          </cell>
          <cell r="E5">
            <v>30.682344457074901</v>
          </cell>
          <cell r="F5">
            <v>9.0417298205954904</v>
          </cell>
          <cell r="G5">
            <v>4.6318321386958301</v>
          </cell>
          <cell r="H5">
            <v>4.0861175582376498E-4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full_phon_b0"/>
    </sheetNames>
    <sheetDataSet>
      <sheetData sheetId="0">
        <row r="2">
          <cell r="B2">
            <v>-3.4714019405885499</v>
          </cell>
          <cell r="C2">
            <v>-8.0525827550117004</v>
          </cell>
          <cell r="D2">
            <v>1.10977887383458</v>
          </cell>
          <cell r="E2">
            <v>2.0234355739820602</v>
          </cell>
          <cell r="F2">
            <v>-1.7155979588502099</v>
          </cell>
          <cell r="G2">
            <v>8.9506299986610092</v>
          </cell>
          <cell r="H2">
            <v>0.120558838569345</v>
          </cell>
        </row>
        <row r="3">
          <cell r="B3">
            <v>-5.6066765505065197</v>
          </cell>
          <cell r="C3">
            <v>-10.436288835807201</v>
          </cell>
          <cell r="D3">
            <v>-0.77706426520584404</v>
          </cell>
          <cell r="E3">
            <v>2.20976205657331</v>
          </cell>
          <cell r="F3">
            <v>-2.5372308904610299</v>
          </cell>
          <cell r="G3">
            <v>11.6739963721766</v>
          </cell>
          <cell r="H3">
            <v>2.65425265512968E-2</v>
          </cell>
        </row>
        <row r="4">
          <cell r="B4">
            <v>-0.51549928692300795</v>
          </cell>
          <cell r="C4">
            <v>-5.0115126207940701</v>
          </cell>
          <cell r="D4">
            <v>3.9805140469480502</v>
          </cell>
          <cell r="E4">
            <v>1.91879640659482</v>
          </cell>
          <cell r="F4">
            <v>-0.26865762576543201</v>
          </cell>
          <cell r="G4">
            <v>7.33116065936174</v>
          </cell>
          <cell r="H4">
            <v>0.79559716883215503</v>
          </cell>
        </row>
        <row r="5">
          <cell r="B5">
            <v>1.7526265474082099</v>
          </cell>
          <cell r="C5">
            <v>-2.89247216205835</v>
          </cell>
          <cell r="D5">
            <v>6.3977252568747698</v>
          </cell>
          <cell r="E5">
            <v>2.0795871115867</v>
          </cell>
          <cell r="F5">
            <v>0.84277621151006998</v>
          </cell>
          <cell r="G5">
            <v>9.8207431860617493</v>
          </cell>
          <cell r="H5">
            <v>0.41940545721535899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mode_only_b1"/>
    </sheetNames>
    <sheetDataSet>
      <sheetData sheetId="0">
        <row r="2">
          <cell r="C2">
            <v>0.47378459260777001</v>
          </cell>
          <cell r="D2">
            <v>-0.21728530041517399</v>
          </cell>
          <cell r="E2">
            <v>1.1648544856307099</v>
          </cell>
          <cell r="F2">
            <v>0.31042696039187001</v>
          </cell>
          <cell r="G2">
            <v>1.5262353244372899</v>
          </cell>
          <cell r="H2">
            <v>10.0649438716158</v>
          </cell>
          <cell r="I2">
            <v>0.15774188884117299</v>
          </cell>
        </row>
        <row r="3">
          <cell r="C3">
            <v>0.76097638133650203</v>
          </cell>
          <cell r="D3">
            <v>0.20657533600459099</v>
          </cell>
          <cell r="E3">
            <v>1.31537742666841</v>
          </cell>
          <cell r="F3">
            <v>0.249012898987129</v>
          </cell>
          <cell r="G3">
            <v>3.05597173653174</v>
          </cell>
          <cell r="H3">
            <v>10.058119813279999</v>
          </cell>
          <cell r="I3">
            <v>1.20498765328992E-2</v>
          </cell>
        </row>
        <row r="4">
          <cell r="C4">
            <v>2.1973305450155798</v>
          </cell>
          <cell r="D4">
            <v>1.27086356211134</v>
          </cell>
          <cell r="E4">
            <v>3.1237975279198298</v>
          </cell>
          <cell r="F4">
            <v>0.41598701688430001</v>
          </cell>
          <cell r="G4">
            <v>5.2822094340188004</v>
          </cell>
          <cell r="H4">
            <v>10.032741801900899</v>
          </cell>
          <cell r="I4">
            <v>3.5265421460791102E-4</v>
          </cell>
        </row>
        <row r="5">
          <cell r="C5">
            <v>0.28719182728667603</v>
          </cell>
          <cell r="D5">
            <v>-0.27619536483468599</v>
          </cell>
          <cell r="E5">
            <v>0.85057901940803904</v>
          </cell>
          <cell r="F5">
            <v>0.25278098060920201</v>
          </cell>
          <cell r="G5">
            <v>1.13612909719134</v>
          </cell>
          <cell r="H5">
            <v>9.9796043361084799</v>
          </cell>
          <cell r="I5">
            <v>0.28244939184700601</v>
          </cell>
        </row>
        <row r="6">
          <cell r="C6">
            <v>1.72354596224421</v>
          </cell>
          <cell r="D6">
            <v>0.38656275856772898</v>
          </cell>
          <cell r="E6">
            <v>3.0605291659206899</v>
          </cell>
          <cell r="F6">
            <v>0.60018298528295</v>
          </cell>
          <cell r="G6">
            <v>2.87170080543296</v>
          </cell>
          <cell r="H6">
            <v>10.0170141611785</v>
          </cell>
          <cell r="I6">
            <v>1.6593160095756999E-2</v>
          </cell>
        </row>
        <row r="7">
          <cell r="C7">
            <v>1.4363541724389</v>
          </cell>
          <cell r="D7">
            <v>0.173747886383984</v>
          </cell>
          <cell r="E7">
            <v>2.6989604584938198</v>
          </cell>
          <cell r="F7">
            <v>0.56700865353228602</v>
          </cell>
          <cell r="G7">
            <v>2.5332138468978602</v>
          </cell>
          <cell r="H7">
            <v>10.045057726456999</v>
          </cell>
          <cell r="I7">
            <v>2.9612571688781501E-2</v>
          </cell>
        </row>
        <row r="8">
          <cell r="C8">
            <v>0.126</v>
          </cell>
          <cell r="D8">
            <v>-0.16947081719958801</v>
          </cell>
          <cell r="E8">
            <v>0.42068783151473998</v>
          </cell>
          <cell r="F8">
            <v>0.13100000000000001</v>
          </cell>
          <cell r="G8">
            <v>0.96199999999999997</v>
          </cell>
          <cell r="H8">
            <v>9.07</v>
          </cell>
          <cell r="I8">
            <v>0.36105768886178802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mode_only_b1"/>
    </sheetNames>
    <sheetDataSet>
      <sheetData sheetId="0">
        <row r="2">
          <cell r="C2">
            <v>-2.42388123109864</v>
          </cell>
          <cell r="D2">
            <v>-5.1639179054579003</v>
          </cell>
          <cell r="E2">
            <v>0.31615544326061301</v>
          </cell>
          <cell r="F2">
            <v>1.22966142177376</v>
          </cell>
          <cell r="G2">
            <v>-1.97117774712508</v>
          </cell>
          <cell r="H2">
            <v>9.9951482064782198</v>
          </cell>
          <cell r="I2">
            <v>7.7007575189590199E-2</v>
          </cell>
        </row>
        <row r="3">
          <cell r="C3">
            <v>3.5497518552582199</v>
          </cell>
          <cell r="D3">
            <v>1.68894791918596</v>
          </cell>
          <cell r="E3">
            <v>5.4105557913304798</v>
          </cell>
          <cell r="F3">
            <v>0.83497041187126297</v>
          </cell>
          <cell r="G3">
            <v>4.2513504727704303</v>
          </cell>
          <cell r="H3">
            <v>9.9851969944974392</v>
          </cell>
          <cell r="I3">
            <v>1.6915227726735701E-3</v>
          </cell>
        </row>
        <row r="4">
          <cell r="C4">
            <v>6.60866325868583</v>
          </cell>
          <cell r="D4">
            <v>4.03872758741079</v>
          </cell>
          <cell r="E4">
            <v>9.1785989299608701</v>
          </cell>
          <cell r="F4">
            <v>1.1546821263600899</v>
          </cell>
          <cell r="G4">
            <v>5.7233615276598702</v>
          </cell>
          <cell r="H4">
            <v>10.0826677081455</v>
          </cell>
          <cell r="I4">
            <v>1.86136087748461E-4</v>
          </cell>
        </row>
        <row r="5">
          <cell r="C5">
            <v>5.9736332606028402</v>
          </cell>
          <cell r="D5">
            <v>2.7990538276321999</v>
          </cell>
          <cell r="E5">
            <v>9.1482126935734698</v>
          </cell>
          <cell r="F5">
            <v>1.4247856711593501</v>
          </cell>
          <cell r="G5">
            <v>4.1926539419378503</v>
          </cell>
          <cell r="H5">
            <v>10.00095002622</v>
          </cell>
          <cell r="I5">
            <v>1.84975937556112E-3</v>
          </cell>
        </row>
        <row r="6">
          <cell r="C6">
            <v>9.0325449853367594</v>
          </cell>
          <cell r="D6">
            <v>5.1073784365764299</v>
          </cell>
          <cell r="E6">
            <v>12.957711534096999</v>
          </cell>
          <cell r="F6">
            <v>1.76225026124493</v>
          </cell>
          <cell r="G6">
            <v>5.1255744907398997</v>
          </cell>
          <cell r="H6">
            <v>10.0258476233798</v>
          </cell>
          <cell r="I6">
            <v>4.4341100027380599E-4</v>
          </cell>
        </row>
        <row r="7">
          <cell r="C7">
            <v>3.0589118485968601</v>
          </cell>
          <cell r="D7">
            <v>1.2110793880900199</v>
          </cell>
          <cell r="E7">
            <v>4.9067443091036997</v>
          </cell>
          <cell r="F7">
            <v>0.828038061593664</v>
          </cell>
          <cell r="G7">
            <v>3.6941681674748099</v>
          </cell>
          <cell r="H7">
            <v>9.8875289692457606</v>
          </cell>
          <cell r="I7">
            <v>4.2283106167244396E-3</v>
          </cell>
        </row>
        <row r="8">
          <cell r="C8">
            <v>1.454</v>
          </cell>
          <cell r="D8">
            <v>0.34926829005161703</v>
          </cell>
          <cell r="E8">
            <v>2.5589229280695598</v>
          </cell>
          <cell r="F8">
            <v>0.48899999999999999</v>
          </cell>
          <cell r="G8">
            <v>2.9740000000000002</v>
          </cell>
          <cell r="H8">
            <v>9.07</v>
          </cell>
          <cell r="I8">
            <v>1.5474208938682401E-2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full_phon_b1"/>
    </sheetNames>
    <sheetDataSet>
      <sheetData sheetId="0">
        <row r="2">
          <cell r="C2">
            <v>0.47338353537875799</v>
          </cell>
          <cell r="D2">
            <v>-0.21075437199055699</v>
          </cell>
          <cell r="E2">
            <v>1.15752144274807</v>
          </cell>
          <cell r="F2">
            <v>0.30737960700505301</v>
          </cell>
          <cell r="G2">
            <v>1.54006161954321</v>
          </cell>
          <cell r="H2">
            <v>10.0811478232848</v>
          </cell>
          <cell r="I2">
            <v>0.15432377110369699</v>
          </cell>
        </row>
        <row r="3">
          <cell r="C3">
            <v>0.57088479025351102</v>
          </cell>
          <cell r="D3">
            <v>9.0292408327498699E-2</v>
          </cell>
          <cell r="E3">
            <v>1.05147717217952</v>
          </cell>
          <cell r="F3">
            <v>0.217472204203733</v>
          </cell>
          <cell r="G3">
            <v>2.6250931347469701</v>
          </cell>
          <cell r="H3">
            <v>10.6477098965512</v>
          </cell>
          <cell r="I3">
            <v>2.4191666042288101E-2</v>
          </cell>
        </row>
        <row r="4">
          <cell r="C4">
            <v>1.8592129521480001</v>
          </cell>
          <cell r="D4">
            <v>0.94887990850563797</v>
          </cell>
          <cell r="E4">
            <v>2.7695459957903701</v>
          </cell>
          <cell r="F4">
            <v>0.41447099115812303</v>
          </cell>
          <cell r="G4">
            <v>4.48574928477613</v>
          </cell>
          <cell r="H4">
            <v>11.1925886477079</v>
          </cell>
          <cell r="I4">
            <v>8.8393102122387695E-4</v>
          </cell>
        </row>
        <row r="5">
          <cell r="C5">
            <v>9.7513351019307901E-2</v>
          </cell>
          <cell r="D5">
            <v>-0.44045146063048901</v>
          </cell>
          <cell r="E5">
            <v>0.63547816266910395</v>
          </cell>
          <cell r="F5">
            <v>0.243221491264597</v>
          </cell>
          <cell r="G5">
            <v>0.400924073412675</v>
          </cell>
          <cell r="H5">
            <v>10.5747997038384</v>
          </cell>
          <cell r="I5">
            <v>0.69645755349016802</v>
          </cell>
        </row>
        <row r="6">
          <cell r="C6">
            <v>1.38587502812868</v>
          </cell>
          <cell r="D6">
            <v>5.2528776189395297E-2</v>
          </cell>
          <cell r="E6">
            <v>2.7192212800679698</v>
          </cell>
          <cell r="F6">
            <v>0.60286223321041699</v>
          </cell>
          <cell r="G6">
            <v>2.29882542276449</v>
          </cell>
          <cell r="H6">
            <v>10.579972559856399</v>
          </cell>
          <cell r="I6">
            <v>4.2999134110018898E-2</v>
          </cell>
        </row>
        <row r="7">
          <cell r="C7">
            <v>1.2883524321031801</v>
          </cell>
          <cell r="D7">
            <v>9.5705588991045795E-2</v>
          </cell>
          <cell r="E7">
            <v>2.48099927521532</v>
          </cell>
          <cell r="F7">
            <v>0.53670713107547496</v>
          </cell>
          <cell r="G7">
            <v>2.4004757110671</v>
          </cell>
          <cell r="H7">
            <v>10.2026066977258</v>
          </cell>
          <cell r="I7">
            <v>3.6828079980555498E-2</v>
          </cell>
        </row>
        <row r="8">
          <cell r="C8">
            <v>-6.5000000000000002E-2</v>
          </cell>
          <cell r="D8">
            <v>-0.41139941663879098</v>
          </cell>
          <cell r="E8">
            <v>0.28091636681488003</v>
          </cell>
          <cell r="F8">
            <v>0.155</v>
          </cell>
          <cell r="G8">
            <v>-0.42099999999999999</v>
          </cell>
          <cell r="H8">
            <v>9.76</v>
          </cell>
          <cell r="I8">
            <v>0.68262667946956601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full_phon_b1"/>
    </sheetNames>
    <sheetDataSet>
      <sheetData sheetId="0">
        <row r="2">
          <cell r="C2">
            <v>-2.1352459764041201</v>
          </cell>
          <cell r="D2">
            <v>-4.9195481067984401</v>
          </cell>
          <cell r="E2">
            <v>0.64905615399018501</v>
          </cell>
          <cell r="F2">
            <v>1.25147857231635</v>
          </cell>
          <cell r="G2">
            <v>-1.70617861435055</v>
          </cell>
          <cell r="H2">
            <v>10.111597394458199</v>
          </cell>
          <cell r="I2">
            <v>0.118448453812146</v>
          </cell>
        </row>
        <row r="3">
          <cell r="C3">
            <v>2.9558935561294102</v>
          </cell>
          <cell r="D3">
            <v>1.31482614437834</v>
          </cell>
          <cell r="E3">
            <v>4.5969609678804897</v>
          </cell>
          <cell r="F3">
            <v>0.73766373034670496</v>
          </cell>
          <cell r="G3">
            <v>4.0071016569299598</v>
          </cell>
          <cell r="H3">
            <v>10.115938127023499</v>
          </cell>
          <cell r="I3">
            <v>2.43304211981286E-3</v>
          </cell>
        </row>
        <row r="4">
          <cell r="C4">
            <v>5.2240445812056704</v>
          </cell>
          <cell r="D4">
            <v>3.08799784037683</v>
          </cell>
          <cell r="E4">
            <v>7.3600913220345099</v>
          </cell>
          <cell r="F4">
            <v>0.96683132330296795</v>
          </cell>
          <cell r="G4">
            <v>5.4032636875674003</v>
          </cell>
          <cell r="H4">
            <v>10.669682057902399</v>
          </cell>
          <cell r="I4">
            <v>2.3967712002150599E-4</v>
          </cell>
        </row>
        <row r="5">
          <cell r="C5">
            <v>5.0911283555781299</v>
          </cell>
          <cell r="D5">
            <v>2.1362839380129599</v>
          </cell>
          <cell r="E5">
            <v>8.0459727731433102</v>
          </cell>
          <cell r="F5">
            <v>1.3302499636091201</v>
          </cell>
          <cell r="G5">
            <v>3.8271967636558402</v>
          </cell>
          <cell r="H5">
            <v>10.233385035498999</v>
          </cell>
          <cell r="I5">
            <v>3.1974051083359001E-3</v>
          </cell>
        </row>
        <row r="6">
          <cell r="C6">
            <v>7.3592817949925999</v>
          </cell>
          <cell r="D6">
            <v>3.74429448985462</v>
          </cell>
          <cell r="E6">
            <v>10.974269100130501</v>
          </cell>
          <cell r="F6">
            <v>1.6305451365661401</v>
          </cell>
          <cell r="G6">
            <v>4.5133873512332903</v>
          </cell>
          <cell r="H6">
            <v>10.383218650309001</v>
          </cell>
          <cell r="I6">
            <v>1.0187060023360199E-3</v>
          </cell>
        </row>
        <row r="7">
          <cell r="C7">
            <v>2.26815124150832</v>
          </cell>
          <cell r="D7">
            <v>0.72817045979653205</v>
          </cell>
          <cell r="E7">
            <v>3.8081320232201099</v>
          </cell>
          <cell r="F7">
            <v>0.69107739661177903</v>
          </cell>
          <cell r="G7">
            <v>3.2820509723348401</v>
          </cell>
          <cell r="H7">
            <v>9.9921311041041303</v>
          </cell>
          <cell r="I7">
            <v>8.2687501963912696E-3</v>
          </cell>
        </row>
        <row r="8">
          <cell r="C8">
            <v>2.3820000000000001</v>
          </cell>
          <cell r="D8">
            <v>1.4397806898676699</v>
          </cell>
          <cell r="E8">
            <v>3.3237253619104798</v>
          </cell>
          <cell r="F8">
            <v>0.42199999999999999</v>
          </cell>
          <cell r="G8">
            <v>5.6459999999999999</v>
          </cell>
          <cell r="H8">
            <v>9.84</v>
          </cell>
          <cell r="I8">
            <v>2.26851593624225E-4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f0_mode_only_b0"/>
    </sheetNames>
    <sheetDataSet>
      <sheetData sheetId="0">
        <row r="2">
          <cell r="B2">
            <v>-2.26543020886918</v>
          </cell>
          <cell r="C2">
            <v>-5.3981081592246101</v>
          </cell>
          <cell r="D2">
            <v>0.86724774148624395</v>
          </cell>
          <cell r="E2">
            <v>0.85442044681805995</v>
          </cell>
          <cell r="F2">
            <v>-2.6514232159422799</v>
          </cell>
          <cell r="G2">
            <v>2.41487911094814</v>
          </cell>
          <cell r="H2">
            <v>9.6667897512049794E-2</v>
          </cell>
        </row>
        <row r="3">
          <cell r="B3">
            <v>-2.1436051743111699</v>
          </cell>
          <cell r="C3">
            <v>-5.27394563649601</v>
          </cell>
          <cell r="D3">
            <v>0.98673528787367404</v>
          </cell>
          <cell r="E3">
            <v>0.85474550203715405</v>
          </cell>
          <cell r="F3">
            <v>-2.50788704848661</v>
          </cell>
          <cell r="G3">
            <v>2.4185210880141002</v>
          </cell>
          <cell r="H3">
            <v>0.107330529790375</v>
          </cell>
        </row>
        <row r="4">
          <cell r="B4">
            <v>-0.64182890317611196</v>
          </cell>
          <cell r="C4">
            <v>-3.7856174096959601</v>
          </cell>
          <cell r="D4">
            <v>2.5019596033437299</v>
          </cell>
          <cell r="E4">
            <v>0.85286682488730003</v>
          </cell>
          <cell r="F4">
            <v>-0.75255465970425595</v>
          </cell>
          <cell r="G4">
            <v>2.39772520754667</v>
          </cell>
          <cell r="H4">
            <v>0.51865426307668605</v>
          </cell>
        </row>
        <row r="5">
          <cell r="B5">
            <v>0.223665158670071</v>
          </cell>
          <cell r="C5">
            <v>-2.9441300826707599</v>
          </cell>
          <cell r="D5">
            <v>3.3914604000108999</v>
          </cell>
          <cell r="E5">
            <v>0.84958647798085196</v>
          </cell>
          <cell r="F5">
            <v>0.26326355758584902</v>
          </cell>
          <cell r="G5">
            <v>2.36197309447902</v>
          </cell>
          <cell r="H5">
            <v>0.81357777446832502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_f0_mode_only_b0"/>
    </sheetNames>
    <sheetDataSet>
      <sheetData sheetId="0">
        <row r="2">
          <cell r="B2">
            <v>3.2424083734709201</v>
          </cell>
          <cell r="C2">
            <v>-0.54292695528651302</v>
          </cell>
          <cell r="D2">
            <v>7.02774370222836</v>
          </cell>
          <cell r="E2">
            <v>1.23093667731537</v>
          </cell>
          <cell r="F2">
            <v>2.6340984335136399</v>
          </cell>
          <cell r="G2">
            <v>3.1953384209530298</v>
          </cell>
          <cell r="H2">
            <v>7.3077808771839406E-2</v>
          </cell>
        </row>
        <row r="3">
          <cell r="B3">
            <v>3.6474441988800899</v>
          </cell>
          <cell r="C3">
            <v>-0.13640460466728299</v>
          </cell>
          <cell r="D3">
            <v>7.4312930024274699</v>
          </cell>
          <cell r="E3">
            <v>1.2313917368198799</v>
          </cell>
          <cell r="F3">
            <v>2.9620502475514101</v>
          </cell>
          <cell r="G3">
            <v>3.2000119256077402</v>
          </cell>
          <cell r="H3">
            <v>5.4840212896594999E-2</v>
          </cell>
        </row>
        <row r="4">
          <cell r="B4">
            <v>4.9610948140404396</v>
          </cell>
          <cell r="C4">
            <v>1.16910001029584</v>
          </cell>
          <cell r="D4">
            <v>8.7530896177850508</v>
          </cell>
          <cell r="E4">
            <v>1.2288684942097701</v>
          </cell>
          <cell r="F4">
            <v>4.03712426302432</v>
          </cell>
          <cell r="G4">
            <v>3.17444626896655</v>
          </cell>
          <cell r="H4">
            <v>2.4563691731616499E-2</v>
          </cell>
        </row>
        <row r="5">
          <cell r="B5">
            <v>7.75313030215107</v>
          </cell>
          <cell r="C5">
            <v>3.9451018875893999</v>
          </cell>
          <cell r="D5">
            <v>11.561158716712701</v>
          </cell>
          <cell r="E5">
            <v>1.22402015432609</v>
          </cell>
          <cell r="F5">
            <v>6.3341524849479898</v>
          </cell>
          <cell r="G5">
            <v>3.12602187053532</v>
          </cell>
          <cell r="H5">
            <v>7.0266870606441201E-3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f0_mode_only_b1"/>
    </sheetNames>
    <sheetDataSet>
      <sheetData sheetId="0">
        <row r="2">
          <cell r="C2">
            <v>0.121825034867324</v>
          </cell>
          <cell r="D2">
            <v>-0.188933112073396</v>
          </cell>
          <cell r="E2">
            <v>0.432583181808045</v>
          </cell>
          <cell r="F2">
            <v>0.15823899241933301</v>
          </cell>
          <cell r="G2">
            <v>0.76987999610417102</v>
          </cell>
          <cell r="H2">
            <v>611.15525903221203</v>
          </cell>
          <cell r="I2">
            <v>0.44166854756242502</v>
          </cell>
        </row>
        <row r="3">
          <cell r="C3">
            <v>1.6236013056984899</v>
          </cell>
          <cell r="D3">
            <v>1.3115827725277101</v>
          </cell>
          <cell r="E3">
            <v>1.93561983886927</v>
          </cell>
          <cell r="F3">
            <v>0.15888087378235699</v>
          </cell>
          <cell r="G3">
            <v>10.2189852500596</v>
          </cell>
          <cell r="H3">
            <v>611.32758190458401</v>
          </cell>
          <cell r="I3">
            <v>9.7155838219225805E-23</v>
          </cell>
        </row>
        <row r="4">
          <cell r="C4">
            <v>2.4890953676723599</v>
          </cell>
          <cell r="D4">
            <v>2.1527924696035399</v>
          </cell>
          <cell r="E4">
            <v>2.82539826574118</v>
          </cell>
          <cell r="F4">
            <v>0.17124902009845999</v>
          </cell>
          <cell r="G4">
            <v>14.534946630592399</v>
          </cell>
          <cell r="H4">
            <v>615.79975374511901</v>
          </cell>
          <cell r="I4">
            <v>2.2879816589249299E-41</v>
          </cell>
        </row>
        <row r="5">
          <cell r="C5">
            <v>1.50177627086968</v>
          </cell>
          <cell r="D5">
            <v>1.1902378446218</v>
          </cell>
          <cell r="E5">
            <v>1.81331469711755</v>
          </cell>
          <cell r="F5">
            <v>0.15863659531351901</v>
          </cell>
          <cell r="G5">
            <v>9.46677068996385</v>
          </cell>
          <cell r="H5">
            <v>611.70385848974399</v>
          </cell>
          <cell r="I5">
            <v>6.1645822268182704E-20</v>
          </cell>
        </row>
        <row r="6">
          <cell r="C6">
            <v>2.3672703329679399</v>
          </cell>
          <cell r="D6">
            <v>2.0304693294845899</v>
          </cell>
          <cell r="E6">
            <v>2.7040713364513</v>
          </cell>
          <cell r="F6">
            <v>0.171503080808797</v>
          </cell>
          <cell r="G6">
            <v>13.803077599562901</v>
          </cell>
          <cell r="H6">
            <v>616.56673731054605</v>
          </cell>
          <cell r="I6">
            <v>5.8411857646804703E-38</v>
          </cell>
        </row>
        <row r="7">
          <cell r="C7">
            <v>0.865494061976541</v>
          </cell>
          <cell r="D7">
            <v>0.53679325048973203</v>
          </cell>
          <cell r="E7">
            <v>1.1941948734633501</v>
          </cell>
          <cell r="F7">
            <v>0.16737722636578201</v>
          </cell>
          <cell r="G7">
            <v>5.1709188924251199</v>
          </cell>
          <cell r="H7">
            <v>614.43851895275202</v>
          </cell>
          <cell r="I7">
            <v>3.1561108069818502E-7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_f0_mode_only_b1"/>
    </sheetNames>
    <sheetDataSet>
      <sheetData sheetId="0">
        <row r="2">
          <cell r="C2">
            <v>0.40503582548685102</v>
          </cell>
          <cell r="D2">
            <v>-3.0187990122508598E-2</v>
          </cell>
          <cell r="E2">
            <v>0.84025964109621099</v>
          </cell>
          <cell r="F2">
            <v>0.22162078621946199</v>
          </cell>
          <cell r="G2">
            <v>1.8276075651394901</v>
          </cell>
          <cell r="H2">
            <v>616.05466555235603</v>
          </cell>
          <cell r="I2">
            <v>6.8092015686035595E-2</v>
          </cell>
        </row>
        <row r="3">
          <cell r="C3">
            <v>1.7186864407115801</v>
          </cell>
          <cell r="D3">
            <v>1.28173542430512</v>
          </cell>
          <cell r="E3">
            <v>2.1556374571180501</v>
          </cell>
          <cell r="F3">
            <v>0.222500408320183</v>
          </cell>
          <cell r="G3">
            <v>7.7244192659563904</v>
          </cell>
          <cell r="H3">
            <v>616.21270734720099</v>
          </cell>
          <cell r="I3">
            <v>4.5714540165725702E-14</v>
          </cell>
        </row>
        <row r="4">
          <cell r="C4">
            <v>4.5107219286374303</v>
          </cell>
          <cell r="D4">
            <v>4.0429721432733903</v>
          </cell>
          <cell r="E4">
            <v>4.9784717140014596</v>
          </cell>
          <cell r="F4">
            <v>0.238185649799145</v>
          </cell>
          <cell r="G4">
            <v>18.937840849946902</v>
          </cell>
          <cell r="H4">
            <v>619.06465556537103</v>
          </cell>
          <cell r="I4">
            <v>1.9445664217963E-63</v>
          </cell>
        </row>
        <row r="5">
          <cell r="C5">
            <v>1.31365061523257</v>
          </cell>
          <cell r="D5">
            <v>0.877341070460809</v>
          </cell>
          <cell r="E5">
            <v>1.74996016000433</v>
          </cell>
          <cell r="F5">
            <v>0.22217388182301301</v>
          </cell>
          <cell r="G5">
            <v>5.9127139718387101</v>
          </cell>
          <cell r="H5">
            <v>616.37923871538305</v>
          </cell>
          <cell r="I5">
            <v>5.5760053875402403E-9</v>
          </cell>
        </row>
        <row r="6">
          <cell r="C6">
            <v>4.1056861031877903</v>
          </cell>
          <cell r="D6">
            <v>3.6371756687852099</v>
          </cell>
          <cell r="E6">
            <v>4.5741965375903701</v>
          </cell>
          <cell r="F6">
            <v>0.23857324550992701</v>
          </cell>
          <cell r="G6">
            <v>17.209331643253901</v>
          </cell>
          <cell r="H6">
            <v>619.41071311534097</v>
          </cell>
          <cell r="I6">
            <v>1.5422905521496801E-54</v>
          </cell>
        </row>
        <row r="7">
          <cell r="C7">
            <v>2.7920354879932998</v>
          </cell>
          <cell r="D7">
            <v>2.3349090642400401</v>
          </cell>
          <cell r="E7">
            <v>3.2491619117465702</v>
          </cell>
          <cell r="F7">
            <v>0.23277547846621799</v>
          </cell>
          <cell r="G7">
            <v>11.9945430093853</v>
          </cell>
          <cell r="H7">
            <v>618.26981519641595</v>
          </cell>
          <cell r="I7">
            <v>6.0043603327585801E-30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t_mode_only_b1"/>
    </sheetNames>
    <sheetDataSet>
      <sheetData sheetId="0">
        <row r="2">
          <cell r="C2">
            <v>0.41167603389401902</v>
          </cell>
          <cell r="D2">
            <v>-3.52571542461031</v>
          </cell>
          <cell r="E2">
            <v>4.3490674923983503</v>
          </cell>
          <cell r="F2">
            <v>2.0049304730628501</v>
          </cell>
          <cell r="G2">
            <v>0.205331825429895</v>
          </cell>
          <cell r="H2">
            <v>610.96815543298101</v>
          </cell>
          <cell r="I2">
            <v>0.83738127271401996</v>
          </cell>
        </row>
        <row r="3">
          <cell r="C3">
            <v>-2.2790898314757602</v>
          </cell>
          <cell r="D3">
            <v>-6.24347229753202</v>
          </cell>
          <cell r="E3">
            <v>1.6852926345804999</v>
          </cell>
          <cell r="F3">
            <v>2.0186796935018698</v>
          </cell>
          <cell r="G3">
            <v>-1.12900022663929</v>
          </cell>
          <cell r="H3">
            <v>611.78132777544101</v>
          </cell>
          <cell r="I3">
            <v>0.25934024176004</v>
          </cell>
        </row>
        <row r="4">
          <cell r="C4">
            <v>-20.9825358833363</v>
          </cell>
          <cell r="D4">
            <v>-25.194861329456199</v>
          </cell>
          <cell r="E4">
            <v>-16.770210437216399</v>
          </cell>
          <cell r="F4">
            <v>2.1448412737092499</v>
          </cell>
          <cell r="G4">
            <v>-9.7827919205645699</v>
          </cell>
          <cell r="H4">
            <v>598.82447117332094</v>
          </cell>
          <cell r="I4">
            <v>4.5704176563710303E-21</v>
          </cell>
        </row>
        <row r="5">
          <cell r="C5">
            <v>-2.6907658599282902</v>
          </cell>
          <cell r="D5">
            <v>-6.6432667084196897</v>
          </cell>
          <cell r="E5">
            <v>1.26173498856309</v>
          </cell>
          <cell r="F5">
            <v>2.0126312326566498</v>
          </cell>
          <cell r="G5">
            <v>-1.33693933407587</v>
          </cell>
          <cell r="H5">
            <v>612.04323789240902</v>
          </cell>
          <cell r="I5">
            <v>0.18173914374859801</v>
          </cell>
        </row>
        <row r="6">
          <cell r="C6">
            <v>-21.394211900256799</v>
          </cell>
          <cell r="D6">
            <v>-25.606549039913201</v>
          </cell>
          <cell r="E6">
            <v>-17.181874760600301</v>
          </cell>
          <cell r="F6">
            <v>2.1448398632424999</v>
          </cell>
          <cell r="G6">
            <v>-9.9747362341138501</v>
          </cell>
          <cell r="H6">
            <v>597.81090334868804</v>
          </cell>
          <cell r="I6">
            <v>8.8572797847035004E-22</v>
          </cell>
        </row>
        <row r="7">
          <cell r="C7">
            <v>-18.703446052286601</v>
          </cell>
          <cell r="D7">
            <v>-22.830969939817798</v>
          </cell>
          <cell r="E7">
            <v>-14.575922164755299</v>
          </cell>
          <cell r="F7">
            <v>2.1017372076343399</v>
          </cell>
          <cell r="G7">
            <v>-8.8990412237782408</v>
          </cell>
          <cell r="H7">
            <v>609.62123399204995</v>
          </cell>
          <cell r="I7">
            <v>6.39550356285835E-18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_t_mode_only_b1"/>
    </sheetNames>
    <sheetDataSet>
      <sheetData sheetId="0">
        <row r="2">
          <cell r="C2">
            <v>-0.37320125103735102</v>
          </cell>
          <cell r="D2">
            <v>-6.1769756520058801</v>
          </cell>
          <cell r="E2">
            <v>5.4305731499311802</v>
          </cell>
          <cell r="F2">
            <v>2.9553179967679499</v>
          </cell>
          <cell r="G2">
            <v>-0.12628125008729901</v>
          </cell>
          <cell r="H2">
            <v>613.08331596124594</v>
          </cell>
          <cell r="I2">
            <v>0.89955069937352095</v>
          </cell>
        </row>
        <row r="3">
          <cell r="C3">
            <v>-2.46345421043705</v>
          </cell>
          <cell r="D3">
            <v>-8.2999697902156804</v>
          </cell>
          <cell r="E3">
            <v>3.3730613693415701</v>
          </cell>
          <cell r="F3">
            <v>2.9719910915272698</v>
          </cell>
          <cell r="G3">
            <v>-0.82889017314352398</v>
          </cell>
          <cell r="H3">
            <v>613.19628569462202</v>
          </cell>
          <cell r="I3">
            <v>0.40748907999484901</v>
          </cell>
        </row>
        <row r="4">
          <cell r="C4">
            <v>-16.787144899812802</v>
          </cell>
          <cell r="D4">
            <v>-23.029999701201501</v>
          </cell>
          <cell r="E4">
            <v>-10.544290098424099</v>
          </cell>
          <cell r="F4">
            <v>3.17892241108345</v>
          </cell>
          <cell r="G4">
            <v>-5.2807658473461698</v>
          </cell>
          <cell r="H4">
            <v>615.23055542333896</v>
          </cell>
          <cell r="I4">
            <v>1.7869365120643699E-7</v>
          </cell>
        </row>
        <row r="5">
          <cell r="C5">
            <v>-2.0902529593466501</v>
          </cell>
          <cell r="D5">
            <v>-7.9188349845815802</v>
          </cell>
          <cell r="E5">
            <v>3.7383290658882702</v>
          </cell>
          <cell r="F5">
            <v>2.9679522098455799</v>
          </cell>
          <cell r="G5">
            <v>-0.70427446655396397</v>
          </cell>
          <cell r="H5">
            <v>613.29398983544297</v>
          </cell>
          <cell r="I5">
            <v>0.48152919263086202</v>
          </cell>
        </row>
        <row r="6">
          <cell r="C6">
            <v>-16.413943648633602</v>
          </cell>
          <cell r="D6">
            <v>-22.667934300932501</v>
          </cell>
          <cell r="E6">
            <v>-10.159952996334701</v>
          </cell>
          <cell r="F6">
            <v>3.18459495486213</v>
          </cell>
          <cell r="G6">
            <v>-5.1541699592198897</v>
          </cell>
          <cell r="H6">
            <v>615.432540556003</v>
          </cell>
          <cell r="I6">
            <v>3.4371558626276199E-7</v>
          </cell>
        </row>
        <row r="7">
          <cell r="C7">
            <v>-14.3236906872283</v>
          </cell>
          <cell r="D7">
            <v>-20.434458973573399</v>
          </cell>
          <cell r="E7">
            <v>-8.2129224008833095</v>
          </cell>
          <cell r="F7">
            <v>3.1116566358557498</v>
          </cell>
          <cell r="G7">
            <v>-4.60323627040846</v>
          </cell>
          <cell r="H7">
            <v>614.62563280602501</v>
          </cell>
          <cell r="I7">
            <v>5.05639154530272E-6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f0_mode_phon_b0"/>
    </sheetNames>
    <sheetDataSet>
      <sheetData sheetId="0">
        <row r="1">
          <cell r="E1" t="str">
            <v>std.error</v>
          </cell>
        </row>
        <row r="2">
          <cell r="B2">
            <v>-2.33476525133297</v>
          </cell>
          <cell r="C2">
            <v>-4.61671876402667</v>
          </cell>
          <cell r="D2">
            <v>-5.2811738639284997E-2</v>
          </cell>
          <cell r="E2">
            <v>0.707999084236697</v>
          </cell>
          <cell r="F2">
            <v>-3.29769529836343</v>
          </cell>
          <cell r="G2">
            <v>2.9343582922432798</v>
          </cell>
          <cell r="H2">
            <v>4.7305860439716303E-2</v>
          </cell>
        </row>
        <row r="3">
          <cell r="B3">
            <v>-2.2252320557365701</v>
          </cell>
          <cell r="C3">
            <v>-4.5055599612283102</v>
          </cell>
          <cell r="D3">
            <v>5.5095849755161901E-2</v>
          </cell>
          <cell r="E3">
            <v>0.70838742595834303</v>
          </cell>
          <cell r="F3">
            <v>-3.1412641927207599</v>
          </cell>
          <cell r="G3">
            <v>2.9407324281576899</v>
          </cell>
          <cell r="H3">
            <v>5.3028451056761301E-2</v>
          </cell>
        </row>
        <row r="4">
          <cell r="B4">
            <v>-1.2644469455390599</v>
          </cell>
          <cell r="C4">
            <v>-3.5475003312728601</v>
          </cell>
          <cell r="D4">
            <v>1.0186064401947199</v>
          </cell>
          <cell r="E4">
            <v>0.70768537330219505</v>
          </cell>
          <cell r="F4">
            <v>-1.7867360175029701</v>
          </cell>
          <cell r="G4">
            <v>2.9297021738272999</v>
          </cell>
          <cell r="H4">
            <v>0.17415068013423199</v>
          </cell>
        </row>
        <row r="5">
          <cell r="B5">
            <v>-0.96658198810346596</v>
          </cell>
          <cell r="C5">
            <v>-3.23492875363694</v>
          </cell>
          <cell r="D5">
            <v>1.3017647774300101</v>
          </cell>
          <cell r="E5">
            <v>0.71102442018415501</v>
          </cell>
          <cell r="F5">
            <v>-1.3594216466617499</v>
          </cell>
          <cell r="G5">
            <v>2.98707357359502</v>
          </cell>
          <cell r="H5">
            <v>0.267536509297434</v>
          </cell>
        </row>
        <row r="6">
          <cell r="B6">
            <v>-2.33476525133297</v>
          </cell>
          <cell r="C6">
            <v>-4.61671876402667</v>
          </cell>
          <cell r="D6">
            <v>-5.2811738639284997E-2</v>
          </cell>
          <cell r="E6">
            <v>0.707999084236697</v>
          </cell>
          <cell r="F6">
            <v>-3.29769529836343</v>
          </cell>
          <cell r="G6">
            <v>2.9343582922432798</v>
          </cell>
          <cell r="H6">
            <v>4.7305860439716303E-2</v>
          </cell>
        </row>
        <row r="7">
          <cell r="B7">
            <v>0.53316395417173801</v>
          </cell>
          <cell r="C7">
            <v>-1.56564631866027</v>
          </cell>
          <cell r="D7">
            <v>2.6319742270037501</v>
          </cell>
          <cell r="E7">
            <v>0.90829040330119104</v>
          </cell>
          <cell r="F7">
            <v>0.58699723374148605</v>
          </cell>
          <cell r="G7">
            <v>7.9071494671193703</v>
          </cell>
          <cell r="H7">
            <v>0.573579147373107</v>
          </cell>
        </row>
        <row r="8">
          <cell r="B8">
            <v>-1.9878104405222601</v>
          </cell>
          <cell r="C8">
            <v>-4.1214184213063998</v>
          </cell>
          <cell r="D8">
            <v>0.14579754026187899</v>
          </cell>
          <cell r="E8">
            <v>0.75930130930786599</v>
          </cell>
          <cell r="F8">
            <v>-2.6179468099880201</v>
          </cell>
          <cell r="G8">
            <v>3.88228814765167</v>
          </cell>
          <cell r="H8">
            <v>6.0736196019466303E-2</v>
          </cell>
        </row>
        <row r="9">
          <cell r="B9">
            <v>-8.9523017736445498E-2</v>
          </cell>
          <cell r="C9">
            <v>-2.28608923199213</v>
          </cell>
          <cell r="D9">
            <v>2.10704319651924</v>
          </cell>
          <cell r="E9">
            <v>0.731974546503807</v>
          </cell>
          <cell r="F9">
            <v>-0.122303457359332</v>
          </cell>
          <cell r="G9">
            <v>3.3533923930426601</v>
          </cell>
          <cell r="H9">
            <v>0.90962714597095595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EA0FEB-AAE2-4C78-B2BA-A97B5D9D7141}" name="Table13" displayName="Table13" ref="A37:J41" totalsRowShown="0" headerRowDxfId="151" dataDxfId="149" headerRowBorderDxfId="150" tableBorderDxfId="148" totalsRowBorderDxfId="147">
  <autoFilter ref="A37:J41" xr:uid="{D3980010-2201-43EF-9941-5D34E4A5CF0F}"/>
  <tableColumns count="10">
    <tableColumn id="1" xr3:uid="{48EA7560-AFDA-4976-872C-A62413C27C30}" name="Predictors" dataDxfId="146">
      <calculatedColumnFormula>A31</calculatedColumnFormula>
    </tableColumn>
    <tableColumn id="2" xr3:uid="{B74BAF5A-A8B1-41AC-AA5C-9C7F4D3C00F5}" name="estimate" dataDxfId="145"/>
    <tableColumn id="6" xr3:uid="{25F0D2CD-4553-4F0F-A005-7B069A4DF146}" name="2.5% CI" dataDxfId="144"/>
    <tableColumn id="5" xr3:uid="{5C65DEBD-594B-4030-A893-0F5416AC8463}" name="97.5% CI" dataDxfId="143"/>
    <tableColumn id="4" xr3:uid="{E8CB2113-1504-4E4A-8C69-95B41702801D}" name="std.error" dataDxfId="142"/>
    <tableColumn id="9" xr3:uid="{3685B48B-FD8D-45C1-BDB3-A8E961B16560}" name="z.value" dataDxfId="141"/>
    <tableColumn id="7" xr3:uid="{82530BA9-A214-4E3F-8B7C-1C9D8230702E}" name="df" dataDxfId="140"/>
    <tableColumn id="3" xr3:uid="{13FC0C8F-F83E-4E94-AE8C-72CF30BBE373}" name="p.value" dataDxfId="139"/>
    <tableColumn id="11" xr3:uid="{C53533F8-7533-44F1-90BA-B150BF875299}" name="signif." dataDxfId="138">
      <calculatedColumnFormula>IF(H38&lt;0.001, "p &lt; .001", _xlfn.CONCAT("p = ", REPLACE(ROUND(H38, 3),1,2,".")))</calculatedColumnFormula>
    </tableColumn>
    <tableColumn id="8" xr3:uid="{C1996589-8716-4257-9BC3-42E65902C402}" name="|CI-delta|" dataDxfId="137">
      <calculatedColumnFormula>B38-C38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5BF287D-718A-46E3-92E2-00248ED5E4B0}" name="Table39" displayName="Table39" ref="A43:J47" totalsRowShown="0" headerRowDxfId="136" dataDxfId="134" headerRowBorderDxfId="135" tableBorderDxfId="133" totalsRowBorderDxfId="132">
  <autoFilter ref="A43:J47" xr:uid="{DE40A492-BBA9-4876-8724-BC64B3994271}"/>
  <tableColumns count="10">
    <tableColumn id="1" xr3:uid="{E34199D2-D5CB-45DC-96B2-AAECCF32344B}" name="Predictors" dataDxfId="131">
      <calculatedColumnFormula>A25</calculatedColumnFormula>
    </tableColumn>
    <tableColumn id="2" xr3:uid="{BF536D58-8825-421A-A286-3483AB4A0DBA}" name="estimate" dataDxfId="130"/>
    <tableColumn id="6" xr3:uid="{51E253F3-5545-4607-87E2-3713F0C79ED0}" name="2.5% CI" dataDxfId="129"/>
    <tableColumn id="5" xr3:uid="{39D9684C-88E4-42B1-822E-8BF560658BA3}" name="97.5% CI" dataDxfId="128"/>
    <tableColumn id="4" xr3:uid="{DBC249E2-0975-4309-BB60-C2B64E67BC66}" name="std.error" dataDxfId="127"/>
    <tableColumn id="9" xr3:uid="{BC78A058-E2DD-4469-A2C7-112329D198FF}" name="z.value" dataDxfId="126"/>
    <tableColumn id="7" xr3:uid="{345088CF-6388-428C-8713-406B42459A71}" name="df" dataDxfId="125"/>
    <tableColumn id="3" xr3:uid="{BF186A60-3668-4E52-B6B6-5FA634C84064}" name="p.value" dataDxfId="124"/>
    <tableColumn id="11" xr3:uid="{2F1FC41D-A1D8-48DD-84A7-299EAAD40F3C}" name="signif." dataDxfId="123">
      <calculatedColumnFormula>IF(H44&lt;0.001, "p &lt; .001", _xlfn.CONCAT("p = ", REPLACE(ROUND(H44, 3),1,2,".")))</calculatedColumnFormula>
    </tableColumn>
    <tableColumn id="8" xr3:uid="{91174BE1-7871-4821-9200-FC6E6061BBAE}" name="|CI-delta|" dataDxfId="122">
      <calculatedColumnFormula>B44-C44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04B90E4-FA0D-41C5-A3C7-D9B1134DF15D}" name="Table510" displayName="Table510" ref="A24:J28" totalsRowShown="0" headerRowDxfId="121" dataDxfId="119" headerRowBorderDxfId="120" tableBorderDxfId="118" totalsRowBorderDxfId="117">
  <autoFilter ref="A24:J28" xr:uid="{31E79EDA-219D-4CFA-8AA6-6A991A81B772}"/>
  <tableColumns count="10">
    <tableColumn id="1" xr3:uid="{25702B6E-B402-46EF-BB07-89FAEF761F4F}" name="Predictors" dataDxfId="116" totalsRowDxfId="115"/>
    <tableColumn id="2" xr3:uid="{55B41C0A-72EC-4198-AA0E-BDC398F9A9B6}" name="estimate" dataDxfId="114" totalsRowDxfId="113"/>
    <tableColumn id="6" xr3:uid="{6F9FB966-53EF-492A-8818-43E47D6A804A}" name="2.5% CI" dataDxfId="112" totalsRowDxfId="111"/>
    <tableColumn id="5" xr3:uid="{79B4821D-DF78-4C65-827E-002BD888F3B1}" name="97.5% CI" dataDxfId="110" totalsRowDxfId="109"/>
    <tableColumn id="11" xr3:uid="{F482AED5-B0BB-44BF-A8A3-D22BD51F16CA}" name="std.error" dataDxfId="108" totalsRowDxfId="107"/>
    <tableColumn id="9" xr3:uid="{53B8EDFB-2AAD-41CD-93BC-EBF6EF2FA968}" name="z.value" dataDxfId="106" totalsRowDxfId="105"/>
    <tableColumn id="7" xr3:uid="{B0600C54-1844-472B-91DD-0DF3D01FC44F}" name="df" dataDxfId="104" totalsRowDxfId="103"/>
    <tableColumn id="4" xr3:uid="{FFDC2EE2-1EB3-430A-AB8E-0D89238F833E}" name="p.value" dataDxfId="102" totalsRowDxfId="101"/>
    <tableColumn id="12" xr3:uid="{21E87D89-DB44-44E1-BA28-5564E496E5EF}" name="signif." dataDxfId="100" totalsRowDxfId="99">
      <calculatedColumnFormula>IF(H25&lt;0.001, "p &lt; .001", _xlfn.CONCAT("p = ", REPLACE(ROUND(H25, 3),1,2,".")))</calculatedColumnFormula>
    </tableColumn>
    <tableColumn id="8" xr3:uid="{E2CC2F45-52B6-411C-8857-874E710E7E9B}" name="|CI-delta|" dataDxfId="98" totalsRowDxfId="97">
      <calculatedColumnFormula>Table510[[#This Row],[estimate]]-Table510[[#This Row],[2.5% CI]]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70D7496-E8F9-48C6-855C-307C342D7AEF}" name="Table611" displayName="Table611" ref="A30:J34" totalsRowShown="0" headerRowDxfId="96" dataDxfId="94" headerRowBorderDxfId="95" tableBorderDxfId="93" totalsRowBorderDxfId="92">
  <autoFilter ref="A30:J34" xr:uid="{873E651E-364D-4C9A-AC67-F669F1DC98F7}"/>
  <tableColumns count="10">
    <tableColumn id="1" xr3:uid="{13F39383-83C5-45EF-A3DC-AB048CB47D6B}" name="Predictors" dataDxfId="91">
      <calculatedColumnFormula>A25</calculatedColumnFormula>
    </tableColumn>
    <tableColumn id="2" xr3:uid="{FC01EC59-6FE5-4984-BD8C-56885D9A31B8}" name="estimate" dataDxfId="90"/>
    <tableColumn id="6" xr3:uid="{123C5CEC-9EE4-42F1-8816-CAF425B9D6D8}" name="2.5% CI" dataDxfId="89"/>
    <tableColumn id="5" xr3:uid="{92067161-C954-46A0-8425-5016FA39924E}" name="97.5% CI" dataDxfId="88"/>
    <tableColumn id="11" xr3:uid="{BC66FE52-2DDC-4CAC-9D64-34A38A088B90}" name="std.error" dataDxfId="87"/>
    <tableColumn id="7" xr3:uid="{69D0A743-B567-418D-8648-545E6E11AEE0}" name="z.value" dataDxfId="86"/>
    <tableColumn id="4" xr3:uid="{AB4376D9-BDD9-4A36-92E2-B7D853A42B1C}" name="df" dataDxfId="85"/>
    <tableColumn id="3" xr3:uid="{C7B0BA2B-ACE8-4615-9B5C-C09C24410A89}" name="p.value" dataDxfId="84"/>
    <tableColumn id="10" xr3:uid="{B0F27E57-CE19-4360-9DFD-7B3120590EF3}" name="signif." dataDxfId="83">
      <calculatedColumnFormula>IF(H31&lt;0.001, "p &lt; .001", _xlfn.CONCAT("p = ", REPLACE(ROUND(H31, 3),1,2,".")))</calculatedColumnFormula>
    </tableColumn>
    <tableColumn id="8" xr3:uid="{017AD943-F50D-4872-8482-F88D6E168424}" name="|CI-delta|" dataDxfId="82">
      <calculatedColumnFormula>B31-C31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A46:F54" totalsRowShown="0" headerRowDxfId="81" dataDxfId="79" headerRowBorderDxfId="80" tableBorderDxfId="78" totalsRowBorderDxfId="77">
  <autoFilter ref="A46:F54" xr:uid="{D3980010-2201-43EF-9941-5D34E4A5CF0F}"/>
  <tableColumns count="6">
    <tableColumn id="1" xr3:uid="{48EA7560-AFDA-4976-872C-A62413C27C30}" name="Predictors" dataDxfId="76">
      <calculatedColumnFormula>A36</calculatedColumnFormula>
    </tableColumn>
    <tableColumn id="2" xr3:uid="{B74BAF5A-A8B1-41AC-AA5C-9C7F4D3C00F5}" name="Estimates" dataDxfId="75">
      <calculatedColumnFormula>[9]l_f0_mode_phon_b0!B2</calculatedColumnFormula>
    </tableColumn>
    <tableColumn id="6" xr3:uid="{25F0D2CD-4553-4F0F-A005-7B069A4DF146}" name="2.5% CI" dataDxfId="74">
      <calculatedColumnFormula>[9]l_f0_mode_phon_b0!C2</calculatedColumnFormula>
    </tableColumn>
    <tableColumn id="5" xr3:uid="{5C65DEBD-594B-4030-A893-0F5416AC8463}" name="97.5% CI" dataDxfId="73">
      <calculatedColumnFormula>[9]l_f0_mode_phon_b0!D2</calculatedColumnFormula>
    </tableColumn>
    <tableColumn id="4" xr3:uid="{DBAE124F-2AB7-4917-BD3C-BAC1A6AFFFAF}" name="std.error" dataDxfId="72">
      <calculatedColumnFormula>[9]l_f0_mode_phon_b0!E2</calculatedColumnFormula>
    </tableColumn>
    <tableColumn id="8" xr3:uid="{C1996589-8716-4257-9BC3-42E65902C402}" name="|CI-delta|" dataDxfId="71">
      <calculatedColumnFormula>Table1[[#This Row],[Estimates]]-Table1[[#This Row],[2.5% CI]]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A57:F65" totalsRowShown="0" headerRowDxfId="70" dataDxfId="68" headerRowBorderDxfId="69" tableBorderDxfId="67" totalsRowBorderDxfId="66">
  <autoFilter ref="A57:F65" xr:uid="{DE40A492-BBA9-4876-8724-BC64B3994271}"/>
  <tableColumns count="6">
    <tableColumn id="1" xr3:uid="{E34199D2-D5CB-45DC-96B2-AAECCF32344B}" name="Predictors" dataDxfId="65">
      <calculatedColumnFormula>A25</calculatedColumnFormula>
    </tableColumn>
    <tableColumn id="2" xr3:uid="{BF536D58-8825-421A-A286-3483AB4A0DBA}" name="Estimates" dataDxfId="64">
      <calculatedColumnFormula>[10]h_f0_mode_phon_b0!B2</calculatedColumnFormula>
    </tableColumn>
    <tableColumn id="6" xr3:uid="{51E253F3-5545-4607-87E2-3713F0C79ED0}" name="2.5% CI" dataDxfId="63">
      <calculatedColumnFormula>[10]h_f0_mode_phon_b0!C2</calculatedColumnFormula>
    </tableColumn>
    <tableColumn id="5" xr3:uid="{39D9684C-88E4-42B1-822E-8BF560658BA3}" name="97.5% CI" dataDxfId="62">
      <calculatedColumnFormula>[10]h_f0_mode_phon_b0!D2</calculatedColumnFormula>
    </tableColumn>
    <tableColumn id="4" xr3:uid="{4F3547A1-CB2A-4E98-A68E-DF4170001DC3}" name="std.error" dataDxfId="61">
      <calculatedColumnFormula>[10]h_f0_mode_phon_b0!E2</calculatedColumnFormula>
    </tableColumn>
    <tableColumn id="8" xr3:uid="{91174BE1-7871-4821-9200-FC6E6061BBAE}" name="|CI-delta|" dataDxfId="60">
      <calculatedColumnFormula>Table3[[#This Row],[Estimates]]-Table3[[#This Row],[2.5% CI]]</calculatedColumnFormula>
    </tableColumn>
  </tableColumns>
  <tableStyleInfo name="TableStyleMedium2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4:F32" totalsRowShown="0" headerRowDxfId="59" dataDxfId="57" headerRowBorderDxfId="58" tableBorderDxfId="56" totalsRowBorderDxfId="55">
  <autoFilter ref="A24:F32" xr:uid="{31E79EDA-219D-4CFA-8AA6-6A991A81B772}"/>
  <tableColumns count="6">
    <tableColumn id="1" xr3:uid="{25702B6E-B402-46EF-BB07-89FAEF761F4F}" name="Predictors" dataDxfId="54"/>
    <tableColumn id="2" xr3:uid="{55B41C0A-72EC-4198-AA0E-BDC398F9A9B6}" name="Estimates" dataDxfId="53">
      <calculatedColumnFormula>[11]l_t_mode_phon_b0!B2</calculatedColumnFormula>
    </tableColumn>
    <tableColumn id="6" xr3:uid="{6F9FB966-53EF-492A-8818-43E47D6A804A}" name="2.5% CI" dataDxfId="52">
      <calculatedColumnFormula>[11]l_t_mode_phon_b0!C2</calculatedColumnFormula>
    </tableColumn>
    <tableColumn id="5" xr3:uid="{79B4821D-DF78-4C65-827E-002BD888F3B1}" name="97.5% CI" dataDxfId="51">
      <calculatedColumnFormula>[11]l_t_mode_phon_b0!D2</calculatedColumnFormula>
    </tableColumn>
    <tableColumn id="7" xr3:uid="{01175348-29DC-4F27-B480-262E1C115CFD}" name="std.error" dataDxfId="50">
      <calculatedColumnFormula>[11]l_t_mode_phon_b0!E2</calculatedColumnFormula>
    </tableColumn>
    <tableColumn id="8" xr3:uid="{E2CC2F45-52B6-411C-8857-874E710E7E9B}" name="|CI-delta|" dataDxfId="49">
      <calculatedColumnFormula>Table5[[#This Row],[Estimates]]-Table5[[#This Row],[2.5% CI]]</calculatedColumnFormula>
    </tableColumn>
  </tableColumns>
  <tableStyleInfo name="TableStyleMedium2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35:F43" totalsRowShown="0" headerRowDxfId="48" dataDxfId="46" headerRowBorderDxfId="47" tableBorderDxfId="45" totalsRowBorderDxfId="44">
  <autoFilter ref="A35:F43" xr:uid="{873E651E-364D-4C9A-AC67-F669F1DC98F7}"/>
  <tableColumns count="6">
    <tableColumn id="1" xr3:uid="{13F39383-83C5-45EF-A3DC-AB048CB47D6B}" name="Predictors" dataDxfId="43">
      <calculatedColumnFormula>A25</calculatedColumnFormula>
    </tableColumn>
    <tableColumn id="2" xr3:uid="{FC01EC59-6FE5-4984-BD8C-56885D9A31B8}" name="Estimates" dataDxfId="42">
      <calculatedColumnFormula>[12]h_t_mode_phon_b0!B2</calculatedColumnFormula>
    </tableColumn>
    <tableColumn id="6" xr3:uid="{123C5CEC-9EE4-42F1-8816-CAF425B9D6D8}" name="2.5% CI" dataDxfId="41">
      <calculatedColumnFormula>[12]h_t_mode_phon_b0!C2</calculatedColumnFormula>
    </tableColumn>
    <tableColumn id="5" xr3:uid="{92067161-C954-46A0-8425-5016FA39924E}" name="97.5% CI" dataDxfId="40">
      <calculatedColumnFormula>[12]h_t_mode_phon_b0!D2</calculatedColumnFormula>
    </tableColumn>
    <tableColumn id="4" xr3:uid="{EE36E7A7-1D0E-40E4-B2DF-C9C6E2F96C9B}" name="std.error" dataDxfId="39">
      <calculatedColumnFormula>[12]h_t_mode_phon_b0!E2</calculatedColumnFormula>
    </tableColumn>
    <tableColumn id="8" xr3:uid="{017AD943-F50D-4872-8482-F88D6E168424}" name="|CI-delta|" dataDxfId="38">
      <calculatedColumnFormula>Table6[[#This Row],[Estimates]]-Table6[[#This Row],[2.5% CI]]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E94E7-48F5-4E75-AB1C-752B69E229F6}">
  <dimension ref="A1:AU47"/>
  <sheetViews>
    <sheetView showGridLines="0" zoomScale="111" zoomScaleNormal="111" zoomScaleSheetLayoutView="55" workbookViewId="0">
      <selection activeCell="G23" sqref="G23"/>
    </sheetView>
  </sheetViews>
  <sheetFormatPr defaultColWidth="8.88671875" defaultRowHeight="14.4" x14ac:dyDescent="0.3"/>
  <cols>
    <col min="1" max="1" width="17.109375" style="14" customWidth="1"/>
    <col min="2" max="5" width="11.88671875" style="51" customWidth="1"/>
    <col min="6" max="7" width="11.88671875" style="14" customWidth="1"/>
    <col min="8" max="10" width="11.88671875" style="49" customWidth="1"/>
    <col min="11" max="11" width="11.88671875" style="174" customWidth="1"/>
    <col min="12" max="12" width="11.5546875" style="50" bestFit="1" customWidth="1"/>
    <col min="13" max="13" width="12" style="14" bestFit="1" customWidth="1"/>
    <col min="14" max="14" width="10.109375" style="14" bestFit="1" customWidth="1"/>
    <col min="15" max="15" width="6" style="14" bestFit="1" customWidth="1"/>
    <col min="16" max="16" width="10.44140625" style="14" bestFit="1" customWidth="1"/>
    <col min="17" max="17" width="12.44140625" style="14" bestFit="1" customWidth="1"/>
    <col min="18" max="18" width="9.109375" style="14" bestFit="1" customWidth="1"/>
    <col min="19" max="19" width="12.6640625" style="14" bestFit="1" customWidth="1"/>
    <col min="20" max="20" width="10.44140625" style="14" bestFit="1" customWidth="1"/>
    <col min="21" max="21" width="11.5546875" style="14" bestFit="1" customWidth="1"/>
    <col min="22" max="22" width="14.33203125" style="14" bestFit="1" customWidth="1"/>
    <col min="23" max="23" width="12.33203125" style="14" customWidth="1"/>
    <col min="24" max="24" width="12.6640625" style="49" bestFit="1" customWidth="1"/>
    <col min="25" max="25" width="12.6640625" style="14" bestFit="1" customWidth="1"/>
    <col min="26" max="26" width="12" style="14" bestFit="1" customWidth="1"/>
    <col min="27" max="27" width="12.6640625" style="14" bestFit="1" customWidth="1"/>
    <col min="28" max="28" width="12" style="14" customWidth="1"/>
    <col min="29" max="29" width="13" style="14" customWidth="1"/>
    <col min="30" max="16384" width="8.88671875" style="14"/>
  </cols>
  <sheetData>
    <row r="1" spans="1:21" s="120" customFormat="1" ht="24" customHeight="1" x14ac:dyDescent="0.3">
      <c r="A1" s="275" t="s">
        <v>51</v>
      </c>
      <c r="B1" s="275"/>
      <c r="C1" s="275"/>
      <c r="D1" s="275"/>
      <c r="E1" s="275"/>
      <c r="F1" s="275"/>
      <c r="G1" s="275"/>
      <c r="H1" s="275"/>
      <c r="I1" s="275"/>
      <c r="J1" s="275"/>
      <c r="K1" s="167"/>
      <c r="L1" s="168"/>
    </row>
    <row r="2" spans="1:21" s="112" customFormat="1" ht="15.75" customHeight="1" thickBot="1" x14ac:dyDescent="0.35">
      <c r="A2" s="89" t="str">
        <f>A25</f>
        <v>MDC</v>
      </c>
      <c r="B2" s="89" t="s">
        <v>30</v>
      </c>
      <c r="C2" s="89" t="str">
        <f t="shared" ref="C2:H2" si="0">C$24</f>
        <v>2.5% CI</v>
      </c>
      <c r="D2" s="89" t="str">
        <f t="shared" si="0"/>
        <v>97.5% CI</v>
      </c>
      <c r="E2" s="89" t="str">
        <f t="shared" si="0"/>
        <v>std.error</v>
      </c>
      <c r="F2" s="89" t="str">
        <f t="shared" si="0"/>
        <v>z.value</v>
      </c>
      <c r="G2" s="89" t="str">
        <f t="shared" si="0"/>
        <v>df</v>
      </c>
      <c r="H2" s="169" t="str">
        <f t="shared" si="0"/>
        <v>p.value</v>
      </c>
      <c r="I2" s="169" t="str">
        <f>I$24</f>
        <v>signif.</v>
      </c>
      <c r="J2" s="113"/>
      <c r="K2" s="113"/>
      <c r="L2" s="113"/>
    </row>
    <row r="3" spans="1:21" s="112" customFormat="1" ht="15.75" customHeight="1" thickTop="1" x14ac:dyDescent="0.3">
      <c r="A3" s="92" t="s">
        <v>103</v>
      </c>
      <c r="B3" s="93">
        <f t="shared" ref="B3:G3" si="1">B38</f>
        <v>-2.26543020886918</v>
      </c>
      <c r="C3" s="93">
        <f t="shared" si="1"/>
        <v>-5.3981081592246101</v>
      </c>
      <c r="D3" s="93">
        <f t="shared" si="1"/>
        <v>0.86724774148624395</v>
      </c>
      <c r="E3" s="92">
        <f t="shared" si="1"/>
        <v>0.85442044681805995</v>
      </c>
      <c r="F3" s="92">
        <f t="shared" si="1"/>
        <v>-2.6514232159422799</v>
      </c>
      <c r="G3" s="92">
        <f t="shared" si="1"/>
        <v>2.41487911094814</v>
      </c>
      <c r="H3" s="170" t="str">
        <f>I3</f>
        <v>p &lt; .001</v>
      </c>
      <c r="I3" s="171" t="str">
        <f>I25</f>
        <v>p &lt; .001</v>
      </c>
      <c r="J3" s="113"/>
      <c r="K3" s="113"/>
      <c r="L3" s="113"/>
    </row>
    <row r="4" spans="1:21" s="112" customFormat="1" ht="15.75" customHeight="1" x14ac:dyDescent="0.3">
      <c r="A4" s="94" t="s">
        <v>104</v>
      </c>
      <c r="B4" s="94">
        <f t="shared" ref="B4:G4" si="2">B44</f>
        <v>3.2424083734709201</v>
      </c>
      <c r="C4" s="94">
        <f t="shared" si="2"/>
        <v>-0.54292695528651302</v>
      </c>
      <c r="D4" s="94">
        <f t="shared" si="2"/>
        <v>7.02774370222836</v>
      </c>
      <c r="E4" s="95">
        <f t="shared" si="2"/>
        <v>1.23093667731537</v>
      </c>
      <c r="F4" s="95">
        <f t="shared" si="2"/>
        <v>2.6340984335136399</v>
      </c>
      <c r="G4" s="95">
        <f t="shared" si="2"/>
        <v>3.1953384209530298</v>
      </c>
      <c r="H4" s="170" t="str">
        <f t="shared" ref="H4:H21" si="3">I4</f>
        <v>p &lt; .001</v>
      </c>
      <c r="I4" s="171" t="str">
        <f t="shared" ref="I4:I6" si="4">I26</f>
        <v>p &lt; .001</v>
      </c>
      <c r="J4" s="113"/>
      <c r="K4" s="113"/>
      <c r="L4" s="113"/>
    </row>
    <row r="5" spans="1:21" s="112" customFormat="1" ht="15.75" customHeight="1" x14ac:dyDescent="0.3">
      <c r="A5" s="96" t="s">
        <v>34</v>
      </c>
      <c r="B5" s="96">
        <f t="shared" ref="B5:G5" si="5">B25</f>
        <v>90.441608895113404</v>
      </c>
      <c r="C5" s="96">
        <f t="shared" si="5"/>
        <v>73.648794542029705</v>
      </c>
      <c r="D5" s="96">
        <f t="shared" si="5"/>
        <v>107.234423248197</v>
      </c>
      <c r="E5" s="94">
        <f t="shared" si="5"/>
        <v>7.5326424159679704</v>
      </c>
      <c r="F5" s="95">
        <f t="shared" si="5"/>
        <v>12.006624488558201</v>
      </c>
      <c r="G5" s="95">
        <f t="shared" si="5"/>
        <v>9.9604354970525293</v>
      </c>
      <c r="H5" s="170" t="str">
        <f t="shared" si="3"/>
        <v>p &lt; .001</v>
      </c>
      <c r="I5" s="171" t="str">
        <f t="shared" si="4"/>
        <v>p &lt; .001</v>
      </c>
      <c r="J5" s="113"/>
      <c r="K5" s="113"/>
      <c r="L5" s="113"/>
    </row>
    <row r="6" spans="1:21" s="112" customFormat="1" ht="15.75" customHeight="1" x14ac:dyDescent="0.3">
      <c r="A6" s="96" t="s">
        <v>33</v>
      </c>
      <c r="B6" s="96">
        <f t="shared" ref="B6:G6" si="6">B31</f>
        <v>294.20861375475403</v>
      </c>
      <c r="C6" s="96">
        <f t="shared" si="6"/>
        <v>213.45319593610699</v>
      </c>
      <c r="D6" s="96">
        <f t="shared" si="6"/>
        <v>374.96403157340097</v>
      </c>
      <c r="E6" s="94">
        <f t="shared" si="6"/>
        <v>30.732478984075001</v>
      </c>
      <c r="F6" s="95">
        <f t="shared" si="6"/>
        <v>9.5732145105250801</v>
      </c>
      <c r="G6" s="95">
        <f t="shared" si="6"/>
        <v>4.6618503184810001</v>
      </c>
      <c r="H6" s="170" t="str">
        <f t="shared" si="3"/>
        <v>p &lt; .001</v>
      </c>
      <c r="I6" s="171" t="str">
        <f t="shared" si="4"/>
        <v>p &lt; .001</v>
      </c>
      <c r="J6" s="113"/>
      <c r="K6" s="113"/>
      <c r="L6" s="113"/>
    </row>
    <row r="7" spans="1:21" s="112" customFormat="1" ht="15.75" customHeight="1" thickBot="1" x14ac:dyDescent="0.35">
      <c r="A7" s="97" t="str">
        <f>A26</f>
        <v>MWH</v>
      </c>
      <c r="B7" s="97" t="s">
        <v>30</v>
      </c>
      <c r="C7" s="97" t="str">
        <f t="shared" ref="C7:H7" si="7">C$24</f>
        <v>2.5% CI</v>
      </c>
      <c r="D7" s="97" t="str">
        <f t="shared" si="7"/>
        <v>97.5% CI</v>
      </c>
      <c r="E7" s="97" t="str">
        <f t="shared" si="7"/>
        <v>std.error</v>
      </c>
      <c r="F7" s="97" t="str">
        <f t="shared" si="7"/>
        <v>z.value</v>
      </c>
      <c r="G7" s="97" t="str">
        <f t="shared" si="7"/>
        <v>df</v>
      </c>
      <c r="H7" s="172" t="str">
        <f t="shared" si="7"/>
        <v>p.value</v>
      </c>
      <c r="I7" s="172" t="str">
        <f>I$24</f>
        <v>signif.</v>
      </c>
      <c r="J7" s="113"/>
      <c r="K7" s="113"/>
      <c r="L7" s="113"/>
    </row>
    <row r="8" spans="1:21" s="112" customFormat="1" ht="15.75" customHeight="1" x14ac:dyDescent="0.3">
      <c r="A8" s="92" t="s">
        <v>103</v>
      </c>
      <c r="B8" s="93">
        <f t="shared" ref="B8:G8" si="8">B39</f>
        <v>-2.1436051743111699</v>
      </c>
      <c r="C8" s="93">
        <f t="shared" si="8"/>
        <v>-5.27394563649601</v>
      </c>
      <c r="D8" s="93">
        <f t="shared" si="8"/>
        <v>0.98673528787367404</v>
      </c>
      <c r="E8" s="92">
        <f t="shared" si="8"/>
        <v>0.85474550203715405</v>
      </c>
      <c r="F8" s="92">
        <f t="shared" si="8"/>
        <v>-2.50788704848661</v>
      </c>
      <c r="G8" s="92">
        <f t="shared" si="8"/>
        <v>2.4185210880141002</v>
      </c>
      <c r="H8" s="170" t="str">
        <f t="shared" si="3"/>
        <v>p &lt; .001</v>
      </c>
      <c r="I8" s="171" t="str">
        <f>I31</f>
        <v>p &lt; .001</v>
      </c>
      <c r="J8" s="113"/>
      <c r="K8" s="113"/>
      <c r="L8" s="113"/>
    </row>
    <row r="9" spans="1:21" s="112" customFormat="1" ht="15.75" customHeight="1" x14ac:dyDescent="0.3">
      <c r="A9" s="94" t="s">
        <v>104</v>
      </c>
      <c r="B9" s="94">
        <f t="shared" ref="B9:G9" si="9">B45</f>
        <v>3.6474441988800899</v>
      </c>
      <c r="C9" s="94">
        <f t="shared" si="9"/>
        <v>-0.13640460466728299</v>
      </c>
      <c r="D9" s="94">
        <f t="shared" si="9"/>
        <v>7.4312930024274699</v>
      </c>
      <c r="E9" s="95">
        <f t="shared" si="9"/>
        <v>1.2313917368198799</v>
      </c>
      <c r="F9" s="95">
        <f t="shared" si="9"/>
        <v>2.9620502475514101</v>
      </c>
      <c r="G9" s="95">
        <f t="shared" si="9"/>
        <v>3.2000119256077402</v>
      </c>
      <c r="H9" s="170" t="str">
        <f t="shared" si="3"/>
        <v>p &lt; .001</v>
      </c>
      <c r="I9" s="171" t="str">
        <f t="shared" ref="I9:I11" si="10">I32</f>
        <v>p &lt; .001</v>
      </c>
      <c r="J9" s="113"/>
      <c r="K9" s="113"/>
      <c r="L9" s="113"/>
    </row>
    <row r="10" spans="1:21" s="112" customFormat="1" ht="15.75" customHeight="1" x14ac:dyDescent="0.3">
      <c r="A10" s="96" t="s">
        <v>34</v>
      </c>
      <c r="B10" s="96">
        <f t="shared" ref="B10:G10" si="11">B26</f>
        <v>90.853284894580298</v>
      </c>
      <c r="C10" s="96">
        <f t="shared" si="11"/>
        <v>74.054277437608306</v>
      </c>
      <c r="D10" s="96">
        <f t="shared" si="11"/>
        <v>107.65229235155201</v>
      </c>
      <c r="E10" s="94">
        <f t="shared" si="11"/>
        <v>7.5380973516491299</v>
      </c>
      <c r="F10" s="95">
        <f t="shared" si="11"/>
        <v>12.052548628163301</v>
      </c>
      <c r="G10" s="95">
        <f t="shared" si="11"/>
        <v>9.9864924694440997</v>
      </c>
      <c r="H10" s="170" t="str">
        <f t="shared" si="3"/>
        <v>p &lt; .001</v>
      </c>
      <c r="I10" s="171" t="str">
        <f t="shared" si="10"/>
        <v>p &lt; .001</v>
      </c>
      <c r="J10" s="113"/>
      <c r="K10" s="113"/>
      <c r="L10" s="113"/>
    </row>
    <row r="11" spans="1:21" s="112" customFormat="1" ht="15.75" customHeight="1" x14ac:dyDescent="0.3">
      <c r="A11" s="96" t="s">
        <v>33</v>
      </c>
      <c r="B11" s="96">
        <f t="shared" ref="B11:G11" si="12">B32</f>
        <v>293.83541250289602</v>
      </c>
      <c r="C11" s="96">
        <f t="shared" si="12"/>
        <v>213.08268446591799</v>
      </c>
      <c r="D11" s="96">
        <f t="shared" si="12"/>
        <v>374.58814053987402</v>
      </c>
      <c r="E11" s="94">
        <f t="shared" si="12"/>
        <v>30.735874587934401</v>
      </c>
      <c r="F11" s="95">
        <f t="shared" si="12"/>
        <v>9.5600146877955794</v>
      </c>
      <c r="G11" s="95">
        <f t="shared" si="12"/>
        <v>4.66390002851292</v>
      </c>
      <c r="H11" s="170" t="str">
        <f t="shared" si="3"/>
        <v>p &lt; .001</v>
      </c>
      <c r="I11" s="171" t="str">
        <f t="shared" si="10"/>
        <v>p &lt; .001</v>
      </c>
      <c r="J11" s="173"/>
      <c r="K11" s="113"/>
      <c r="L11" s="113"/>
      <c r="U11" s="113"/>
    </row>
    <row r="12" spans="1:21" s="112" customFormat="1" ht="15.75" customHeight="1" thickBot="1" x14ac:dyDescent="0.35">
      <c r="A12" s="97" t="str">
        <f>A27</f>
        <v>MYN</v>
      </c>
      <c r="B12" s="97" t="s">
        <v>30</v>
      </c>
      <c r="C12" s="97" t="str">
        <f t="shared" ref="C12:H12" si="13">C$24</f>
        <v>2.5% CI</v>
      </c>
      <c r="D12" s="97" t="str">
        <f t="shared" si="13"/>
        <v>97.5% CI</v>
      </c>
      <c r="E12" s="97" t="str">
        <f t="shared" si="13"/>
        <v>std.error</v>
      </c>
      <c r="F12" s="97" t="str">
        <f t="shared" si="13"/>
        <v>z.value</v>
      </c>
      <c r="G12" s="97" t="str">
        <f t="shared" si="13"/>
        <v>df</v>
      </c>
      <c r="H12" s="172" t="str">
        <f t="shared" si="13"/>
        <v>p.value</v>
      </c>
      <c r="I12" s="172" t="str">
        <f>I$24</f>
        <v>signif.</v>
      </c>
      <c r="J12" s="173"/>
      <c r="K12" s="113"/>
      <c r="L12" s="113"/>
      <c r="U12" s="113"/>
    </row>
    <row r="13" spans="1:21" s="112" customFormat="1" ht="15.75" customHeight="1" x14ac:dyDescent="0.3">
      <c r="A13" s="92" t="s">
        <v>103</v>
      </c>
      <c r="B13" s="93">
        <f t="shared" ref="B13:G13" si="14">B40</f>
        <v>-0.64182890317611196</v>
      </c>
      <c r="C13" s="93">
        <f t="shared" si="14"/>
        <v>-3.7856174096959601</v>
      </c>
      <c r="D13" s="93">
        <f t="shared" si="14"/>
        <v>2.5019596033437299</v>
      </c>
      <c r="E13" s="92">
        <f t="shared" si="14"/>
        <v>0.85286682488730003</v>
      </c>
      <c r="F13" s="92">
        <f t="shared" si="14"/>
        <v>-0.75255465970425595</v>
      </c>
      <c r="G13" s="92">
        <f t="shared" si="14"/>
        <v>2.39772520754667</v>
      </c>
      <c r="H13" s="170" t="str">
        <f t="shared" si="3"/>
        <v>p = .097</v>
      </c>
      <c r="I13" s="171" t="str">
        <f>I38</f>
        <v>p = .097</v>
      </c>
      <c r="J13" s="173"/>
      <c r="K13" s="113"/>
      <c r="L13" s="113"/>
      <c r="U13" s="113"/>
    </row>
    <row r="14" spans="1:21" s="112" customFormat="1" ht="15.75" customHeight="1" x14ac:dyDescent="0.3">
      <c r="A14" s="94" t="s">
        <v>104</v>
      </c>
      <c r="B14" s="94">
        <f t="shared" ref="B14:G14" si="15">B46</f>
        <v>4.9610948140404396</v>
      </c>
      <c r="C14" s="94">
        <f t="shared" si="15"/>
        <v>1.16910001029584</v>
      </c>
      <c r="D14" s="94">
        <f t="shared" si="15"/>
        <v>8.7530896177850508</v>
      </c>
      <c r="E14" s="95">
        <f t="shared" si="15"/>
        <v>1.2288684942097701</v>
      </c>
      <c r="F14" s="95">
        <f t="shared" si="15"/>
        <v>4.03712426302432</v>
      </c>
      <c r="G14" s="95">
        <f t="shared" si="15"/>
        <v>3.17444626896655</v>
      </c>
      <c r="H14" s="170" t="str">
        <f t="shared" si="3"/>
        <v>p = .107</v>
      </c>
      <c r="I14" s="171" t="str">
        <f t="shared" ref="I14:I16" si="16">I39</f>
        <v>p = .107</v>
      </c>
      <c r="J14" s="173"/>
      <c r="K14" s="113"/>
      <c r="L14" s="113"/>
      <c r="U14" s="113"/>
    </row>
    <row r="15" spans="1:21" s="112" customFormat="1" ht="15.75" customHeight="1" x14ac:dyDescent="0.3">
      <c r="A15" s="96" t="s">
        <v>34</v>
      </c>
      <c r="B15" s="96">
        <f t="shared" ref="B15:G15" si="17">B27</f>
        <v>88.162519064654504</v>
      </c>
      <c r="C15" s="96">
        <f t="shared" si="17"/>
        <v>71.400172117514998</v>
      </c>
      <c r="D15" s="96">
        <f t="shared" si="17"/>
        <v>104.924866011793</v>
      </c>
      <c r="E15" s="94">
        <f t="shared" si="17"/>
        <v>7.5083778569353798</v>
      </c>
      <c r="F15" s="95">
        <f t="shared" si="17"/>
        <v>11.7418862961485</v>
      </c>
      <c r="G15" s="95">
        <f t="shared" si="17"/>
        <v>9.8583590257464806</v>
      </c>
      <c r="H15" s="170" t="str">
        <f t="shared" si="3"/>
        <v>p = .519</v>
      </c>
      <c r="I15" s="171" t="str">
        <f t="shared" si="16"/>
        <v>p = .519</v>
      </c>
      <c r="J15" s="173"/>
      <c r="K15" s="113"/>
      <c r="L15" s="113"/>
      <c r="U15" s="113"/>
    </row>
    <row r="16" spans="1:21" s="112" customFormat="1" ht="15.75" customHeight="1" x14ac:dyDescent="0.3">
      <c r="A16" s="96" t="s">
        <v>33</v>
      </c>
      <c r="B16" s="96">
        <f t="shared" ref="B16:G16" si="18">B28</f>
        <v>69.459073012174798</v>
      </c>
      <c r="C16" s="96">
        <f t="shared" si="18"/>
        <v>52.7726084668003</v>
      </c>
      <c r="D16" s="96">
        <f t="shared" si="18"/>
        <v>86.145537557549204</v>
      </c>
      <c r="E16" s="94">
        <f t="shared" si="18"/>
        <v>7.4469897238990397</v>
      </c>
      <c r="F16" s="95">
        <f t="shared" si="18"/>
        <v>9.3271342632937007</v>
      </c>
      <c r="G16" s="95">
        <f t="shared" si="18"/>
        <v>9.6026624901658799</v>
      </c>
      <c r="H16" s="170" t="str">
        <f t="shared" si="3"/>
        <v>p = .814</v>
      </c>
      <c r="I16" s="171" t="str">
        <f t="shared" si="16"/>
        <v>p = .814</v>
      </c>
      <c r="J16" s="173"/>
      <c r="K16" s="113"/>
      <c r="L16" s="113"/>
      <c r="U16" s="113"/>
    </row>
    <row r="17" spans="1:47" s="112" customFormat="1" ht="15.75" customHeight="1" thickBot="1" x14ac:dyDescent="0.35">
      <c r="A17" s="97" t="str">
        <f>A33</f>
        <v>MYN</v>
      </c>
      <c r="B17" s="97" t="s">
        <v>30</v>
      </c>
      <c r="C17" s="97" t="str">
        <f t="shared" ref="C17:H17" si="19">C$24</f>
        <v>2.5% CI</v>
      </c>
      <c r="D17" s="97" t="str">
        <f t="shared" si="19"/>
        <v>97.5% CI</v>
      </c>
      <c r="E17" s="97" t="str">
        <f t="shared" si="19"/>
        <v>std.error</v>
      </c>
      <c r="F17" s="97" t="str">
        <f t="shared" si="19"/>
        <v>z.value</v>
      </c>
      <c r="G17" s="97" t="str">
        <f t="shared" si="19"/>
        <v>df</v>
      </c>
      <c r="H17" s="172" t="str">
        <f t="shared" si="19"/>
        <v>p.value</v>
      </c>
      <c r="I17" s="172" t="str">
        <f>I$24</f>
        <v>signif.</v>
      </c>
      <c r="J17" s="173"/>
      <c r="K17" s="113"/>
      <c r="L17" s="113"/>
      <c r="U17" s="113"/>
    </row>
    <row r="18" spans="1:47" s="112" customFormat="1" ht="15.75" customHeight="1" x14ac:dyDescent="0.3">
      <c r="A18" s="92" t="s">
        <v>103</v>
      </c>
      <c r="B18" s="93">
        <f t="shared" ref="B18:G18" si="20">B41</f>
        <v>0.223665158670071</v>
      </c>
      <c r="C18" s="93">
        <f t="shared" si="20"/>
        <v>-2.9441300826707599</v>
      </c>
      <c r="D18" s="93">
        <f t="shared" si="20"/>
        <v>3.3914604000108999</v>
      </c>
      <c r="E18" s="92">
        <f t="shared" si="20"/>
        <v>0.84958647798085196</v>
      </c>
      <c r="F18" s="92">
        <f t="shared" si="20"/>
        <v>0.26326355758584902</v>
      </c>
      <c r="G18" s="92">
        <f t="shared" si="20"/>
        <v>2.36197309447902</v>
      </c>
      <c r="H18" s="170" t="str">
        <f t="shared" si="3"/>
        <v>p = .073</v>
      </c>
      <c r="I18" s="171" t="str">
        <f>I44</f>
        <v>p = .073</v>
      </c>
      <c r="J18" s="173"/>
      <c r="K18" s="113"/>
      <c r="L18" s="113"/>
      <c r="U18" s="113"/>
    </row>
    <row r="19" spans="1:47" s="112" customFormat="1" ht="15.75" customHeight="1" x14ac:dyDescent="0.3">
      <c r="A19" s="94" t="s">
        <v>104</v>
      </c>
      <c r="B19" s="94">
        <f t="shared" ref="B19:G19" si="21">B47</f>
        <v>7.75313030215107</v>
      </c>
      <c r="C19" s="94">
        <f t="shared" si="21"/>
        <v>3.9451018875893999</v>
      </c>
      <c r="D19" s="94">
        <f t="shared" si="21"/>
        <v>11.561158716712701</v>
      </c>
      <c r="E19" s="95">
        <f t="shared" si="21"/>
        <v>1.22402015432609</v>
      </c>
      <c r="F19" s="95">
        <f t="shared" si="21"/>
        <v>6.3341524849479898</v>
      </c>
      <c r="G19" s="95">
        <f t="shared" si="21"/>
        <v>3.12602187053532</v>
      </c>
      <c r="H19" s="170" t="str">
        <f t="shared" si="3"/>
        <v>p = .055</v>
      </c>
      <c r="I19" s="171" t="str">
        <f t="shared" ref="I19:I21" si="22">I45</f>
        <v>p = .055</v>
      </c>
      <c r="J19" s="173"/>
      <c r="K19" s="113"/>
      <c r="L19" s="113"/>
      <c r="U19" s="113"/>
    </row>
    <row r="20" spans="1:47" s="112" customFormat="1" ht="15.75" customHeight="1" x14ac:dyDescent="0.3">
      <c r="A20" s="96" t="s">
        <v>34</v>
      </c>
      <c r="B20" s="96">
        <f t="shared" ref="B20:G20" si="23">B28</f>
        <v>69.459073012174798</v>
      </c>
      <c r="C20" s="96">
        <f t="shared" si="23"/>
        <v>52.7726084668003</v>
      </c>
      <c r="D20" s="96">
        <f t="shared" si="23"/>
        <v>86.145537557549204</v>
      </c>
      <c r="E20" s="94">
        <f t="shared" si="23"/>
        <v>7.4469897238990397</v>
      </c>
      <c r="F20" s="95">
        <f t="shared" si="23"/>
        <v>9.3271342632937007</v>
      </c>
      <c r="G20" s="95">
        <f t="shared" si="23"/>
        <v>9.6026624901658799</v>
      </c>
      <c r="H20" s="170" t="str">
        <f t="shared" si="3"/>
        <v>p = .025</v>
      </c>
      <c r="I20" s="171" t="str">
        <f t="shared" si="22"/>
        <v>p = .025</v>
      </c>
      <c r="J20" s="173"/>
      <c r="K20" s="113"/>
      <c r="L20" s="113"/>
      <c r="U20" s="113"/>
    </row>
    <row r="21" spans="1:47" s="112" customFormat="1" ht="15.75" customHeight="1" x14ac:dyDescent="0.3">
      <c r="A21" s="96" t="s">
        <v>33</v>
      </c>
      <c r="B21" s="96">
        <f t="shared" ref="B21:G21" si="24">B34</f>
        <v>277.42146884331697</v>
      </c>
      <c r="C21" s="96">
        <f t="shared" si="24"/>
        <v>196.62652881327099</v>
      </c>
      <c r="D21" s="96">
        <f t="shared" si="24"/>
        <v>358.216408873364</v>
      </c>
      <c r="E21" s="94">
        <f t="shared" si="24"/>
        <v>30.682344457074901</v>
      </c>
      <c r="F21" s="95">
        <f t="shared" si="24"/>
        <v>9.0417298205954904</v>
      </c>
      <c r="G21" s="95">
        <f t="shared" si="24"/>
        <v>4.6318321386958301</v>
      </c>
      <c r="H21" s="170" t="str">
        <f t="shared" si="3"/>
        <v>p = .007</v>
      </c>
      <c r="I21" s="171" t="str">
        <f t="shared" si="22"/>
        <v>p = .007</v>
      </c>
      <c r="J21" s="173"/>
      <c r="K21" s="113"/>
      <c r="L21" s="113"/>
      <c r="U21" s="113"/>
    </row>
    <row r="22" spans="1:47" x14ac:dyDescent="0.3">
      <c r="D22" s="52"/>
    </row>
    <row r="23" spans="1:47" s="3" customFormat="1" ht="25.8" x14ac:dyDescent="0.3">
      <c r="A23" s="1" t="s">
        <v>8</v>
      </c>
      <c r="H23" s="53"/>
      <c r="I23" s="53"/>
      <c r="J23" s="53"/>
      <c r="K23" s="53"/>
      <c r="L23" s="53"/>
      <c r="X23" s="53"/>
    </row>
    <row r="24" spans="1:47" s="58" customFormat="1" x14ac:dyDescent="0.3">
      <c r="A24" s="61" t="s">
        <v>0</v>
      </c>
      <c r="B24" s="54" t="s">
        <v>38</v>
      </c>
      <c r="C24" s="54" t="s">
        <v>5</v>
      </c>
      <c r="D24" s="54" t="s">
        <v>6</v>
      </c>
      <c r="E24" s="54" t="s">
        <v>3</v>
      </c>
      <c r="F24" s="54" t="s">
        <v>37</v>
      </c>
      <c r="G24" s="54" t="s">
        <v>7</v>
      </c>
      <c r="H24" s="175" t="s">
        <v>36</v>
      </c>
      <c r="I24" s="175" t="s">
        <v>35</v>
      </c>
      <c r="J24" s="175" t="s">
        <v>20</v>
      </c>
      <c r="K24" s="176"/>
      <c r="L24" s="176"/>
      <c r="T24" s="59"/>
    </row>
    <row r="25" spans="1:47" s="18" customFormat="1" x14ac:dyDescent="0.3">
      <c r="A25" s="6" t="s">
        <v>12</v>
      </c>
      <c r="B25" s="6">
        <f>[1]l_t_mode_only_b0!B2</f>
        <v>90.441608895113404</v>
      </c>
      <c r="C25" s="17">
        <f>[1]l_t_mode_only_b0!C2</f>
        <v>73.648794542029705</v>
      </c>
      <c r="D25" s="17">
        <f>[1]l_t_mode_only_b0!D2</f>
        <v>107.234423248197</v>
      </c>
      <c r="E25" s="17">
        <f>[1]l_t_mode_only_b0!E2</f>
        <v>7.5326424159679704</v>
      </c>
      <c r="F25" s="17">
        <f>[1]l_t_mode_only_b0!F2</f>
        <v>12.006624488558201</v>
      </c>
      <c r="G25" s="17">
        <f>[1]l_t_mode_only_b0!G2</f>
        <v>9.9604354970525293</v>
      </c>
      <c r="H25" s="177">
        <f>[1]l_t_mode_only_b0!H2</f>
        <v>3.0170574546993498E-7</v>
      </c>
      <c r="I25" s="178" t="str">
        <f>IF(H25&lt;0.001, "p &lt; .001", _xlfn.CONCAT("p = ", REPLACE(ROUND(H25, 3),1,2,".")))</f>
        <v>p &lt; .001</v>
      </c>
      <c r="J25" s="179">
        <f>Table510[[#This Row],[estimate]]-Table510[[#This Row],[2.5% CI]]</f>
        <v>16.792814353083699</v>
      </c>
      <c r="K25" s="55"/>
      <c r="L25" s="55"/>
      <c r="S25" s="57"/>
      <c r="T25" s="12"/>
      <c r="U25" s="57"/>
      <c r="AC25" s="57"/>
      <c r="AD25" s="57"/>
    </row>
    <row r="26" spans="1:47" s="18" customFormat="1" x14ac:dyDescent="0.3">
      <c r="A26" s="6" t="s">
        <v>13</v>
      </c>
      <c r="B26" s="6">
        <f>[1]l_t_mode_only_b0!B3</f>
        <v>90.853284894580298</v>
      </c>
      <c r="C26" s="17">
        <f>[1]l_t_mode_only_b0!C3</f>
        <v>74.054277437608306</v>
      </c>
      <c r="D26" s="17">
        <f>[1]l_t_mode_only_b0!D3</f>
        <v>107.65229235155201</v>
      </c>
      <c r="E26" s="17">
        <f>[1]l_t_mode_only_b0!E3</f>
        <v>7.5380973516491299</v>
      </c>
      <c r="F26" s="17">
        <f>[1]l_t_mode_only_b0!F3</f>
        <v>12.052548628163301</v>
      </c>
      <c r="G26" s="17">
        <f>[1]l_t_mode_only_b0!G3</f>
        <v>9.9864924694440997</v>
      </c>
      <c r="H26" s="177">
        <f>[1]l_t_mode_only_b0!H3</f>
        <v>2.8399063074685902E-7</v>
      </c>
      <c r="I26" s="178" t="str">
        <f t="shared" ref="I26:I28" si="25">IF(H26&lt;0.001, "p &lt; .001", _xlfn.CONCAT("p = ", REPLACE(ROUND(H26, 3),1,2,".")))</f>
        <v>p &lt; .001</v>
      </c>
      <c r="J26" s="179">
        <f>Table510[[#This Row],[estimate]]-Table510[[#This Row],[2.5% CI]]</f>
        <v>16.799007456971992</v>
      </c>
      <c r="K26" s="55"/>
      <c r="L26" s="55"/>
      <c r="S26" s="57"/>
      <c r="T26" s="12"/>
      <c r="U26" s="57"/>
      <c r="AC26" s="57"/>
      <c r="AD26" s="57"/>
      <c r="AL26" s="57"/>
    </row>
    <row r="27" spans="1:47" s="18" customFormat="1" x14ac:dyDescent="0.3">
      <c r="A27" s="6" t="s">
        <v>14</v>
      </c>
      <c r="B27" s="6">
        <f>[1]l_t_mode_only_b0!B4</f>
        <v>88.162519064654504</v>
      </c>
      <c r="C27" s="17">
        <f>[1]l_t_mode_only_b0!C4</f>
        <v>71.400172117514998</v>
      </c>
      <c r="D27" s="17">
        <f>[1]l_t_mode_only_b0!D4</f>
        <v>104.924866011793</v>
      </c>
      <c r="E27" s="17">
        <f>[1]l_t_mode_only_b0!E4</f>
        <v>7.5083778569353798</v>
      </c>
      <c r="F27" s="17">
        <f>[1]l_t_mode_only_b0!F4</f>
        <v>11.7418862961485</v>
      </c>
      <c r="G27" s="17">
        <f>[1]l_t_mode_only_b0!G4</f>
        <v>9.8583590257464806</v>
      </c>
      <c r="H27" s="177">
        <f>[1]l_t_mode_only_b0!H4</f>
        <v>4.08686452866975E-7</v>
      </c>
      <c r="I27" s="178" t="str">
        <f t="shared" si="25"/>
        <v>p &lt; .001</v>
      </c>
      <c r="J27" s="179">
        <f>Table510[[#This Row],[estimate]]-Table510[[#This Row],[2.5% CI]]</f>
        <v>16.762346947139505</v>
      </c>
      <c r="K27" s="55"/>
      <c r="L27" s="55"/>
      <c r="S27" s="57"/>
      <c r="T27" s="12"/>
      <c r="U27" s="57"/>
      <c r="AC27" s="57"/>
      <c r="AD27" s="57"/>
      <c r="AU27" s="57"/>
    </row>
    <row r="28" spans="1:47" s="18" customFormat="1" x14ac:dyDescent="0.3">
      <c r="A28" s="10" t="s">
        <v>15</v>
      </c>
      <c r="B28" s="10">
        <f>[1]l_t_mode_only_b0!B5</f>
        <v>69.459073012174798</v>
      </c>
      <c r="C28" s="17">
        <f>[1]l_t_mode_only_b0!C5</f>
        <v>52.7726084668003</v>
      </c>
      <c r="D28" s="17">
        <f>[1]l_t_mode_only_b0!D5</f>
        <v>86.145537557549204</v>
      </c>
      <c r="E28" s="17">
        <f>[1]l_t_mode_only_b0!E5</f>
        <v>7.4469897238990397</v>
      </c>
      <c r="F28" s="17">
        <f>[1]l_t_mode_only_b0!F5</f>
        <v>9.3271342632937007</v>
      </c>
      <c r="G28" s="17">
        <f>[1]l_t_mode_only_b0!G5</f>
        <v>9.6026624901658799</v>
      </c>
      <c r="H28" s="177">
        <f>[1]l_t_mode_only_b0!H5</f>
        <v>4.0219505142641401E-6</v>
      </c>
      <c r="I28" s="178" t="str">
        <f t="shared" si="25"/>
        <v>p &lt; .001</v>
      </c>
      <c r="J28" s="179">
        <f>Table510[[#This Row],[estimate]]-Table510[[#This Row],[2.5% CI]]</f>
        <v>16.686464545374498</v>
      </c>
      <c r="K28" s="55"/>
      <c r="L28" s="55"/>
      <c r="T28" s="12"/>
    </row>
    <row r="29" spans="1:47" s="18" customFormat="1" ht="25.8" x14ac:dyDescent="0.3">
      <c r="A29" s="1" t="s">
        <v>9</v>
      </c>
      <c r="B29" s="1"/>
      <c r="C29" s="13"/>
      <c r="D29" s="13"/>
      <c r="E29" s="13"/>
      <c r="F29" s="3"/>
      <c r="G29" s="3"/>
      <c r="H29" s="53"/>
      <c r="I29" s="53"/>
      <c r="J29" s="56"/>
      <c r="K29" s="180"/>
      <c r="L29" s="55"/>
      <c r="Y29" s="55"/>
    </row>
    <row r="30" spans="1:47" s="3" customFormat="1" ht="25.8" x14ac:dyDescent="0.3">
      <c r="A30" s="2" t="s">
        <v>0</v>
      </c>
      <c r="B30" s="4" t="s">
        <v>38</v>
      </c>
      <c r="C30" s="15" t="s">
        <v>5</v>
      </c>
      <c r="D30" s="15" t="s">
        <v>6</v>
      </c>
      <c r="E30" s="15" t="s">
        <v>3</v>
      </c>
      <c r="F30" s="54" t="s">
        <v>37</v>
      </c>
      <c r="G30" s="54" t="s">
        <v>7</v>
      </c>
      <c r="H30" s="175" t="s">
        <v>36</v>
      </c>
      <c r="I30" s="175" t="s">
        <v>35</v>
      </c>
      <c r="J30" s="181" t="s">
        <v>20</v>
      </c>
      <c r="K30" s="53"/>
      <c r="L30" s="53"/>
      <c r="W30" s="53"/>
    </row>
    <row r="31" spans="1:47" x14ac:dyDescent="0.3">
      <c r="A31" s="6" t="str">
        <f>A25</f>
        <v>MDC</v>
      </c>
      <c r="B31" s="6">
        <f>[2]h_t_mode_only_b0!B2</f>
        <v>294.20861375475403</v>
      </c>
      <c r="C31" s="8">
        <f>[2]h_t_mode_only_b0!C2</f>
        <v>213.45319593610699</v>
      </c>
      <c r="D31" s="8">
        <f>[2]h_t_mode_only_b0!D2</f>
        <v>374.96403157340097</v>
      </c>
      <c r="E31" s="8">
        <f>[2]h_t_mode_only_b0!E2</f>
        <v>30.732478984075001</v>
      </c>
      <c r="F31" s="9">
        <f>[2]h_t_mode_only_b0!F2</f>
        <v>9.5732145105250801</v>
      </c>
      <c r="G31" s="9">
        <f>[2]h_t_mode_only_b0!G2</f>
        <v>4.6618503184810001</v>
      </c>
      <c r="H31" s="184">
        <f>[2]h_t_mode_only_b0!H2</f>
        <v>3.0664191986745903E-4</v>
      </c>
      <c r="I31" s="178" t="str">
        <f>IF(H31&lt;0.001, "p &lt; .001", _xlfn.CONCAT("p = ", REPLACE(ROUND(H31, 3),1,2,".")))</f>
        <v>p &lt; .001</v>
      </c>
      <c r="J31" s="179">
        <f>B31-C31</f>
        <v>80.755417818647032</v>
      </c>
      <c r="K31" s="49"/>
      <c r="L31" s="49"/>
      <c r="T31" s="51"/>
      <c r="X31" s="14"/>
    </row>
    <row r="32" spans="1:47" s="18" customFormat="1" x14ac:dyDescent="0.3">
      <c r="A32" s="6" t="str">
        <f>A26</f>
        <v>MWH</v>
      </c>
      <c r="B32" s="6">
        <f>[2]h_t_mode_only_b0!B3</f>
        <v>293.83541250289602</v>
      </c>
      <c r="C32" s="8">
        <f>[2]h_t_mode_only_b0!C3</f>
        <v>213.08268446591799</v>
      </c>
      <c r="D32" s="8">
        <f>[2]h_t_mode_only_b0!D3</f>
        <v>374.58814053987402</v>
      </c>
      <c r="E32" s="8">
        <f>[2]h_t_mode_only_b0!E3</f>
        <v>30.735874587934401</v>
      </c>
      <c r="F32" s="9">
        <f>[2]h_t_mode_only_b0!F3</f>
        <v>9.5600146877955794</v>
      </c>
      <c r="G32" s="9">
        <f>[2]h_t_mode_only_b0!G3</f>
        <v>4.66390002851292</v>
      </c>
      <c r="H32" s="184">
        <f>[2]h_t_mode_only_b0!H3</f>
        <v>3.0782614520721401E-4</v>
      </c>
      <c r="I32" s="178" t="str">
        <f t="shared" ref="I32:I34" si="26">IF(H32&lt;0.001, "p &lt; .001", _xlfn.CONCAT("p = ", REPLACE(ROUND(H32, 3),1,2,".")))</f>
        <v>p &lt; .001</v>
      </c>
      <c r="J32" s="179">
        <f>B32-C32</f>
        <v>80.752728036978027</v>
      </c>
      <c r="K32" s="55"/>
      <c r="L32" s="55"/>
      <c r="T32" s="19"/>
    </row>
    <row r="33" spans="1:24" s="18" customFormat="1" x14ac:dyDescent="0.3">
      <c r="A33" s="6" t="str">
        <f>A27</f>
        <v>MYN</v>
      </c>
      <c r="B33" s="6">
        <f>[2]h_t_mode_only_b0!B4</f>
        <v>291.74515953026599</v>
      </c>
      <c r="C33" s="8">
        <f>[2]h_t_mode_only_b0!C4</f>
        <v>210.97842271262101</v>
      </c>
      <c r="D33" s="8">
        <f>[2]h_t_mode_only_b0!D4</f>
        <v>372.51189634791098</v>
      </c>
      <c r="E33" s="8">
        <f>[2]h_t_mode_only_b0!E4</f>
        <v>30.717970010484301</v>
      </c>
      <c r="F33" s="9">
        <f>[2]h_t_mode_only_b0!F4</f>
        <v>9.4975403462758603</v>
      </c>
      <c r="G33" s="9">
        <f>[2]h_t_mode_only_b0!G4</f>
        <v>4.6531433389066299</v>
      </c>
      <c r="H33" s="184">
        <f>[2]h_t_mode_only_b0!H4</f>
        <v>3.2083210243075101E-4</v>
      </c>
      <c r="I33" s="178" t="str">
        <f t="shared" si="26"/>
        <v>p &lt; .001</v>
      </c>
      <c r="J33" s="179">
        <f>B33-C33</f>
        <v>80.766736817644983</v>
      </c>
      <c r="K33" s="55"/>
      <c r="L33" s="55"/>
      <c r="T33" s="19"/>
    </row>
    <row r="34" spans="1:24" s="18" customFormat="1" x14ac:dyDescent="0.3">
      <c r="A34" s="6" t="str">
        <f>A28</f>
        <v>MDQ</v>
      </c>
      <c r="B34" s="10">
        <f>[2]h_t_mode_only_b0!B5</f>
        <v>277.42146884331697</v>
      </c>
      <c r="C34" s="8">
        <f>[2]h_t_mode_only_b0!C5</f>
        <v>196.62652881327099</v>
      </c>
      <c r="D34" s="8">
        <f>[2]h_t_mode_only_b0!D5</f>
        <v>358.216408873364</v>
      </c>
      <c r="E34" s="8">
        <f>[2]h_t_mode_only_b0!E5</f>
        <v>30.682344457074901</v>
      </c>
      <c r="F34" s="9">
        <f>[2]h_t_mode_only_b0!F5</f>
        <v>9.0417298205954904</v>
      </c>
      <c r="G34" s="9">
        <f>[2]h_t_mode_only_b0!G5</f>
        <v>4.6318321386958301</v>
      </c>
      <c r="H34" s="184">
        <f>[2]h_t_mode_only_b0!H5</f>
        <v>4.0861175582376498E-4</v>
      </c>
      <c r="I34" s="178" t="str">
        <f t="shared" si="26"/>
        <v>p &lt; .001</v>
      </c>
      <c r="J34" s="179">
        <f>B34-C34</f>
        <v>80.794940030045979</v>
      </c>
      <c r="K34" s="55"/>
      <c r="L34" s="55"/>
      <c r="T34" s="19"/>
    </row>
    <row r="35" spans="1:24" x14ac:dyDescent="0.3">
      <c r="D35" s="52"/>
    </row>
    <row r="36" spans="1:24" ht="29.4" x14ac:dyDescent="0.3">
      <c r="A36" s="1" t="s">
        <v>10</v>
      </c>
      <c r="B36" s="3"/>
      <c r="C36" s="13"/>
      <c r="D36" s="62"/>
      <c r="E36" s="3"/>
      <c r="F36" s="3"/>
      <c r="G36" s="3"/>
      <c r="H36" s="53"/>
      <c r="I36" s="53"/>
      <c r="J36" s="53"/>
      <c r="K36" s="53"/>
    </row>
    <row r="37" spans="1:24" x14ac:dyDescent="0.3">
      <c r="A37" s="60" t="s">
        <v>0</v>
      </c>
      <c r="B37" s="54" t="s">
        <v>38</v>
      </c>
      <c r="C37" s="54" t="s">
        <v>5</v>
      </c>
      <c r="D37" s="54" t="s">
        <v>6</v>
      </c>
      <c r="E37" s="54" t="s">
        <v>3</v>
      </c>
      <c r="F37" s="54" t="s">
        <v>37</v>
      </c>
      <c r="G37" s="54" t="s">
        <v>7</v>
      </c>
      <c r="H37" s="175" t="s">
        <v>36</v>
      </c>
      <c r="I37" s="175" t="s">
        <v>35</v>
      </c>
      <c r="J37" s="175" t="s">
        <v>20</v>
      </c>
      <c r="K37" s="50"/>
      <c r="L37" s="49"/>
      <c r="W37" s="49"/>
      <c r="X37" s="14"/>
    </row>
    <row r="38" spans="1:24" x14ac:dyDescent="0.3">
      <c r="A38" s="6" t="str">
        <f t="shared" ref="A38:A41" si="27">A31</f>
        <v>MDC</v>
      </c>
      <c r="B38" s="7">
        <f>[3]l_f0_mode_only_b0!B2</f>
        <v>-2.26543020886918</v>
      </c>
      <c r="C38" s="8">
        <f>[3]l_f0_mode_only_b0!C2</f>
        <v>-5.3981081592246101</v>
      </c>
      <c r="D38" s="8">
        <f>[3]l_f0_mode_only_b0!D2</f>
        <v>0.86724774148624395</v>
      </c>
      <c r="E38" s="8">
        <f>[3]l_f0_mode_only_b0!E2</f>
        <v>0.85442044681805995</v>
      </c>
      <c r="F38" s="9">
        <f>[3]l_f0_mode_only_b0!F2</f>
        <v>-2.6514232159422799</v>
      </c>
      <c r="G38" s="9">
        <f>[3]l_f0_mode_only_b0!G2</f>
        <v>2.41487911094814</v>
      </c>
      <c r="H38" s="182">
        <f>[3]l_f0_mode_only_b0!H2</f>
        <v>9.6667897512049794E-2</v>
      </c>
      <c r="I38" s="178" t="str">
        <f>IF(H38&lt;0.001, "p &lt; .001", _xlfn.CONCAT("p = ", REPLACE(ROUND(H38, 3),1,2,".")))</f>
        <v>p = .097</v>
      </c>
      <c r="J38" s="179">
        <f>B38-C38</f>
        <v>3.1326779503554301</v>
      </c>
      <c r="K38" s="50"/>
      <c r="L38" s="49"/>
      <c r="W38" s="49"/>
      <c r="X38" s="14"/>
    </row>
    <row r="39" spans="1:24" x14ac:dyDescent="0.3">
      <c r="A39" s="6" t="str">
        <f t="shared" si="27"/>
        <v>MWH</v>
      </c>
      <c r="B39" s="7">
        <f>[3]l_f0_mode_only_b0!B3</f>
        <v>-2.1436051743111699</v>
      </c>
      <c r="C39" s="8">
        <f>[3]l_f0_mode_only_b0!C3</f>
        <v>-5.27394563649601</v>
      </c>
      <c r="D39" s="8">
        <f>[3]l_f0_mode_only_b0!D3</f>
        <v>0.98673528787367404</v>
      </c>
      <c r="E39" s="8">
        <f>[3]l_f0_mode_only_b0!E3</f>
        <v>0.85474550203715405</v>
      </c>
      <c r="F39" s="9">
        <f>[3]l_f0_mode_only_b0!F3</f>
        <v>-2.50788704848661</v>
      </c>
      <c r="G39" s="9">
        <f>[3]l_f0_mode_only_b0!G3</f>
        <v>2.4185210880141002</v>
      </c>
      <c r="H39" s="182">
        <f>[3]l_f0_mode_only_b0!H3</f>
        <v>0.107330529790375</v>
      </c>
      <c r="I39" s="178" t="str">
        <f t="shared" ref="I39:I41" si="28">IF(H39&lt;0.001, "p &lt; .001", _xlfn.CONCAT("p = ", REPLACE(ROUND(H39, 3),1,2,".")))</f>
        <v>p = .107</v>
      </c>
      <c r="J39" s="179">
        <f>B39-C39</f>
        <v>3.1303404621848401</v>
      </c>
      <c r="K39" s="50"/>
      <c r="L39" s="49"/>
      <c r="W39" s="49"/>
      <c r="X39" s="14"/>
    </row>
    <row r="40" spans="1:24" x14ac:dyDescent="0.3">
      <c r="A40" s="6" t="str">
        <f t="shared" si="27"/>
        <v>MYN</v>
      </c>
      <c r="B40" s="7">
        <f>[3]l_f0_mode_only_b0!B4</f>
        <v>-0.64182890317611196</v>
      </c>
      <c r="C40" s="8">
        <f>[3]l_f0_mode_only_b0!C4</f>
        <v>-3.7856174096959601</v>
      </c>
      <c r="D40" s="8">
        <f>[3]l_f0_mode_only_b0!D4</f>
        <v>2.5019596033437299</v>
      </c>
      <c r="E40" s="8">
        <f>[3]l_f0_mode_only_b0!E4</f>
        <v>0.85286682488730003</v>
      </c>
      <c r="F40" s="9">
        <f>[3]l_f0_mode_only_b0!F4</f>
        <v>-0.75255465970425595</v>
      </c>
      <c r="G40" s="9">
        <f>[3]l_f0_mode_only_b0!G4</f>
        <v>2.39772520754667</v>
      </c>
      <c r="H40" s="182">
        <f>[3]l_f0_mode_only_b0!H4</f>
        <v>0.51865426307668605</v>
      </c>
      <c r="I40" s="178" t="str">
        <f t="shared" si="28"/>
        <v>p = .519</v>
      </c>
      <c r="J40" s="179">
        <f>B40-C40</f>
        <v>3.1437885065198481</v>
      </c>
      <c r="K40" s="50"/>
      <c r="L40" s="49"/>
      <c r="W40" s="49"/>
      <c r="X40" s="14"/>
    </row>
    <row r="41" spans="1:24" x14ac:dyDescent="0.3">
      <c r="A41" s="6" t="str">
        <f t="shared" si="27"/>
        <v>MDQ</v>
      </c>
      <c r="B41" s="11">
        <f>[3]l_f0_mode_only_b0!B5</f>
        <v>0.223665158670071</v>
      </c>
      <c r="C41" s="8">
        <f>[3]l_f0_mode_only_b0!C5</f>
        <v>-2.9441300826707599</v>
      </c>
      <c r="D41" s="8">
        <f>[3]l_f0_mode_only_b0!D5</f>
        <v>3.3914604000108999</v>
      </c>
      <c r="E41" s="8">
        <f>[3]l_f0_mode_only_b0!E5</f>
        <v>0.84958647798085196</v>
      </c>
      <c r="F41" s="9">
        <f>[3]l_f0_mode_only_b0!F5</f>
        <v>0.26326355758584902</v>
      </c>
      <c r="G41" s="9">
        <f>[3]l_f0_mode_only_b0!G5</f>
        <v>2.36197309447902</v>
      </c>
      <c r="H41" s="182">
        <f>[3]l_f0_mode_only_b0!H5</f>
        <v>0.81357777446832502</v>
      </c>
      <c r="I41" s="178" t="str">
        <f t="shared" si="28"/>
        <v>p = .814</v>
      </c>
      <c r="J41" s="179">
        <f>B41-C41</f>
        <v>3.1677952413408308</v>
      </c>
      <c r="K41" s="50"/>
      <c r="L41" s="49"/>
      <c r="W41" s="49"/>
      <c r="X41" s="14"/>
    </row>
    <row r="42" spans="1:24" ht="29.4" x14ac:dyDescent="0.3">
      <c r="A42" s="1" t="s">
        <v>11</v>
      </c>
      <c r="B42" s="13"/>
      <c r="C42" s="1"/>
      <c r="D42" s="56"/>
      <c r="E42" s="3"/>
      <c r="F42" s="3"/>
      <c r="G42" s="3"/>
      <c r="H42" s="53"/>
      <c r="I42" s="53"/>
      <c r="J42" s="53"/>
      <c r="K42" s="53"/>
    </row>
    <row r="43" spans="1:24" x14ac:dyDescent="0.3">
      <c r="A43" s="2" t="s">
        <v>0</v>
      </c>
      <c r="B43" s="16" t="s">
        <v>38</v>
      </c>
      <c r="C43" s="15" t="s">
        <v>5</v>
      </c>
      <c r="D43" s="15" t="s">
        <v>6</v>
      </c>
      <c r="E43" s="15" t="s">
        <v>3</v>
      </c>
      <c r="F43" s="54" t="s">
        <v>37</v>
      </c>
      <c r="G43" s="54" t="s">
        <v>7</v>
      </c>
      <c r="H43" s="175" t="s">
        <v>36</v>
      </c>
      <c r="I43" s="175" t="s">
        <v>35</v>
      </c>
      <c r="J43" s="181" t="s">
        <v>20</v>
      </c>
      <c r="K43" s="50"/>
      <c r="L43" s="49"/>
      <c r="W43" s="49"/>
      <c r="X43" s="14"/>
    </row>
    <row r="44" spans="1:24" x14ac:dyDescent="0.3">
      <c r="A44" s="6" t="str">
        <f>A25</f>
        <v>MDC</v>
      </c>
      <c r="B44" s="7">
        <f>[4]h_f0_mode_only_b0!B2</f>
        <v>3.2424083734709201</v>
      </c>
      <c r="C44" s="8">
        <f>[4]h_f0_mode_only_b0!C2</f>
        <v>-0.54292695528651302</v>
      </c>
      <c r="D44" s="8">
        <f>[4]h_f0_mode_only_b0!D2</f>
        <v>7.02774370222836</v>
      </c>
      <c r="E44" s="8">
        <f>[4]h_f0_mode_only_b0!E2</f>
        <v>1.23093667731537</v>
      </c>
      <c r="F44" s="9">
        <f>[4]h_f0_mode_only_b0!F2</f>
        <v>2.6340984335136399</v>
      </c>
      <c r="G44" s="9">
        <f>[4]h_f0_mode_only_b0!G2</f>
        <v>3.1953384209530298</v>
      </c>
      <c r="H44" s="182">
        <f>[4]h_f0_mode_only_b0!H2</f>
        <v>7.3077808771839406E-2</v>
      </c>
      <c r="I44" s="178" t="str">
        <f>IF(H44&lt;0.001, "p &lt; .001", _xlfn.CONCAT("p = ", REPLACE(ROUND(H44, 3),1,2,".")))</f>
        <v>p = .073</v>
      </c>
      <c r="J44" s="179">
        <f>B44-C44</f>
        <v>3.7853353287574332</v>
      </c>
      <c r="K44" s="50"/>
      <c r="L44" s="49"/>
      <c r="W44" s="49"/>
      <c r="X44" s="14"/>
    </row>
    <row r="45" spans="1:24" x14ac:dyDescent="0.3">
      <c r="A45" s="6" t="str">
        <f>A26</f>
        <v>MWH</v>
      </c>
      <c r="B45" s="7">
        <f>[4]h_f0_mode_only_b0!B3</f>
        <v>3.6474441988800899</v>
      </c>
      <c r="C45" s="8">
        <f>[4]h_f0_mode_only_b0!C3</f>
        <v>-0.13640460466728299</v>
      </c>
      <c r="D45" s="8">
        <f>[4]h_f0_mode_only_b0!D3</f>
        <v>7.4312930024274699</v>
      </c>
      <c r="E45" s="8">
        <f>[4]h_f0_mode_only_b0!E3</f>
        <v>1.2313917368198799</v>
      </c>
      <c r="F45" s="9">
        <f>[4]h_f0_mode_only_b0!F3</f>
        <v>2.9620502475514101</v>
      </c>
      <c r="G45" s="9">
        <f>[4]h_f0_mode_only_b0!G3</f>
        <v>3.2000119256077402</v>
      </c>
      <c r="H45" s="182">
        <f>[4]h_f0_mode_only_b0!H3</f>
        <v>5.4840212896594999E-2</v>
      </c>
      <c r="I45" s="178" t="str">
        <f t="shared" ref="I45:I47" si="29">IF(H45&lt;0.001, "p &lt; .001", _xlfn.CONCAT("p = ", REPLACE(ROUND(H45, 3),1,2,".")))</f>
        <v>p = .055</v>
      </c>
      <c r="J45" s="179">
        <f>B45-C45</f>
        <v>3.783848803547373</v>
      </c>
      <c r="K45" s="50"/>
      <c r="L45" s="49"/>
      <c r="W45" s="49"/>
      <c r="X45" s="14"/>
    </row>
    <row r="46" spans="1:24" x14ac:dyDescent="0.3">
      <c r="A46" s="6" t="str">
        <f>A27</f>
        <v>MYN</v>
      </c>
      <c r="B46" s="7">
        <f>[4]h_f0_mode_only_b0!B4</f>
        <v>4.9610948140404396</v>
      </c>
      <c r="C46" s="8">
        <f>[4]h_f0_mode_only_b0!C4</f>
        <v>1.16910001029584</v>
      </c>
      <c r="D46" s="8">
        <f>[4]h_f0_mode_only_b0!D4</f>
        <v>8.7530896177850508</v>
      </c>
      <c r="E46" s="8">
        <f>[4]h_f0_mode_only_b0!E4</f>
        <v>1.2288684942097701</v>
      </c>
      <c r="F46" s="9">
        <f>[4]h_f0_mode_only_b0!F4</f>
        <v>4.03712426302432</v>
      </c>
      <c r="G46" s="9">
        <f>[4]h_f0_mode_only_b0!G4</f>
        <v>3.17444626896655</v>
      </c>
      <c r="H46" s="182">
        <f>[4]h_f0_mode_only_b0!H4</f>
        <v>2.4563691731616499E-2</v>
      </c>
      <c r="I46" s="178" t="str">
        <f t="shared" si="29"/>
        <v>p = .025</v>
      </c>
      <c r="J46" s="179">
        <f>B46-C46</f>
        <v>3.7919948037445996</v>
      </c>
      <c r="K46" s="50"/>
      <c r="L46" s="49"/>
      <c r="W46" s="49"/>
      <c r="X46" s="14"/>
    </row>
    <row r="47" spans="1:24" x14ac:dyDescent="0.3">
      <c r="A47" s="6" t="str">
        <f>A28</f>
        <v>MDQ</v>
      </c>
      <c r="B47" s="11">
        <f>[4]h_f0_mode_only_b0!B5</f>
        <v>7.75313030215107</v>
      </c>
      <c r="C47" s="8">
        <f>[4]h_f0_mode_only_b0!C5</f>
        <v>3.9451018875893999</v>
      </c>
      <c r="D47" s="8">
        <f>[4]h_f0_mode_only_b0!D5</f>
        <v>11.561158716712701</v>
      </c>
      <c r="E47" s="8">
        <f>[4]h_f0_mode_only_b0!E5</f>
        <v>1.22402015432609</v>
      </c>
      <c r="F47" s="9">
        <f>[4]h_f0_mode_only_b0!F5</f>
        <v>6.3341524849479898</v>
      </c>
      <c r="G47" s="9">
        <f>[4]h_f0_mode_only_b0!G5</f>
        <v>3.12602187053532</v>
      </c>
      <c r="H47" s="182">
        <f>[4]h_f0_mode_only_b0!H5</f>
        <v>7.0266870606441201E-3</v>
      </c>
      <c r="I47" s="178" t="str">
        <f t="shared" si="29"/>
        <v>p = .007</v>
      </c>
      <c r="J47" s="179">
        <f>B47-C47</f>
        <v>3.8080284145616701</v>
      </c>
      <c r="K47" s="50"/>
      <c r="L47" s="49"/>
      <c r="W47" s="49"/>
      <c r="X47" s="14"/>
    </row>
  </sheetData>
  <mergeCells count="1">
    <mergeCell ref="A1:J1"/>
  </mergeCells>
  <pageMargins left="0.7" right="0.7" top="0.75" bottom="0.75" header="0.3" footer="0.3"/>
  <pageSetup paperSize="9" scale="78" orientation="portrait" r:id="rId1"/>
  <colBreaks count="1" manualBreakCount="1">
    <brk id="10" max="1048575" man="1"/>
  </colBreaks>
  <tableParts count="4">
    <tablePart r:id="rId2"/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2450A-9D5C-4D87-9768-FC80F4A30F91}">
  <dimension ref="A1:N67"/>
  <sheetViews>
    <sheetView zoomScale="115" zoomScaleNormal="115" workbookViewId="0">
      <selection activeCell="E14" sqref="E14"/>
    </sheetView>
  </sheetViews>
  <sheetFormatPr defaultRowHeight="14.4" x14ac:dyDescent="0.3"/>
  <cols>
    <col min="4" max="4" width="10.33203125" customWidth="1"/>
    <col min="27" max="27" width="10.33203125" customWidth="1"/>
    <col min="28" max="29" width="5.6640625" customWidth="1"/>
  </cols>
  <sheetData>
    <row r="1" ht="15" customHeight="1" x14ac:dyDescent="0.3"/>
    <row r="22" spans="1:14" x14ac:dyDescent="0.3">
      <c r="N22" s="98"/>
    </row>
    <row r="30" spans="1:14" ht="15" thickBot="1" x14ac:dyDescent="0.35">
      <c r="A30" s="138" t="s">
        <v>76</v>
      </c>
      <c r="B30" s="278" t="s">
        <v>79</v>
      </c>
      <c r="C30" s="278"/>
      <c r="D30" s="138"/>
      <c r="E30" s="277" t="s">
        <v>80</v>
      </c>
      <c r="F30" s="277"/>
      <c r="G30" s="138"/>
      <c r="H30" s="277" t="s">
        <v>73</v>
      </c>
      <c r="I30" s="277"/>
    </row>
    <row r="31" spans="1:14" ht="15.6" thickTop="1" thickBot="1" x14ac:dyDescent="0.35">
      <c r="A31" s="130"/>
      <c r="B31" s="130" t="s">
        <v>65</v>
      </c>
      <c r="C31" s="128" t="s">
        <v>93</v>
      </c>
      <c r="D31" s="130"/>
      <c r="E31" s="130" t="s">
        <v>65</v>
      </c>
      <c r="F31" s="128" t="s">
        <v>93</v>
      </c>
      <c r="G31" s="130"/>
      <c r="H31" s="130" t="s">
        <v>65</v>
      </c>
      <c r="I31" s="128" t="s">
        <v>93</v>
      </c>
    </row>
    <row r="32" spans="1:14" ht="15.6" thickTop="1" thickBot="1" x14ac:dyDescent="0.35">
      <c r="A32" s="125" t="s">
        <v>26</v>
      </c>
      <c r="B32" s="133">
        <f>AVERAGE('mode b1'!B3,'mode b1'!B8,'mode b1'!B13,'mode b1'!B18,'mode b1'!B23,'mode b1'!B28)</f>
        <v>1.4948437290087224</v>
      </c>
      <c r="C32" s="133">
        <f>_xlfn.STDEV.S('mode b1'!B3,'mode b1'!B8,'mode b1'!B13,'mode b1'!B18,'mode b1'!B23,'mode b1'!B28)</f>
        <v>0.89972800465786174</v>
      </c>
      <c r="D32" s="133"/>
      <c r="E32" s="133">
        <f>AVERAGE('mode+ b1'!B3,'mode+ b1'!B8,'mode+ b1'!B13,'mode+ b1'!B18,'mode+ b1'!B23,'mode+ b1'!B28)</f>
        <v>0.84422248358633623</v>
      </c>
      <c r="F32" s="133">
        <f>_xlfn.STDEV.S('mode+ b1'!B3,'mode+ b1'!B8,'mode+ b1'!B13,'mode+ b1'!B18,'mode+ b1'!B23,'mode+ b1'!B28)</f>
        <v>0.51947399994178267</v>
      </c>
      <c r="G32" s="133"/>
      <c r="H32" s="133">
        <f>E32-B32</f>
        <v>-0.6506212454223862</v>
      </c>
      <c r="I32" s="133">
        <f>F32-C32</f>
        <v>-0.38025400471607906</v>
      </c>
    </row>
    <row r="33" spans="1:9" x14ac:dyDescent="0.3">
      <c r="A33" s="126" t="s">
        <v>27</v>
      </c>
      <c r="B33" s="134">
        <f>AVERAGE('mode b1'!B4,'mode b1'!B9,'mode b1'!B14,'mode b1'!B19,'mode b1'!B24,'mode b1'!B29)</f>
        <v>2.4743027335415868</v>
      </c>
      <c r="C33" s="134">
        <f>_xlfn.STDEV.S('mode b1'!B4,'mode b1'!B9,'mode b1'!B14,'mode b1'!B19,'mode b1'!B24,'mode b1'!B29)</f>
        <v>1.6192160942048621</v>
      </c>
      <c r="D33" s="134"/>
      <c r="E33" s="134">
        <f>AVERAGE('mode+ b1'!B4,'mode+ b1'!B9,'mode+ b1'!B14,'mode+ b1'!B19,'mode+ b1'!B24,'mode+ b1'!B29)</f>
        <v>1.4300924876388204</v>
      </c>
      <c r="F33" s="134">
        <f>_xlfn.STDEV.S('mode+ b1'!B4,'mode+ b1'!B9,'mode+ b1'!B14,'mode+ b1'!B19,'mode+ b1'!B24,'mode+ b1'!B29)</f>
        <v>0.94000607359094246</v>
      </c>
      <c r="G33" s="134"/>
      <c r="H33" s="134">
        <f>E33-B33</f>
        <v>-1.0442102459027665</v>
      </c>
      <c r="I33" s="134">
        <f>F33-C33</f>
        <v>-0.67921002061391966</v>
      </c>
    </row>
    <row r="39" spans="1:9" x14ac:dyDescent="0.3">
      <c r="C39" s="100"/>
      <c r="D39" s="100"/>
      <c r="E39" s="101"/>
    </row>
    <row r="40" spans="1:9" ht="15" customHeight="1" x14ac:dyDescent="0.3"/>
    <row r="41" spans="1:9" ht="15.6" customHeight="1" x14ac:dyDescent="0.3"/>
    <row r="44" spans="1:9" ht="15.6" customHeight="1" x14ac:dyDescent="0.3"/>
    <row r="45" spans="1:9" ht="15" customHeight="1" x14ac:dyDescent="0.3"/>
    <row r="48" spans="1:9" x14ac:dyDescent="0.3">
      <c r="B48" t="s">
        <v>106</v>
      </c>
      <c r="E48" t="s">
        <v>113</v>
      </c>
    </row>
    <row r="49" spans="2:11" x14ac:dyDescent="0.3">
      <c r="B49" t="s">
        <v>109</v>
      </c>
      <c r="E49" t="s">
        <v>114</v>
      </c>
    </row>
    <row r="50" spans="2:11" x14ac:dyDescent="0.3">
      <c r="E50" t="s">
        <v>111</v>
      </c>
    </row>
    <row r="51" spans="2:11" x14ac:dyDescent="0.3">
      <c r="B51" t="s">
        <v>108</v>
      </c>
      <c r="E51" t="s">
        <v>112</v>
      </c>
    </row>
    <row r="52" spans="2:11" x14ac:dyDescent="0.3">
      <c r="E52" t="s">
        <v>122</v>
      </c>
    </row>
    <row r="53" spans="2:11" x14ac:dyDescent="0.3">
      <c r="E53" t="s">
        <v>123</v>
      </c>
    </row>
    <row r="56" spans="2:11" x14ac:dyDescent="0.3">
      <c r="C56" s="136"/>
      <c r="D56" s="135"/>
      <c r="E56" s="135"/>
      <c r="F56" s="135"/>
      <c r="G56" s="135"/>
      <c r="H56" s="135"/>
      <c r="I56" s="135"/>
      <c r="J56" s="135"/>
      <c r="K56" s="135"/>
    </row>
    <row r="64" spans="2:11" x14ac:dyDescent="0.3">
      <c r="G64" s="99"/>
      <c r="H64" s="99"/>
    </row>
    <row r="65" spans="7:8" x14ac:dyDescent="0.3">
      <c r="G65" s="99"/>
      <c r="H65" s="99"/>
    </row>
    <row r="66" spans="7:8" x14ac:dyDescent="0.3">
      <c r="G66" s="99"/>
      <c r="H66" s="99"/>
    </row>
    <row r="67" spans="7:8" x14ac:dyDescent="0.3">
      <c r="G67" s="99"/>
      <c r="H67" s="99"/>
    </row>
  </sheetData>
  <mergeCells count="3">
    <mergeCell ref="H30:I30"/>
    <mergeCell ref="E30:F30"/>
    <mergeCell ref="B30:C30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09DD6-744B-4410-A500-780A8966E9D8}">
  <dimension ref="A1:M33"/>
  <sheetViews>
    <sheetView showGridLines="0" topLeftCell="A8" zoomScale="85" zoomScaleNormal="85" workbookViewId="0">
      <selection activeCell="A10" sqref="A10:J10"/>
    </sheetView>
  </sheetViews>
  <sheetFormatPr defaultColWidth="8.88671875" defaultRowHeight="14.4" x14ac:dyDescent="0.3"/>
  <cols>
    <col min="1" max="1" width="14" style="64" bestFit="1" customWidth="1"/>
    <col min="2" max="3" width="11.33203125" style="64" bestFit="1" customWidth="1"/>
    <col min="4" max="4" width="9.6640625" style="64" bestFit="1" customWidth="1"/>
    <col min="5" max="5" width="10.6640625" style="63" bestFit="1" customWidth="1"/>
    <col min="6" max="6" width="9.6640625" style="63" bestFit="1" customWidth="1"/>
    <col min="7" max="7" width="10.109375" style="63" customWidth="1"/>
    <col min="8" max="8" width="12.88671875" style="159" customWidth="1"/>
    <col min="9" max="9" width="13.33203125" style="159" customWidth="1"/>
    <col min="10" max="10" width="14" style="63" customWidth="1"/>
    <col min="11" max="11" width="3.33203125" style="63" customWidth="1"/>
    <col min="12" max="15" width="8.88671875" style="63"/>
    <col min="16" max="16" width="2.88671875" style="63" customWidth="1"/>
    <col min="17" max="17" width="12" style="63" customWidth="1"/>
    <col min="18" max="18" width="3.88671875" style="63" customWidth="1"/>
    <col min="19" max="16384" width="8.88671875" style="63"/>
  </cols>
  <sheetData>
    <row r="1" spans="1:13" s="76" customFormat="1" ht="30" thickBot="1" x14ac:dyDescent="0.35">
      <c r="A1" s="78" t="s">
        <v>42</v>
      </c>
      <c r="B1" s="85"/>
      <c r="C1" s="77"/>
      <c r="D1" s="85"/>
      <c r="E1" s="85"/>
      <c r="F1" s="84"/>
      <c r="G1" s="84"/>
      <c r="H1" s="153"/>
      <c r="I1" s="153"/>
    </row>
    <row r="2" spans="1:13" ht="25.2" customHeight="1" thickTop="1" thickBot="1" x14ac:dyDescent="0.35">
      <c r="A2" s="74" t="s">
        <v>40</v>
      </c>
      <c r="B2" s="74" t="str">
        <f>[17]utt_f0_mode_only_b0!B1</f>
        <v>estimate</v>
      </c>
      <c r="C2" s="74" t="str">
        <f>[17]utt_f0_mode_only_b0!C1</f>
        <v>conf.low</v>
      </c>
      <c r="D2" s="74" t="str">
        <f>[17]utt_f0_mode_only_b0!D1</f>
        <v>conf.high</v>
      </c>
      <c r="E2" s="74" t="str">
        <f>[17]utt_f0_mode_only_b0!E1</f>
        <v>std.error</v>
      </c>
      <c r="F2" s="74" t="str">
        <f>[17]utt_f0_mode_only_b0!F1</f>
        <v>t.value</v>
      </c>
      <c r="G2" s="74" t="str">
        <f>[17]utt_f0_mode_only_b0!G1</f>
        <v>df</v>
      </c>
      <c r="H2" s="160" t="str">
        <f>[17]utt_f0_mode_only_b0!H1</f>
        <v>p.value</v>
      </c>
      <c r="I2" s="154" t="str">
        <f>[17]utt_f0_mode_only_b0!I1</f>
        <v>p.adj (BH)</v>
      </c>
      <c r="J2" s="74" t="s">
        <v>56</v>
      </c>
      <c r="L2" s="74" t="s">
        <v>44</v>
      </c>
      <c r="M2" s="74" t="s">
        <v>43</v>
      </c>
    </row>
    <row r="3" spans="1:13" s="79" customFormat="1" ht="33.6" customHeight="1" thickTop="1" thickBot="1" x14ac:dyDescent="0.35">
      <c r="A3" s="73" t="s">
        <v>12</v>
      </c>
      <c r="B3" s="73">
        <f>[17]utt_f0_mode_only_b0!B2</f>
        <v>-0.52353979027253095</v>
      </c>
      <c r="C3" s="73">
        <f>[17]utt_f0_mode_only_b0!C2</f>
        <v>-0.875233769253009</v>
      </c>
      <c r="D3" s="73">
        <f>[17]utt_f0_mode_only_b0!D2</f>
        <v>-0.17184581129205301</v>
      </c>
      <c r="E3" s="71">
        <f>[17]utt_f0_mode_only_b0!E2</f>
        <v>0.15901510122401699</v>
      </c>
      <c r="F3" s="71">
        <f>[17]utt_f0_mode_only_b0!F2</f>
        <v>-3.29239038457724</v>
      </c>
      <c r="G3" s="71">
        <f>[17]utt_f0_mode_only_b0!G2</f>
        <v>10.579647998862701</v>
      </c>
      <c r="H3" s="161">
        <f>[17]utt_f0_mode_only_b0!H2</f>
        <v>7.5423206454383798E-3</v>
      </c>
      <c r="I3" s="155" t="str">
        <f>IF(H3&lt;0.001, "p &lt; .001", _xlfn.CONCAT("p = ", REPLACE(ROUND(H3, 3),1,2,".")))</f>
        <v>p = .008</v>
      </c>
      <c r="J3" s="71">
        <f>D3-B3</f>
        <v>0.35169397898047794</v>
      </c>
      <c r="L3" s="137">
        <v>2.6630692365991401E-2</v>
      </c>
      <c r="M3" s="137">
        <v>0.95251205799762395</v>
      </c>
    </row>
    <row r="4" spans="1:13" s="79" customFormat="1" ht="33.6" customHeight="1" thickBot="1" x14ac:dyDescent="0.35">
      <c r="A4" s="70" t="s">
        <v>13</v>
      </c>
      <c r="B4" s="70">
        <f>[17]utt_f0_mode_only_b0!B3</f>
        <v>-4.9753135106339497E-2</v>
      </c>
      <c r="C4" s="70">
        <f>[17]utt_f0_mode_only_b0!C3</f>
        <v>-0.67034954012477899</v>
      </c>
      <c r="D4" s="70">
        <f>[17]utt_f0_mode_only_b0!D3</f>
        <v>0.57084326991209899</v>
      </c>
      <c r="E4" s="68">
        <f>[17]utt_f0_mode_only_b0!E3</f>
        <v>0.28243441864628599</v>
      </c>
      <c r="F4" s="68">
        <f>[17]utt_f0_mode_only_b0!F3</f>
        <v>-0.176158186898067</v>
      </c>
      <c r="G4" s="68">
        <f>[17]utt_f0_mode_only_b0!G3</f>
        <v>11.152805969689201</v>
      </c>
      <c r="H4" s="162">
        <f>[17]utt_f0_mode_only_b0!H3</f>
        <v>0.86332763449388095</v>
      </c>
      <c r="I4" s="156" t="str">
        <f>IF(H4&lt;0.001, "p &lt; .001", _xlfn.CONCAT("p = ", REPLACE(ROUND(H4, 3),1,2,".")))</f>
        <v>p = .863</v>
      </c>
      <c r="J4" s="68">
        <f t="shared" ref="J4:J6" si="0">D4-B4</f>
        <v>0.62059640501843849</v>
      </c>
      <c r="L4" s="122"/>
      <c r="M4" s="122"/>
    </row>
    <row r="5" spans="1:13" s="79" customFormat="1" ht="33.6" customHeight="1" thickBot="1" x14ac:dyDescent="0.35">
      <c r="A5" s="70" t="s">
        <v>14</v>
      </c>
      <c r="B5" s="70">
        <f>[17]utt_f0_mode_only_b0!B4</f>
        <v>0.23743757336004501</v>
      </c>
      <c r="C5" s="70">
        <f>[17]utt_f0_mode_only_b0!C4</f>
        <v>-0.14802119447717799</v>
      </c>
      <c r="D5" s="70">
        <f>[17]utt_f0_mode_only_b0!D4</f>
        <v>0.622896341197268</v>
      </c>
      <c r="E5" s="68">
        <f>[17]utt_f0_mode_only_b0!E4</f>
        <v>0.17707019232993801</v>
      </c>
      <c r="F5" s="68">
        <f>[17]utt_f0_mode_only_b0!F4</f>
        <v>1.3409234509534</v>
      </c>
      <c r="G5" s="68">
        <f>[17]utt_f0_mode_only_b0!G4</f>
        <v>12.097346266187699</v>
      </c>
      <c r="H5" s="162">
        <f>[17]utt_f0_mode_only_b0!H4</f>
        <v>0.20458079354737199</v>
      </c>
      <c r="I5" s="156" t="str">
        <f>IF(H5&lt;0.001, "p &lt; .001", _xlfn.CONCAT("p = ", REPLACE(ROUND(H5, 3),1,2,".")))</f>
        <v>p = .205</v>
      </c>
      <c r="J5" s="68">
        <f t="shared" si="0"/>
        <v>0.38545876783722299</v>
      </c>
      <c r="L5" s="122"/>
      <c r="M5" s="122"/>
    </row>
    <row r="6" spans="1:13" s="79" customFormat="1" ht="33.6" customHeight="1" thickBot="1" x14ac:dyDescent="0.35">
      <c r="A6" s="67" t="s">
        <v>15</v>
      </c>
      <c r="B6" s="67">
        <f>[17]utt_f0_mode_only_b0!B5</f>
        <v>1.67378616080225</v>
      </c>
      <c r="C6" s="67">
        <f>[17]utt_f0_mode_only_b0!C5</f>
        <v>0.70534574293183705</v>
      </c>
      <c r="D6" s="67">
        <f>[17]utt_f0_mode_only_b0!D5</f>
        <v>2.6422265786726702</v>
      </c>
      <c r="E6" s="65">
        <f>[17]utt_f0_mode_only_b0!E5</f>
        <v>0.43732359179105101</v>
      </c>
      <c r="F6" s="65">
        <f>[17]utt_f0_mode_only_b0!F5</f>
        <v>3.8273401943565202</v>
      </c>
      <c r="G6" s="65">
        <f>[17]utt_f0_mode_only_b0!G5</f>
        <v>10.476764087094701</v>
      </c>
      <c r="H6" s="163">
        <f>[17]utt_f0_mode_only_b0!H5</f>
        <v>3.0637351248745102E-3</v>
      </c>
      <c r="I6" s="157" t="str">
        <f>IF(H6&lt;0.001, "p &lt; .001", _xlfn.CONCAT("p = ", REPLACE(ROUND(H6, 3),1,2,".")))</f>
        <v>p = .003</v>
      </c>
      <c r="J6" s="65">
        <f t="shared" si="0"/>
        <v>0.96844041787042023</v>
      </c>
      <c r="L6" s="122"/>
      <c r="M6" s="122"/>
    </row>
    <row r="7" spans="1:13" s="79" customFormat="1" x14ac:dyDescent="0.3">
      <c r="A7" s="63" t="s">
        <v>64</v>
      </c>
      <c r="B7" s="64">
        <f>_xlfn.STDEV.S(B3:B6)</f>
        <v>0.94639514078683329</v>
      </c>
      <c r="C7" s="82" t="s">
        <v>67</v>
      </c>
      <c r="D7" s="83">
        <f>_xlfn.VAR.S(B3:B6)</f>
        <v>0.89566376250493007</v>
      </c>
      <c r="E7" s="82"/>
      <c r="F7" s="81"/>
      <c r="G7" s="80"/>
      <c r="H7" s="158"/>
      <c r="I7" s="158"/>
      <c r="L7" s="122"/>
      <c r="M7" s="122"/>
    </row>
    <row r="8" spans="1:13" s="79" customFormat="1" x14ac:dyDescent="0.3">
      <c r="A8" s="63" t="s">
        <v>66</v>
      </c>
      <c r="B8" s="121">
        <f>AVERAGE(B3:B6)</f>
        <v>0.33448270219585613</v>
      </c>
      <c r="C8" s="83"/>
      <c r="D8" s="82"/>
      <c r="E8" s="82"/>
      <c r="F8" s="81"/>
      <c r="G8" s="80"/>
      <c r="H8" s="158"/>
      <c r="I8" s="158"/>
      <c r="L8" s="122"/>
      <c r="M8" s="122"/>
    </row>
    <row r="9" spans="1:13" s="76" customFormat="1" ht="33.6" customHeight="1" thickBot="1" x14ac:dyDescent="0.35">
      <c r="A9" s="78" t="s">
        <v>41</v>
      </c>
      <c r="B9" s="77"/>
      <c r="C9" s="77"/>
      <c r="D9" s="77"/>
      <c r="E9" s="77"/>
      <c r="G9" s="76" t="s">
        <v>39</v>
      </c>
      <c r="H9" s="153"/>
      <c r="I9" s="153"/>
      <c r="L9" s="122"/>
      <c r="M9" s="122"/>
    </row>
    <row r="10" spans="1:13" ht="25.2" customHeight="1" thickTop="1" thickBot="1" x14ac:dyDescent="0.35">
      <c r="A10" s="74" t="s">
        <v>45</v>
      </c>
      <c r="B10" s="74" t="s">
        <v>38</v>
      </c>
      <c r="C10" s="74" t="s">
        <v>46</v>
      </c>
      <c r="D10" s="74" t="s">
        <v>47</v>
      </c>
      <c r="E10" s="74" t="s">
        <v>3</v>
      </c>
      <c r="F10" s="74" t="s">
        <v>110</v>
      </c>
      <c r="G10" s="74" t="s">
        <v>7</v>
      </c>
      <c r="H10" s="160" t="s">
        <v>36</v>
      </c>
      <c r="I10" s="154" t="s">
        <v>35</v>
      </c>
      <c r="J10" s="74" t="s">
        <v>56</v>
      </c>
      <c r="L10" s="74" t="s">
        <v>44</v>
      </c>
      <c r="M10" s="74" t="s">
        <v>43</v>
      </c>
    </row>
    <row r="11" spans="1:13" s="79" customFormat="1" ht="33.6" customHeight="1" thickTop="1" thickBot="1" x14ac:dyDescent="0.35">
      <c r="A11" s="73" t="s">
        <v>12</v>
      </c>
      <c r="B11" s="71">
        <f>[18]utt_slope_mode_only_b0!B2</f>
        <v>-1.0847290853465901</v>
      </c>
      <c r="C11" s="73">
        <f>[18]utt_slope_mode_only_b0!C2</f>
        <v>-2.8357516446013902</v>
      </c>
      <c r="D11" s="73">
        <f>[18]utt_slope_mode_only_b0!D2</f>
        <v>0.66629347390820204</v>
      </c>
      <c r="E11" s="71">
        <f>[18]utt_slope_mode_only_b0!E2</f>
        <v>0.80255069651954403</v>
      </c>
      <c r="F11" s="71">
        <f>[18]utt_slope_mode_only_b0!F2</f>
        <v>-1.3516019487002899</v>
      </c>
      <c r="G11" s="71">
        <f>[18]utt_slope_mode_only_b0!G2</f>
        <v>11.852603454848699</v>
      </c>
      <c r="H11" s="161">
        <f>[18]utt_slope_mode_only_b0!H2</f>
        <v>0.20173457763462899</v>
      </c>
      <c r="I11" s="155" t="str">
        <f t="shared" ref="I11:I14" si="1">IF(H11&lt;0.001, "p &lt; .001", _xlfn.CONCAT("p = ", REPLACE(ROUND(H11, 3),1,2,".")))</f>
        <v>p = .202</v>
      </c>
      <c r="J11" s="71">
        <f t="shared" ref="J11:J14" si="2">D11-B11</f>
        <v>1.7510225592547921</v>
      </c>
      <c r="L11" s="137">
        <v>0.50064598788705905</v>
      </c>
      <c r="M11" s="137">
        <v>0.82651743401007005</v>
      </c>
    </row>
    <row r="12" spans="1:13" s="79" customFormat="1" ht="33.6" customHeight="1" thickBot="1" x14ac:dyDescent="0.35">
      <c r="A12" s="70" t="s">
        <v>13</v>
      </c>
      <c r="B12" s="68">
        <f>[18]utt_slope_mode_only_b0!B3</f>
        <v>-3.5085954682927101</v>
      </c>
      <c r="C12" s="70">
        <f>[18]utt_slope_mode_only_b0!C3</f>
        <v>-5.9325757703845099</v>
      </c>
      <c r="D12" s="70">
        <f>[18]utt_slope_mode_only_b0!D3</f>
        <v>-1.08461516620092</v>
      </c>
      <c r="E12" s="68">
        <f>[18]utt_slope_mode_only_b0!E3</f>
        <v>1.0727388084649601</v>
      </c>
      <c r="F12" s="68">
        <f>[18]utt_slope_mode_only_b0!F3</f>
        <v>-3.27068941722482</v>
      </c>
      <c r="G12" s="68">
        <f>[18]utt_slope_mode_only_b0!G3</f>
        <v>9.0668207951320401</v>
      </c>
      <c r="H12" s="162">
        <f>[18]utt_slope_mode_only_b0!H3</f>
        <v>9.5771483486035598E-3</v>
      </c>
      <c r="I12" s="156" t="str">
        <f t="shared" si="1"/>
        <v>p = .01</v>
      </c>
      <c r="J12" s="68">
        <f t="shared" si="2"/>
        <v>2.4239803020917901</v>
      </c>
      <c r="L12" s="123"/>
      <c r="M12" s="123"/>
    </row>
    <row r="13" spans="1:13" s="79" customFormat="1" ht="33.6" customHeight="1" thickBot="1" x14ac:dyDescent="0.35">
      <c r="A13" s="70" t="s">
        <v>14</v>
      </c>
      <c r="B13" s="68">
        <f>[18]utt_slope_mode_only_b0!B4</f>
        <v>2.4650478731333498</v>
      </c>
      <c r="C13" s="70">
        <f>[18]utt_slope_mode_only_b0!C4</f>
        <v>1.1010018453656401</v>
      </c>
      <c r="D13" s="70">
        <f>[18]utt_slope_mode_only_b0!D4</f>
        <v>3.8290939009010598</v>
      </c>
      <c r="E13" s="68">
        <f>[18]utt_slope_mode_only_b0!E4</f>
        <v>0.59294309237126996</v>
      </c>
      <c r="F13" s="68">
        <f>[18]utt_slope_mode_only_b0!F4</f>
        <v>4.15730936888942</v>
      </c>
      <c r="G13" s="68">
        <f>[18]utt_slope_mode_only_b0!G4</f>
        <v>8.1121433748972294</v>
      </c>
      <c r="H13" s="162">
        <f>[18]utt_slope_mode_only_b0!H4</f>
        <v>3.0817069950630199E-3</v>
      </c>
      <c r="I13" s="156" t="str">
        <f t="shared" si="1"/>
        <v>p = .003</v>
      </c>
      <c r="J13" s="68">
        <f t="shared" si="2"/>
        <v>1.36404602776771</v>
      </c>
      <c r="L13" s="123"/>
      <c r="M13" s="123"/>
    </row>
    <row r="14" spans="1:13" s="79" customFormat="1" ht="33.6" customHeight="1" thickBot="1" x14ac:dyDescent="0.35">
      <c r="A14" s="67" t="s">
        <v>15</v>
      </c>
      <c r="B14" s="65">
        <f>[18]utt_slope_mode_only_b0!B5</f>
        <v>5.52394654787373</v>
      </c>
      <c r="C14" s="67">
        <f>[18]utt_slope_mode_only_b0!C5</f>
        <v>3.1424667967711599</v>
      </c>
      <c r="D14" s="67">
        <f>[18]utt_slope_mode_only_b0!D5</f>
        <v>7.9054262989762902</v>
      </c>
      <c r="E14" s="65">
        <f>[18]utt_slope_mode_only_b0!E5</f>
        <v>1.09052188241313</v>
      </c>
      <c r="F14" s="65">
        <f>[18]utt_slope_mode_only_b0!F5</f>
        <v>5.0654155931747002</v>
      </c>
      <c r="G14" s="65">
        <f>[18]utt_slope_mode_only_b0!G5</f>
        <v>11.7579334056738</v>
      </c>
      <c r="H14" s="163">
        <f>[18]utt_slope_mode_only_b0!H5</f>
        <v>2.9537740825649002E-4</v>
      </c>
      <c r="I14" s="157" t="str">
        <f t="shared" si="1"/>
        <v>p &lt; .001</v>
      </c>
      <c r="J14" s="65">
        <f t="shared" si="2"/>
        <v>2.3814797511025603</v>
      </c>
      <c r="L14" s="123"/>
      <c r="M14" s="123"/>
    </row>
    <row r="15" spans="1:13" x14ac:dyDescent="0.3">
      <c r="A15" s="63" t="s">
        <v>64</v>
      </c>
      <c r="B15" s="64">
        <f>_xlfn.STDEV.S(B11:B14)</f>
        <v>3.9663031640428499</v>
      </c>
      <c r="C15" s="82" t="s">
        <v>67</v>
      </c>
      <c r="D15" s="82">
        <f>_xlfn.VAR.S(B11:B14)</f>
        <v>15.731560789096321</v>
      </c>
    </row>
    <row r="16" spans="1:13" x14ac:dyDescent="0.3">
      <c r="A16" s="63" t="s">
        <v>65</v>
      </c>
      <c r="B16" s="64">
        <f>AVERAGE(B11:B14)</f>
        <v>0.8489174668419448</v>
      </c>
      <c r="C16" s="63"/>
      <c r="D16" s="63"/>
    </row>
    <row r="17" spans="1:6" ht="33.6" customHeight="1" x14ac:dyDescent="0.3">
      <c r="A17" s="63"/>
      <c r="B17" s="63"/>
      <c r="C17" s="63"/>
      <c r="D17" s="63"/>
    </row>
    <row r="18" spans="1:6" ht="33.6" customHeight="1" x14ac:dyDescent="0.3">
      <c r="B18" s="64" t="s">
        <v>89</v>
      </c>
      <c r="C18" s="64" t="s">
        <v>90</v>
      </c>
      <c r="D18" s="64" t="s">
        <v>91</v>
      </c>
      <c r="E18" s="63" t="s">
        <v>92</v>
      </c>
      <c r="F18" s="63" t="s">
        <v>83</v>
      </c>
    </row>
    <row r="19" spans="1:6" ht="16.2" customHeight="1" x14ac:dyDescent="0.3">
      <c r="A19" s="86">
        <v>-2</v>
      </c>
      <c r="B19" s="64">
        <f>$B$3+$B$11*$A19</f>
        <v>1.6459183804206492</v>
      </c>
      <c r="C19" s="64">
        <f>$B$4+$B$12*$A19</f>
        <v>6.9674378014790808</v>
      </c>
      <c r="D19" s="64">
        <f>$B$5+$B$13*$A19</f>
        <v>-4.692658172906655</v>
      </c>
      <c r="E19" s="64">
        <f>$B$6+$B$14*$A19</f>
        <v>-9.3741069349452104</v>
      </c>
      <c r="F19" s="64">
        <f>$B$8+$B$16*$A19</f>
        <v>-1.3633522314880335</v>
      </c>
    </row>
    <row r="20" spans="1:6" ht="15.6" customHeight="1" x14ac:dyDescent="0.3">
      <c r="A20" s="86">
        <v>2</v>
      </c>
      <c r="B20" s="64">
        <f>$B$3+$B$11*$A20</f>
        <v>-2.6929979609657111</v>
      </c>
      <c r="C20" s="64">
        <f>$B$4+$B$12*$A20</f>
        <v>-7.0669440716917595</v>
      </c>
      <c r="D20" s="64">
        <f>$B$5+$B$13*$A20</f>
        <v>5.1675333196267443</v>
      </c>
      <c r="E20" s="64">
        <f>$B$5+$B$14*$A20</f>
        <v>11.285330669107505</v>
      </c>
      <c r="F20" s="64">
        <f>$B$8+$B$16*$A20</f>
        <v>2.0323176358797457</v>
      </c>
    </row>
    <row r="21" spans="1:6" ht="12" customHeight="1" x14ac:dyDescent="0.3"/>
    <row r="23" spans="1:6" x14ac:dyDescent="0.3">
      <c r="B23" s="64" t="str">
        <f>B18</f>
        <v>MDC (mode-only)</v>
      </c>
      <c r="C23" s="64" t="str">
        <f t="shared" ref="C23:E23" si="3">C18</f>
        <v>MWH (mode-only)</v>
      </c>
      <c r="D23" s="64" t="str">
        <f t="shared" si="3"/>
        <v>MYN (mode-only)</v>
      </c>
      <c r="E23" s="64" t="str">
        <f t="shared" si="3"/>
        <v>MDQ (mode-only)</v>
      </c>
      <c r="F23" s="63" t="s">
        <v>84</v>
      </c>
    </row>
    <row r="24" spans="1:6" x14ac:dyDescent="0.3">
      <c r="A24" s="86">
        <v>-2</v>
      </c>
      <c r="B24" s="64">
        <f>$B$3</f>
        <v>-0.52353979027253095</v>
      </c>
      <c r="C24" s="64">
        <f>$B$4</f>
        <v>-4.9753135106339497E-2</v>
      </c>
      <c r="D24" s="64">
        <f>$B$5</f>
        <v>0.23743757336004501</v>
      </c>
      <c r="E24" s="64">
        <f>$B$6</f>
        <v>1.67378616080225</v>
      </c>
      <c r="F24" s="64">
        <f>B8</f>
        <v>0.33448270219585613</v>
      </c>
    </row>
    <row r="25" spans="1:6" x14ac:dyDescent="0.3">
      <c r="A25" s="86">
        <v>2</v>
      </c>
      <c r="B25" s="64">
        <f>$B$3</f>
        <v>-0.52353979027253095</v>
      </c>
      <c r="C25" s="64">
        <f>$B$4</f>
        <v>-4.9753135106339497E-2</v>
      </c>
      <c r="D25" s="64">
        <f>$B$5</f>
        <v>0.23743757336004501</v>
      </c>
      <c r="E25" s="64">
        <f>$B$6</f>
        <v>1.67378616080225</v>
      </c>
      <c r="F25" s="64">
        <f>B8</f>
        <v>0.33448270219585613</v>
      </c>
    </row>
    <row r="27" spans="1:6" x14ac:dyDescent="0.3">
      <c r="A27" s="63"/>
      <c r="B27" s="63"/>
      <c r="C27" s="63"/>
      <c r="D27" s="63"/>
    </row>
    <row r="28" spans="1:6" x14ac:dyDescent="0.3">
      <c r="A28" s="63"/>
      <c r="B28" s="63"/>
      <c r="C28" s="63"/>
      <c r="D28" s="63"/>
    </row>
    <row r="29" spans="1:6" x14ac:dyDescent="0.3">
      <c r="A29" s="63"/>
      <c r="B29" s="63"/>
      <c r="C29" s="63"/>
      <c r="D29" s="63"/>
    </row>
    <row r="30" spans="1:6" x14ac:dyDescent="0.3">
      <c r="C30" s="63"/>
      <c r="D30" s="63"/>
    </row>
    <row r="31" spans="1:6" x14ac:dyDescent="0.3">
      <c r="C31" s="63"/>
      <c r="D31" s="63"/>
    </row>
    <row r="32" spans="1:6" x14ac:dyDescent="0.3">
      <c r="C32" s="63"/>
      <c r="D32" s="63"/>
    </row>
    <row r="33" spans="3:4" x14ac:dyDescent="0.3">
      <c r="C33" s="63"/>
      <c r="D33" s="63"/>
    </row>
  </sheetData>
  <conditionalFormatting sqref="I11:I12">
    <cfRule type="containsText" dxfId="37" priority="43" stopIfTrue="1" operator="containsText" text="p&lt;0.001">
      <formula>NOT(ISERROR(SEARCH("p&lt;0.001",I11)))</formula>
    </cfRule>
    <cfRule type="containsText" dxfId="36" priority="44" stopIfTrue="1" operator="containsText" text="p&lt;0.01">
      <formula>NOT(ISERROR(SEARCH("p&lt;0.01",I11)))</formula>
    </cfRule>
    <cfRule type="containsText" dxfId="35" priority="45" stopIfTrue="1" operator="containsText" text="p&lt;0.05">
      <formula>NOT(ISERROR(SEARCH("p&lt;0.05",I11)))</formula>
    </cfRule>
    <cfRule type="containsText" dxfId="34" priority="46" stopIfTrue="1" operator="containsText" text="p&lt;0.1">
      <formula>NOT(ISERROR(SEARCH("p&lt;0.1",I11)))</formula>
    </cfRule>
  </conditionalFormatting>
  <conditionalFormatting sqref="I13:I14">
    <cfRule type="containsText" dxfId="33" priority="35" stopIfTrue="1" operator="containsText" text="p&lt;0.001">
      <formula>NOT(ISERROR(SEARCH("p&lt;0.001",I13)))</formula>
    </cfRule>
    <cfRule type="containsText" dxfId="32" priority="36" stopIfTrue="1" operator="containsText" text="p&lt;0.01">
      <formula>NOT(ISERROR(SEARCH("p&lt;0.01",I13)))</formula>
    </cfRule>
    <cfRule type="containsText" dxfId="31" priority="37" stopIfTrue="1" operator="containsText" text="p&lt;0.05">
      <formula>NOT(ISERROR(SEARCH("p&lt;0.05",I13)))</formula>
    </cfRule>
    <cfRule type="containsText" dxfId="30" priority="38" stopIfTrue="1" operator="containsText" text="p&lt;0.1">
      <formula>NOT(ISERROR(SEARCH("p&lt;0.1",I13)))</formula>
    </cfRule>
  </conditionalFormatting>
  <conditionalFormatting sqref="I3:I4">
    <cfRule type="containsText" dxfId="29" priority="18" stopIfTrue="1" operator="containsText" text="p&lt;0.0001">
      <formula>NOT(ISERROR(SEARCH("p&lt;0.0001",I3)))</formula>
    </cfRule>
    <cfRule type="containsText" dxfId="28" priority="27" stopIfTrue="1" operator="containsText" text="p&lt;0.001">
      <formula>NOT(ISERROR(SEARCH("p&lt;0.001",I3)))</formula>
    </cfRule>
    <cfRule type="containsText" dxfId="27" priority="28" stopIfTrue="1" operator="containsText" text="p&lt;0.01">
      <formula>NOT(ISERROR(SEARCH("p&lt;0.01",I3)))</formula>
    </cfRule>
    <cfRule type="containsText" dxfId="26" priority="29" stopIfTrue="1" operator="containsText" text="p&lt;0.05">
      <formula>NOT(ISERROR(SEARCH("p&lt;0.05",I3)))</formula>
    </cfRule>
    <cfRule type="containsText" dxfId="25" priority="30" stopIfTrue="1" operator="containsText" text="p&lt;0.1">
      <formula>NOT(ISERROR(SEARCH("p&lt;0.1",I3)))</formula>
    </cfRule>
  </conditionalFormatting>
  <conditionalFormatting sqref="I5:I6">
    <cfRule type="containsText" dxfId="24" priority="17" stopIfTrue="1" operator="containsText" text="p&lt;0.0001">
      <formula>NOT(ISERROR(SEARCH("p&lt;0.0001",I5)))</formula>
    </cfRule>
    <cfRule type="containsText" dxfId="23" priority="19" stopIfTrue="1" operator="containsText" text="p&lt;0.001">
      <formula>NOT(ISERROR(SEARCH("p&lt;0.001",I5)))</formula>
    </cfRule>
    <cfRule type="containsText" dxfId="22" priority="20" stopIfTrue="1" operator="containsText" text="p&lt;0.01">
      <formula>NOT(ISERROR(SEARCH("p&lt;0.01",I5)))</formula>
    </cfRule>
    <cfRule type="containsText" dxfId="21" priority="21" stopIfTrue="1" operator="containsText" text="p&lt;0.05">
      <formula>NOT(ISERROR(SEARCH("p&lt;0.05",I5)))</formula>
    </cfRule>
    <cfRule type="containsText" dxfId="20" priority="22" stopIfTrue="1" operator="containsText" text="p&lt;0.1">
      <formula>NOT(ISERROR(SEARCH("p&lt;0.1",I5)))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EE19B-FF15-46C7-B143-351F74E2D2B0}">
  <dimension ref="A1:M33"/>
  <sheetViews>
    <sheetView showGridLines="0" zoomScale="85" zoomScaleNormal="85" workbookViewId="0">
      <selection activeCell="A10" sqref="A10:J10"/>
    </sheetView>
  </sheetViews>
  <sheetFormatPr defaultColWidth="8.88671875" defaultRowHeight="14.4" x14ac:dyDescent="0.3"/>
  <cols>
    <col min="1" max="1" width="14" style="64" bestFit="1" customWidth="1"/>
    <col min="2" max="3" width="11.33203125" style="64" bestFit="1" customWidth="1"/>
    <col min="4" max="4" width="9.6640625" style="64" bestFit="1" customWidth="1"/>
    <col min="5" max="5" width="10.6640625" style="63" bestFit="1" customWidth="1"/>
    <col min="6" max="6" width="9.6640625" style="63" bestFit="1" customWidth="1"/>
    <col min="7" max="7" width="10.109375" style="63" customWidth="1"/>
    <col min="8" max="8" width="12.88671875" style="63" customWidth="1"/>
    <col min="9" max="9" width="13.33203125" style="63" customWidth="1"/>
    <col min="10" max="10" width="14" style="63" customWidth="1"/>
    <col min="11" max="11" width="3.33203125" style="63" customWidth="1"/>
    <col min="12" max="15" width="8.88671875" style="63"/>
    <col min="16" max="16" width="2.88671875" style="63" customWidth="1"/>
    <col min="17" max="17" width="12" style="63" customWidth="1"/>
    <col min="18" max="18" width="3.88671875" style="63" customWidth="1"/>
    <col min="19" max="16384" width="8.88671875" style="63"/>
  </cols>
  <sheetData>
    <row r="1" spans="1:13" s="76" customFormat="1" ht="30" thickBot="1" x14ac:dyDescent="0.35">
      <c r="A1" s="78" t="s">
        <v>42</v>
      </c>
      <c r="B1" s="85" t="s">
        <v>57</v>
      </c>
      <c r="C1" s="77"/>
      <c r="D1" s="85"/>
      <c r="E1" s="85"/>
      <c r="F1" s="84"/>
      <c r="G1" s="84"/>
    </row>
    <row r="2" spans="1:13" ht="25.2" customHeight="1" thickTop="1" thickBot="1" x14ac:dyDescent="0.35">
      <c r="A2" s="74" t="s">
        <v>45</v>
      </c>
      <c r="B2" s="74" t="s">
        <v>38</v>
      </c>
      <c r="C2" s="74" t="s">
        <v>46</v>
      </c>
      <c r="D2" s="74" t="s">
        <v>47</v>
      </c>
      <c r="E2" s="74" t="s">
        <v>3</v>
      </c>
      <c r="F2" s="74" t="s">
        <v>110</v>
      </c>
      <c r="G2" s="74" t="s">
        <v>7</v>
      </c>
      <c r="H2" s="160" t="s">
        <v>36</v>
      </c>
      <c r="I2" s="154" t="s">
        <v>35</v>
      </c>
      <c r="J2" s="74" t="s">
        <v>56</v>
      </c>
      <c r="L2" s="74" t="s">
        <v>44</v>
      </c>
      <c r="M2" s="74" t="s">
        <v>43</v>
      </c>
    </row>
    <row r="3" spans="1:13" s="79" customFormat="1" ht="33.6" customHeight="1" thickTop="1" thickBot="1" x14ac:dyDescent="0.35">
      <c r="A3" s="73" t="s">
        <v>12</v>
      </c>
      <c r="B3" s="73">
        <f>[19]utt_f0_full_phon_b0!B2</f>
        <v>-0.418601741744975</v>
      </c>
      <c r="C3" s="73">
        <f>[19]utt_f0_full_phon_b0!C2</f>
        <v>-1.3644474034801</v>
      </c>
      <c r="D3" s="73">
        <f>[19]utt_f0_full_phon_b0!D2</f>
        <v>0.52724391999015496</v>
      </c>
      <c r="E3" s="71">
        <f>[19]utt_f0_full_phon_b0!E2</f>
        <v>0.38315049648949201</v>
      </c>
      <c r="F3" s="71">
        <f>[19]utt_f0_full_phon_b0!F2</f>
        <v>-1.0925256409173201</v>
      </c>
      <c r="G3" s="71">
        <f>[19]utt_f0_full_phon_b0!G2</f>
        <v>5.78986624509675</v>
      </c>
      <c r="H3" s="124">
        <f>[19]utt_f0_full_phon_b0!H2</f>
        <v>0.31796293588739999</v>
      </c>
      <c r="I3" s="155" t="str">
        <f>IF(H3&lt;0.001, "p &lt; .001", _xlfn.CONCAT("p = ", REPLACE(ROUND(H3, 3),1,2,".")))</f>
        <v>p = .318</v>
      </c>
      <c r="J3" s="71">
        <f t="shared" ref="J3:J6" si="0">D3-B3</f>
        <v>0.94584566173512996</v>
      </c>
      <c r="L3" s="137">
        <v>1.8544092869285801E-2</v>
      </c>
      <c r="M3" s="137">
        <v>0.95092036274743896</v>
      </c>
    </row>
    <row r="4" spans="1:13" s="79" customFormat="1" ht="33.6" customHeight="1" thickBot="1" x14ac:dyDescent="0.35">
      <c r="A4" s="70" t="s">
        <v>13</v>
      </c>
      <c r="B4" s="70">
        <f>[19]utt_f0_full_phon_b0!B3</f>
        <v>5.4921727840636599E-2</v>
      </c>
      <c r="C4" s="70">
        <f>[19]utt_f0_full_phon_b0!C3</f>
        <v>-0.97709824775802601</v>
      </c>
      <c r="D4" s="70">
        <f>[19]utt_f0_full_phon_b0!D3</f>
        <v>1.0869417034393001</v>
      </c>
      <c r="E4" s="68">
        <f>[19]utt_f0_full_phon_b0!E3</f>
        <v>0.46387963357941697</v>
      </c>
      <c r="F4" s="68">
        <f>[19]utt_f0_full_phon_b0!F3</f>
        <v>0.118396506043704</v>
      </c>
      <c r="G4" s="68">
        <f>[19]utt_f0_full_phon_b0!G3</f>
        <v>10.1133616182985</v>
      </c>
      <c r="H4" s="164">
        <f>[19]utt_f0_full_phon_b0!H3</f>
        <v>0.90807212439538498</v>
      </c>
      <c r="I4" s="156" t="str">
        <f>IF(H4&lt;0.001, "p &lt; .001", _xlfn.CONCAT("p = ", REPLACE(ROUND(H4, 3),1,2,".")))</f>
        <v>p = .908</v>
      </c>
      <c r="J4" s="68">
        <f t="shared" si="0"/>
        <v>1.0320199755986634</v>
      </c>
      <c r="L4" s="122"/>
      <c r="M4" s="122"/>
    </row>
    <row r="5" spans="1:13" s="79" customFormat="1" ht="33.6" customHeight="1" thickBot="1" x14ac:dyDescent="0.35">
      <c r="A5" s="70" t="s">
        <v>14</v>
      </c>
      <c r="B5" s="70">
        <f>[19]utt_f0_full_phon_b0!B4</f>
        <v>0.15244365963015299</v>
      </c>
      <c r="C5" s="70">
        <f>[19]utt_f0_full_phon_b0!C4</f>
        <v>-0.80115317426675803</v>
      </c>
      <c r="D5" s="70">
        <f>[19]utt_f0_full_phon_b0!D4</f>
        <v>1.10604049352706</v>
      </c>
      <c r="E5" s="68">
        <f>[19]utt_f0_full_phon_b0!E4</f>
        <v>0.38224974249189803</v>
      </c>
      <c r="F5" s="68">
        <f>[19]utt_f0_full_phon_b0!F4</f>
        <v>0.39880644166394602</v>
      </c>
      <c r="G5" s="68">
        <f>[19]utt_f0_full_phon_b0!G4</f>
        <v>5.5594156434446003</v>
      </c>
      <c r="H5" s="164">
        <f>[19]utt_f0_full_phon_b0!H4</f>
        <v>0.70489872922498298</v>
      </c>
      <c r="I5" s="156" t="str">
        <f>IF(H5&lt;0.001, "p &lt; .001", _xlfn.CONCAT("p = ", REPLACE(ROUND(H5, 3),1,2,".")))</f>
        <v>p = .705</v>
      </c>
      <c r="J5" s="68">
        <f t="shared" si="0"/>
        <v>0.95359683389690697</v>
      </c>
      <c r="L5" s="122"/>
      <c r="M5" s="122"/>
    </row>
    <row r="6" spans="1:13" s="79" customFormat="1" ht="33.6" customHeight="1" thickBot="1" x14ac:dyDescent="0.35">
      <c r="A6" s="67" t="s">
        <v>15</v>
      </c>
      <c r="B6" s="67">
        <f>[19]utt_f0_full_phon_b0!B5</f>
        <v>1.44073013611451</v>
      </c>
      <c r="C6" s="67">
        <f>[19]utt_f0_full_phon_b0!C5</f>
        <v>0.27513666162394901</v>
      </c>
      <c r="D6" s="67">
        <f>[19]utt_f0_full_phon_b0!D5</f>
        <v>2.60632361060508</v>
      </c>
      <c r="E6" s="65">
        <f>[19]utt_f0_full_phon_b0!E5</f>
        <v>0.54159215100311098</v>
      </c>
      <c r="F6" s="65">
        <f>[19]utt_f0_full_phon_b0!F5</f>
        <v>2.6601754354195601</v>
      </c>
      <c r="G6" s="65">
        <f>[19]utt_f0_full_phon_b0!G5</f>
        <v>13.5065727924218</v>
      </c>
      <c r="H6" s="165">
        <f>[19]utt_f0_full_phon_b0!H5</f>
        <v>1.91148103277935E-2</v>
      </c>
      <c r="I6" s="157" t="str">
        <f>IF(H6&lt;0.001, "p &lt; .001", _xlfn.CONCAT("p = ", REPLACE(ROUND(H6, 3),1,2,".")))</f>
        <v>p = .019</v>
      </c>
      <c r="J6" s="65">
        <f t="shared" si="0"/>
        <v>1.16559347449057</v>
      </c>
      <c r="L6" s="122"/>
      <c r="M6" s="122"/>
    </row>
    <row r="7" spans="1:13" s="79" customFormat="1" x14ac:dyDescent="0.3">
      <c r="A7" s="63" t="s">
        <v>64</v>
      </c>
      <c r="B7" s="64">
        <f>_xlfn.STDEV.S(B3:B6)</f>
        <v>0.79567004655508</v>
      </c>
      <c r="C7" s="82" t="s">
        <v>67</v>
      </c>
      <c r="D7" s="83">
        <f>_xlfn.VAR.S(B3:B6)</f>
        <v>0.63309082298496322</v>
      </c>
      <c r="E7" s="82"/>
      <c r="F7" s="81"/>
      <c r="G7" s="80" t="s">
        <v>68</v>
      </c>
      <c r="H7" s="123">
        <f>'Utt Mode+ b0'!B7-'Utt Mode b0'!B7</f>
        <v>-0.15072509423175329</v>
      </c>
      <c r="I7" s="79" t="s">
        <v>69</v>
      </c>
      <c r="J7" s="123">
        <f>'Utt Mode b0'!D7-'Utt Mode+ b0'!D7</f>
        <v>0.26257293951996685</v>
      </c>
      <c r="L7" s="122"/>
      <c r="M7" s="122"/>
    </row>
    <row r="8" spans="1:13" s="79" customFormat="1" x14ac:dyDescent="0.3">
      <c r="A8" s="63" t="s">
        <v>65</v>
      </c>
      <c r="B8" s="121">
        <f>AVERAGE(B3:B6)</f>
        <v>0.30737344546008116</v>
      </c>
      <c r="C8" s="82"/>
      <c r="D8" s="82"/>
      <c r="E8" s="82"/>
      <c r="F8" s="81"/>
      <c r="G8" s="80" t="s">
        <v>74</v>
      </c>
      <c r="H8" s="123">
        <f>'Utt Mode+ b0'!B8-'Utt Mode b0'!B8</f>
        <v>-2.7109256735774967E-2</v>
      </c>
      <c r="L8" s="122"/>
      <c r="M8" s="122"/>
    </row>
    <row r="9" spans="1:13" s="76" customFormat="1" ht="33.6" customHeight="1" thickBot="1" x14ac:dyDescent="0.35">
      <c r="A9" s="78" t="s">
        <v>41</v>
      </c>
      <c r="B9" s="85" t="s">
        <v>57</v>
      </c>
      <c r="C9" s="85"/>
      <c r="D9" s="85"/>
      <c r="E9" s="77"/>
      <c r="G9" s="76" t="s">
        <v>39</v>
      </c>
      <c r="L9" s="122"/>
      <c r="M9" s="122"/>
    </row>
    <row r="10" spans="1:13" ht="25.2" customHeight="1" thickTop="1" thickBot="1" x14ac:dyDescent="0.35">
      <c r="A10" s="74" t="s">
        <v>45</v>
      </c>
      <c r="B10" s="74" t="s">
        <v>38</v>
      </c>
      <c r="C10" s="74" t="s">
        <v>46</v>
      </c>
      <c r="D10" s="74" t="s">
        <v>47</v>
      </c>
      <c r="E10" s="74" t="s">
        <v>3</v>
      </c>
      <c r="F10" s="74" t="s">
        <v>110</v>
      </c>
      <c r="G10" s="74" t="s">
        <v>7</v>
      </c>
      <c r="H10" s="160" t="s">
        <v>36</v>
      </c>
      <c r="I10" s="154" t="s">
        <v>35</v>
      </c>
      <c r="J10" s="74" t="s">
        <v>56</v>
      </c>
      <c r="L10" s="74" t="s">
        <v>44</v>
      </c>
      <c r="M10" s="74" t="s">
        <v>43</v>
      </c>
    </row>
    <row r="11" spans="1:13" s="79" customFormat="1" ht="33.6" customHeight="1" thickTop="1" thickBot="1" x14ac:dyDescent="0.35">
      <c r="A11" s="73" t="s">
        <v>12</v>
      </c>
      <c r="B11" s="71">
        <f>[20]utt_slope_full_phon_b0!B2</f>
        <v>-3.4714019405885499</v>
      </c>
      <c r="C11" s="73">
        <f>[20]utt_slope_full_phon_b0!C2</f>
        <v>-8.0525827550117004</v>
      </c>
      <c r="D11" s="73">
        <f>[20]utt_slope_full_phon_b0!D2</f>
        <v>1.10977887383458</v>
      </c>
      <c r="E11" s="71">
        <f>[20]utt_slope_full_phon_b0!E2</f>
        <v>2.0234355739820602</v>
      </c>
      <c r="F11" s="71">
        <f>[20]utt_slope_full_phon_b0!F2</f>
        <v>-1.7155979588502099</v>
      </c>
      <c r="G11" s="71">
        <f>[20]utt_slope_full_phon_b0!G2</f>
        <v>8.9506299986610092</v>
      </c>
      <c r="H11" s="124">
        <f>[20]utt_slope_full_phon_b0!H2</f>
        <v>0.120558838569345</v>
      </c>
      <c r="I11" s="155" t="str">
        <f>IF(H11&lt;0.001, "p &lt; .001", _xlfn.CONCAT("p = ", REPLACE(ROUND(H11, 3),1,2,".")))</f>
        <v>p = .121</v>
      </c>
      <c r="J11" s="71">
        <f>D11-B11</f>
        <v>4.5811808144231296</v>
      </c>
      <c r="L11" s="137">
        <v>0.21507796859329401</v>
      </c>
      <c r="M11" s="137">
        <v>0.90924598576144</v>
      </c>
    </row>
    <row r="12" spans="1:13" s="79" customFormat="1" ht="33.6" customHeight="1" thickBot="1" x14ac:dyDescent="0.35">
      <c r="A12" s="70" t="s">
        <v>13</v>
      </c>
      <c r="B12" s="68">
        <f>[20]utt_slope_full_phon_b0!B3</f>
        <v>-5.6066765505065197</v>
      </c>
      <c r="C12" s="70">
        <f>[20]utt_slope_full_phon_b0!C3</f>
        <v>-10.436288835807201</v>
      </c>
      <c r="D12" s="70">
        <f>[20]utt_slope_full_phon_b0!D3</f>
        <v>-0.77706426520584404</v>
      </c>
      <c r="E12" s="68">
        <f>[20]utt_slope_full_phon_b0!E3</f>
        <v>2.20976205657331</v>
      </c>
      <c r="F12" s="68">
        <f>[20]utt_slope_full_phon_b0!F3</f>
        <v>-2.5372308904610299</v>
      </c>
      <c r="G12" s="68">
        <f>[20]utt_slope_full_phon_b0!G3</f>
        <v>11.6739963721766</v>
      </c>
      <c r="H12" s="164">
        <f>[20]utt_slope_full_phon_b0!H3</f>
        <v>2.65425265512968E-2</v>
      </c>
      <c r="I12" s="156" t="str">
        <f>IF(H12&lt;0.001, "p &lt; .001", _xlfn.CONCAT("p = ", REPLACE(ROUND(H12, 3),1,2,".")))</f>
        <v>p = .027</v>
      </c>
      <c r="J12" s="68">
        <f t="shared" ref="J12:J14" si="1">D12-B12</f>
        <v>4.8296122853006755</v>
      </c>
      <c r="L12" s="123"/>
      <c r="M12" s="123"/>
    </row>
    <row r="13" spans="1:13" s="79" customFormat="1" ht="33.6" customHeight="1" thickBot="1" x14ac:dyDescent="0.35">
      <c r="A13" s="70" t="s">
        <v>14</v>
      </c>
      <c r="B13" s="68">
        <f>[20]utt_slope_full_phon_b0!B4</f>
        <v>-0.51549928692300795</v>
      </c>
      <c r="C13" s="70">
        <f>[20]utt_slope_full_phon_b0!C4</f>
        <v>-5.0115126207940701</v>
      </c>
      <c r="D13" s="70">
        <f>[20]utt_slope_full_phon_b0!D4</f>
        <v>3.9805140469480502</v>
      </c>
      <c r="E13" s="68">
        <f>[20]utt_slope_full_phon_b0!E4</f>
        <v>1.91879640659482</v>
      </c>
      <c r="F13" s="68">
        <f>[20]utt_slope_full_phon_b0!F4</f>
        <v>-0.26865762576543201</v>
      </c>
      <c r="G13" s="68">
        <f>[20]utt_slope_full_phon_b0!G4</f>
        <v>7.33116065936174</v>
      </c>
      <c r="H13" s="164">
        <f>[20]utt_slope_full_phon_b0!H4</f>
        <v>0.79559716883215503</v>
      </c>
      <c r="I13" s="156" t="str">
        <f>IF(H13&lt;0.001, "p &lt; .001", _xlfn.CONCAT("p = ", REPLACE(ROUND(H13, 3),1,2,".")))</f>
        <v>p = .796</v>
      </c>
      <c r="J13" s="68">
        <f t="shared" si="1"/>
        <v>4.4960133338710584</v>
      </c>
      <c r="L13" s="123"/>
      <c r="M13" s="123"/>
    </row>
    <row r="14" spans="1:13" s="79" customFormat="1" ht="33.6" customHeight="1" thickBot="1" x14ac:dyDescent="0.35">
      <c r="A14" s="67" t="s">
        <v>15</v>
      </c>
      <c r="B14" s="65">
        <f>[20]utt_slope_full_phon_b0!B5</f>
        <v>1.7526265474082099</v>
      </c>
      <c r="C14" s="67">
        <f>[20]utt_slope_full_phon_b0!C5</f>
        <v>-2.89247216205835</v>
      </c>
      <c r="D14" s="67">
        <f>[20]utt_slope_full_phon_b0!D5</f>
        <v>6.3977252568747698</v>
      </c>
      <c r="E14" s="65">
        <f>[20]utt_slope_full_phon_b0!E5</f>
        <v>2.0795871115867</v>
      </c>
      <c r="F14" s="65">
        <f>[20]utt_slope_full_phon_b0!F5</f>
        <v>0.84277621151006998</v>
      </c>
      <c r="G14" s="65">
        <f>[20]utt_slope_full_phon_b0!G5</f>
        <v>9.8207431860617493</v>
      </c>
      <c r="H14" s="165">
        <f>[20]utt_slope_full_phon_b0!H5</f>
        <v>0.41940545721535899</v>
      </c>
      <c r="I14" s="157" t="str">
        <f>IF(H14&lt;0.001, "p &lt; .001", _xlfn.CONCAT("p = ", REPLACE(ROUND(H14, 3),1,2,".")))</f>
        <v>p = .419</v>
      </c>
      <c r="J14" s="65">
        <f t="shared" si="1"/>
        <v>4.6450987094665601</v>
      </c>
      <c r="L14" s="123"/>
      <c r="M14" s="123"/>
    </row>
    <row r="15" spans="1:13" x14ac:dyDescent="0.3">
      <c r="A15" s="63" t="s">
        <v>64</v>
      </c>
      <c r="B15" s="64">
        <f>_xlfn.STDEV.S(B11:B14)</f>
        <v>3.2379398622384978</v>
      </c>
      <c r="C15" s="82" t="s">
        <v>67</v>
      </c>
      <c r="D15" s="82">
        <f>_xlfn.VAR.S(B11:B14)</f>
        <v>10.484254551473063</v>
      </c>
      <c r="G15" s="80" t="s">
        <v>68</v>
      </c>
      <c r="H15" s="123">
        <f>'Utt Mode+ b0'!B15-'Utt Mode b0'!B15</f>
        <v>-0.72836330180435205</v>
      </c>
      <c r="I15" s="79" t="s">
        <v>69</v>
      </c>
      <c r="J15" s="123">
        <f>'Utt Mode b0'!D15-'Utt Mode+ b0'!D15</f>
        <v>5.247306237623258</v>
      </c>
    </row>
    <row r="16" spans="1:13" x14ac:dyDescent="0.3">
      <c r="A16" s="63" t="s">
        <v>65</v>
      </c>
      <c r="B16" s="64">
        <f>AVERAGE(B11:B14)</f>
        <v>-1.9602378076524671</v>
      </c>
      <c r="C16" s="63"/>
      <c r="D16" s="63"/>
      <c r="G16" s="63" t="s">
        <v>74</v>
      </c>
      <c r="H16" s="123">
        <f>'Utt Mode+ b0'!B16-'Utt Mode b0'!B16</f>
        <v>-2.8091552744944117</v>
      </c>
    </row>
    <row r="17" spans="1:6" ht="33.6" customHeight="1" x14ac:dyDescent="0.3">
      <c r="A17" s="63"/>
      <c r="B17" s="63"/>
      <c r="C17" s="63"/>
      <c r="D17" s="63"/>
    </row>
    <row r="18" spans="1:6" ht="33.6" customHeight="1" x14ac:dyDescent="0.3">
      <c r="B18" s="64" t="s">
        <v>85</v>
      </c>
      <c r="C18" s="64" t="s">
        <v>86</v>
      </c>
      <c r="D18" s="64" t="s">
        <v>87</v>
      </c>
      <c r="E18" s="63" t="s">
        <v>88</v>
      </c>
      <c r="F18" s="63" t="s">
        <v>81</v>
      </c>
    </row>
    <row r="19" spans="1:6" ht="33.6" customHeight="1" x14ac:dyDescent="0.3">
      <c r="A19" s="86">
        <v>-2</v>
      </c>
      <c r="B19" s="64">
        <f>$B$3+$B$11*$A19</f>
        <v>6.5242021394321252</v>
      </c>
      <c r="C19" s="64">
        <f>$B$4+$B$12*$A19</f>
        <v>11.268274828853675</v>
      </c>
      <c r="D19" s="64">
        <f>$B$5+$B$13*$A19</f>
        <v>1.1834422334761689</v>
      </c>
      <c r="E19" s="64">
        <f>$B$6+$B$14*$A19</f>
        <v>-2.06452295870191</v>
      </c>
      <c r="F19" s="64">
        <f>$B$8+$B$16*$A19</f>
        <v>4.2278490607650152</v>
      </c>
    </row>
    <row r="20" spans="1:6" ht="33.6" customHeight="1" x14ac:dyDescent="0.3">
      <c r="A20" s="86">
        <v>2</v>
      </c>
      <c r="B20" s="64">
        <f>$B$3+$B$11*$A20</f>
        <v>-7.3614056229220743</v>
      </c>
      <c r="C20" s="64">
        <f>$B$4+$B$12*$A20</f>
        <v>-11.158431373172403</v>
      </c>
      <c r="D20" s="64">
        <f>$B$5+$B$13*$A20</f>
        <v>-0.87855491421586285</v>
      </c>
      <c r="E20" s="64">
        <f>$B$5+$B$14*$A20</f>
        <v>3.6576967544465728</v>
      </c>
      <c r="F20" s="64">
        <f>$B$8+$B$16*$A20</f>
        <v>-3.6131021698448533</v>
      </c>
    </row>
    <row r="21" spans="1:6" ht="33.6" customHeight="1" x14ac:dyDescent="0.3"/>
    <row r="23" spans="1:6" x14ac:dyDescent="0.3">
      <c r="B23" s="64" t="str">
        <f>B18</f>
        <v>MDC (mode-and-phon)</v>
      </c>
      <c r="C23" s="64" t="str">
        <f t="shared" ref="C23:E23" si="2">C18</f>
        <v>MWH (mode-and-phon)</v>
      </c>
      <c r="D23" s="64" t="str">
        <f t="shared" si="2"/>
        <v>MYN (mode-and-phon)</v>
      </c>
      <c r="E23" s="64" t="str">
        <f t="shared" si="2"/>
        <v>MDQ (mode-and-phon)</v>
      </c>
      <c r="F23" s="63" t="s">
        <v>82</v>
      </c>
    </row>
    <row r="24" spans="1:6" x14ac:dyDescent="0.3">
      <c r="A24" s="86">
        <v>-2</v>
      </c>
      <c r="B24" s="64">
        <f>$B$3</f>
        <v>-0.418601741744975</v>
      </c>
      <c r="C24" s="64">
        <f>$B$4</f>
        <v>5.4921727840636599E-2</v>
      </c>
      <c r="D24" s="64">
        <f>$B$5</f>
        <v>0.15244365963015299</v>
      </c>
      <c r="E24" s="64">
        <f>$B$6</f>
        <v>1.44073013611451</v>
      </c>
      <c r="F24" s="64">
        <f>B8</f>
        <v>0.30737344546008116</v>
      </c>
    </row>
    <row r="25" spans="1:6" x14ac:dyDescent="0.3">
      <c r="A25" s="86">
        <v>2</v>
      </c>
      <c r="B25" s="64">
        <f>$B$3</f>
        <v>-0.418601741744975</v>
      </c>
      <c r="C25" s="64">
        <f>$B$4</f>
        <v>5.4921727840636599E-2</v>
      </c>
      <c r="D25" s="64">
        <f>$B$5</f>
        <v>0.15244365963015299</v>
      </c>
      <c r="E25" s="64">
        <f>$B$6</f>
        <v>1.44073013611451</v>
      </c>
      <c r="F25" s="64">
        <f>B8</f>
        <v>0.30737344546008116</v>
      </c>
    </row>
    <row r="26" spans="1:6" x14ac:dyDescent="0.3">
      <c r="A26" s="63"/>
      <c r="B26" s="63"/>
      <c r="C26" s="63"/>
      <c r="D26" s="63"/>
    </row>
    <row r="27" spans="1:6" x14ac:dyDescent="0.3">
      <c r="A27" s="63"/>
      <c r="B27" s="63"/>
      <c r="C27" s="63"/>
      <c r="D27" s="63"/>
    </row>
    <row r="28" spans="1:6" x14ac:dyDescent="0.3">
      <c r="A28" s="63"/>
      <c r="B28" s="63"/>
      <c r="C28" s="63"/>
      <c r="D28" s="63"/>
    </row>
    <row r="29" spans="1:6" x14ac:dyDescent="0.3">
      <c r="A29" s="63"/>
      <c r="B29" s="63"/>
      <c r="C29" s="63"/>
      <c r="D29" s="63"/>
    </row>
    <row r="30" spans="1:6" x14ac:dyDescent="0.3">
      <c r="C30" s="63"/>
      <c r="D30" s="63"/>
    </row>
    <row r="31" spans="1:6" x14ac:dyDescent="0.3">
      <c r="C31" s="63"/>
      <c r="D31" s="63"/>
    </row>
    <row r="32" spans="1:6" x14ac:dyDescent="0.3">
      <c r="C32" s="63"/>
      <c r="D32" s="63"/>
    </row>
    <row r="33" spans="3:4" x14ac:dyDescent="0.3">
      <c r="C33" s="63"/>
      <c r="D33" s="63"/>
    </row>
  </sheetData>
  <conditionalFormatting sqref="I3:I4">
    <cfRule type="containsText" dxfId="19" priority="12" stopIfTrue="1" operator="containsText" text="p&lt;0.0001">
      <formula>NOT(ISERROR(SEARCH("p&lt;0.0001",I3)))</formula>
    </cfRule>
    <cfRule type="containsText" dxfId="18" priority="17" stopIfTrue="1" operator="containsText" text="p&lt;0.001">
      <formula>NOT(ISERROR(SEARCH("p&lt;0.001",I3)))</formula>
    </cfRule>
    <cfRule type="containsText" dxfId="17" priority="18" stopIfTrue="1" operator="containsText" text="p&lt;0.01">
      <formula>NOT(ISERROR(SEARCH("p&lt;0.01",I3)))</formula>
    </cfRule>
    <cfRule type="containsText" dxfId="16" priority="19" stopIfTrue="1" operator="containsText" text="p&lt;0.05">
      <formula>NOT(ISERROR(SEARCH("p&lt;0.05",I3)))</formula>
    </cfRule>
    <cfRule type="containsText" dxfId="15" priority="20" stopIfTrue="1" operator="containsText" text="p&lt;0.1">
      <formula>NOT(ISERROR(SEARCH("p&lt;0.1",I3)))</formula>
    </cfRule>
  </conditionalFormatting>
  <conditionalFormatting sqref="I5:I6">
    <cfRule type="containsText" dxfId="14" priority="11" stopIfTrue="1" operator="containsText" text="p&lt;0.0001">
      <formula>NOT(ISERROR(SEARCH("p&lt;0.0001",I5)))</formula>
    </cfRule>
    <cfRule type="containsText" dxfId="13" priority="13" stopIfTrue="1" operator="containsText" text="p&lt;0.001">
      <formula>NOT(ISERROR(SEARCH("p&lt;0.001",I5)))</formula>
    </cfRule>
    <cfRule type="containsText" dxfId="12" priority="14" stopIfTrue="1" operator="containsText" text="p&lt;0.01">
      <formula>NOT(ISERROR(SEARCH("p&lt;0.01",I5)))</formula>
    </cfRule>
    <cfRule type="containsText" dxfId="11" priority="15" stopIfTrue="1" operator="containsText" text="p&lt;0.05">
      <formula>NOT(ISERROR(SEARCH("p&lt;0.05",I5)))</formula>
    </cfRule>
    <cfRule type="containsText" dxfId="10" priority="16" stopIfTrue="1" operator="containsText" text="p&lt;0.1">
      <formula>NOT(ISERROR(SEARCH("p&lt;0.1",I5)))</formula>
    </cfRule>
  </conditionalFormatting>
  <conditionalFormatting sqref="I11:I12">
    <cfRule type="containsText" dxfId="9" priority="2" stopIfTrue="1" operator="containsText" text="p&lt;0.0001">
      <formula>NOT(ISERROR(SEARCH("p&lt;0.0001",I11)))</formula>
    </cfRule>
    <cfRule type="containsText" dxfId="8" priority="7" stopIfTrue="1" operator="containsText" text="p&lt;0.001">
      <formula>NOT(ISERROR(SEARCH("p&lt;0.001",I11)))</formula>
    </cfRule>
    <cfRule type="containsText" dxfId="7" priority="8" stopIfTrue="1" operator="containsText" text="p&lt;0.01">
      <formula>NOT(ISERROR(SEARCH("p&lt;0.01",I11)))</formula>
    </cfRule>
    <cfRule type="containsText" dxfId="6" priority="9" stopIfTrue="1" operator="containsText" text="p&lt;0.05">
      <formula>NOT(ISERROR(SEARCH("p&lt;0.05",I11)))</formula>
    </cfRule>
    <cfRule type="containsText" dxfId="5" priority="10" stopIfTrue="1" operator="containsText" text="p&lt;0.1">
      <formula>NOT(ISERROR(SEARCH("p&lt;0.1",I11)))</formula>
    </cfRule>
  </conditionalFormatting>
  <conditionalFormatting sqref="I13:I14">
    <cfRule type="containsText" dxfId="4" priority="1" stopIfTrue="1" operator="containsText" text="p&lt;0.0001">
      <formula>NOT(ISERROR(SEARCH("p&lt;0.0001",I13)))</formula>
    </cfRule>
    <cfRule type="containsText" dxfId="3" priority="3" stopIfTrue="1" operator="containsText" text="p&lt;0.001">
      <formula>NOT(ISERROR(SEARCH("p&lt;0.001",I13)))</formula>
    </cfRule>
    <cfRule type="containsText" dxfId="2" priority="4" stopIfTrue="1" operator="containsText" text="p&lt;0.01">
      <formula>NOT(ISERROR(SEARCH("p&lt;0.01",I13)))</formula>
    </cfRule>
    <cfRule type="containsText" dxfId="1" priority="5" stopIfTrue="1" operator="containsText" text="p&lt;0.05">
      <formula>NOT(ISERROR(SEARCH("p&lt;0.05",I13)))</formula>
    </cfRule>
    <cfRule type="containsText" dxfId="0" priority="6" stopIfTrue="1" operator="containsText" text="p&lt;0.1">
      <formula>NOT(ISERROR(SEARCH("p&lt;0.1",I13)))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CC695-1359-41F6-906C-23ADEA1D986A}">
  <dimension ref="A1:K22"/>
  <sheetViews>
    <sheetView showGridLines="0" zoomScale="85" zoomScaleNormal="85" workbookViewId="0">
      <selection activeCell="A13" sqref="A13:J13"/>
    </sheetView>
  </sheetViews>
  <sheetFormatPr defaultColWidth="8.88671875" defaultRowHeight="14.4" x14ac:dyDescent="0.3"/>
  <cols>
    <col min="1" max="1" width="14.109375" style="86" bestFit="1" customWidth="1"/>
    <col min="2" max="2" width="7.109375" style="86" customWidth="1"/>
    <col min="3" max="3" width="12.6640625" style="86" customWidth="1"/>
    <col min="4" max="4" width="11.109375" style="86" customWidth="1"/>
    <col min="5" max="6" width="11.33203125" style="86" customWidth="1"/>
    <col min="7" max="7" width="12.5546875" style="86" customWidth="1"/>
    <col min="8" max="8" width="11.44140625" style="86" customWidth="1"/>
    <col min="9" max="9" width="11.6640625" style="86" customWidth="1"/>
    <col min="10" max="10" width="10.33203125" style="86" customWidth="1"/>
    <col min="11" max="16384" width="8.88671875" style="86"/>
  </cols>
  <sheetData>
    <row r="1" spans="1:11" ht="30" thickBot="1" x14ac:dyDescent="0.35">
      <c r="A1" s="78" t="s">
        <v>42</v>
      </c>
    </row>
    <row r="2" spans="1:11" ht="25.2" customHeight="1" thickTop="1" thickBot="1" x14ac:dyDescent="0.35">
      <c r="A2" s="74" t="s">
        <v>45</v>
      </c>
      <c r="B2" s="74" t="s">
        <v>18</v>
      </c>
      <c r="C2" s="74" t="s">
        <v>99</v>
      </c>
      <c r="D2" s="74" t="s">
        <v>46</v>
      </c>
      <c r="E2" s="74" t="s">
        <v>47</v>
      </c>
      <c r="F2" s="74" t="s">
        <v>3</v>
      </c>
      <c r="G2" s="74" t="s">
        <v>37</v>
      </c>
      <c r="H2" s="74" t="s">
        <v>7</v>
      </c>
      <c r="I2" s="75" t="s">
        <v>36</v>
      </c>
      <c r="J2" s="74" t="s">
        <v>35</v>
      </c>
      <c r="K2" s="90" t="s">
        <v>48</v>
      </c>
    </row>
    <row r="3" spans="1:11" ht="33.6" customHeight="1" thickTop="1" thickBot="1" x14ac:dyDescent="0.35">
      <c r="A3" s="73" t="s">
        <v>12</v>
      </c>
      <c r="B3" s="71" t="s">
        <v>13</v>
      </c>
      <c r="C3" s="73">
        <f>[21]utt_f0_mode_only_b1!C2</f>
        <v>0.47378459260777001</v>
      </c>
      <c r="D3" s="71">
        <f>[21]utt_f0_mode_only_b1!D2</f>
        <v>-0.21728530041517399</v>
      </c>
      <c r="E3" s="71">
        <f>[21]utt_f0_mode_only_b1!E2</f>
        <v>1.1648544856307099</v>
      </c>
      <c r="F3" s="71">
        <f>[21]utt_f0_mode_only_b1!F2</f>
        <v>0.31042696039187001</v>
      </c>
      <c r="G3" s="71">
        <f>[21]utt_f0_mode_only_b1!G2</f>
        <v>1.5262353244372899</v>
      </c>
      <c r="H3" s="72">
        <f>[21]utt_f0_mode_only_b1!H2</f>
        <v>10.0649438716158</v>
      </c>
      <c r="I3" s="124">
        <f>[21]utt_f0_mode_only_b1!I2</f>
        <v>0.15774188884117299</v>
      </c>
      <c r="J3" s="155" t="str">
        <f>IF(I3&lt;0.001, "p &lt; .001", _xlfn.CONCAT("p = ", REPLACE(ROUND(I3, 3),1,2,".")))</f>
        <v>p = .158</v>
      </c>
      <c r="K3" s="91">
        <f t="shared" ref="K3:K8" si="0">C3-D3</f>
        <v>0.69106989302294397</v>
      </c>
    </row>
    <row r="4" spans="1:11" ht="33.6" customHeight="1" thickBot="1" x14ac:dyDescent="0.35">
      <c r="A4" s="70" t="s">
        <v>12</v>
      </c>
      <c r="B4" s="68" t="s">
        <v>14</v>
      </c>
      <c r="C4" s="70">
        <f>[21]utt_f0_mode_only_b1!C3</f>
        <v>0.76097638133650203</v>
      </c>
      <c r="D4" s="68">
        <f>[21]utt_f0_mode_only_b1!D3</f>
        <v>0.20657533600459099</v>
      </c>
      <c r="E4" s="68">
        <f>[21]utt_f0_mode_only_b1!E3</f>
        <v>1.31537742666841</v>
      </c>
      <c r="F4" s="68">
        <f>[21]utt_f0_mode_only_b1!F3</f>
        <v>0.249012898987129</v>
      </c>
      <c r="G4" s="68">
        <f>[21]utt_f0_mode_only_b1!G3</f>
        <v>3.05597173653174</v>
      </c>
      <c r="H4" s="69">
        <f>[21]utt_f0_mode_only_b1!H3</f>
        <v>10.058119813279999</v>
      </c>
      <c r="I4" s="164">
        <f>[21]utt_f0_mode_only_b1!I3</f>
        <v>1.20498765328992E-2</v>
      </c>
      <c r="J4" s="70" t="str">
        <f t="shared" ref="J4:J9" si="1">IF(I4&lt;0.001, "p &lt; .001", _xlfn.CONCAT("p = ", REPLACE(ROUND(I4, 3),1,2,".")))</f>
        <v>p = .012</v>
      </c>
      <c r="K4" s="91">
        <f t="shared" si="0"/>
        <v>0.55440104533191104</v>
      </c>
    </row>
    <row r="5" spans="1:11" ht="33.6" customHeight="1" thickBot="1" x14ac:dyDescent="0.35">
      <c r="A5" s="70" t="s">
        <v>12</v>
      </c>
      <c r="B5" s="68" t="s">
        <v>15</v>
      </c>
      <c r="C5" s="70">
        <f>[21]utt_f0_mode_only_b1!C4</f>
        <v>2.1973305450155798</v>
      </c>
      <c r="D5" s="68">
        <f>[21]utt_f0_mode_only_b1!D4</f>
        <v>1.27086356211134</v>
      </c>
      <c r="E5" s="68">
        <f>[21]utt_f0_mode_only_b1!E4</f>
        <v>3.1237975279198298</v>
      </c>
      <c r="F5" s="68">
        <f>[21]utt_f0_mode_only_b1!F4</f>
        <v>0.41598701688430001</v>
      </c>
      <c r="G5" s="68">
        <f>[21]utt_f0_mode_only_b1!G4</f>
        <v>5.2822094340188004</v>
      </c>
      <c r="H5" s="69">
        <f>[21]utt_f0_mode_only_b1!H4</f>
        <v>10.032741801900899</v>
      </c>
      <c r="I5" s="164">
        <f>[21]utt_f0_mode_only_b1!I4</f>
        <v>3.5265421460791102E-4</v>
      </c>
      <c r="J5" s="70" t="str">
        <f t="shared" si="1"/>
        <v>p &lt; .001</v>
      </c>
      <c r="K5" s="91">
        <f t="shared" si="0"/>
        <v>0.92646698290423979</v>
      </c>
    </row>
    <row r="6" spans="1:11" ht="33.6" customHeight="1" thickBot="1" x14ac:dyDescent="0.35">
      <c r="A6" s="70" t="s">
        <v>13</v>
      </c>
      <c r="B6" s="68" t="s">
        <v>14</v>
      </c>
      <c r="C6" s="70">
        <f>[21]utt_f0_mode_only_b1!C5</f>
        <v>0.28719182728667603</v>
      </c>
      <c r="D6" s="68">
        <f>[21]utt_f0_mode_only_b1!D5</f>
        <v>-0.27619536483468599</v>
      </c>
      <c r="E6" s="68">
        <f>[21]utt_f0_mode_only_b1!E5</f>
        <v>0.85057901940803904</v>
      </c>
      <c r="F6" s="68">
        <f>[21]utt_f0_mode_only_b1!F5</f>
        <v>0.25278098060920201</v>
      </c>
      <c r="G6" s="68">
        <f>[21]utt_f0_mode_only_b1!G5</f>
        <v>1.13612909719134</v>
      </c>
      <c r="H6" s="69">
        <f>[21]utt_f0_mode_only_b1!H5</f>
        <v>9.9796043361084799</v>
      </c>
      <c r="I6" s="164">
        <f>[21]utt_f0_mode_only_b1!I5</f>
        <v>0.28244939184700601</v>
      </c>
      <c r="J6" s="70" t="str">
        <f t="shared" si="1"/>
        <v>p = .282</v>
      </c>
      <c r="K6" s="91">
        <f t="shared" si="0"/>
        <v>0.56338719212136201</v>
      </c>
    </row>
    <row r="7" spans="1:11" ht="33.6" customHeight="1" thickBot="1" x14ac:dyDescent="0.35">
      <c r="A7" s="70" t="s">
        <v>13</v>
      </c>
      <c r="B7" s="68" t="s">
        <v>15</v>
      </c>
      <c r="C7" s="70">
        <f>[21]utt_f0_mode_only_b1!C6</f>
        <v>1.72354596224421</v>
      </c>
      <c r="D7" s="68">
        <f>[21]utt_f0_mode_only_b1!D6</f>
        <v>0.38656275856772898</v>
      </c>
      <c r="E7" s="68">
        <f>[21]utt_f0_mode_only_b1!E6</f>
        <v>3.0605291659206899</v>
      </c>
      <c r="F7" s="68">
        <f>[21]utt_f0_mode_only_b1!F6</f>
        <v>0.60018298528295</v>
      </c>
      <c r="G7" s="68">
        <f>[21]utt_f0_mode_only_b1!G6</f>
        <v>2.87170080543296</v>
      </c>
      <c r="H7" s="69">
        <f>[21]utt_f0_mode_only_b1!H6</f>
        <v>10.0170141611785</v>
      </c>
      <c r="I7" s="164">
        <f>[21]utt_f0_mode_only_b1!I6</f>
        <v>1.6593160095756999E-2</v>
      </c>
      <c r="J7" s="70" t="str">
        <f t="shared" si="1"/>
        <v>p = .017</v>
      </c>
      <c r="K7" s="91">
        <f t="shared" si="0"/>
        <v>1.336983203676481</v>
      </c>
    </row>
    <row r="8" spans="1:11" ht="33" customHeight="1" thickBot="1" x14ac:dyDescent="0.35">
      <c r="A8" s="67" t="s">
        <v>14</v>
      </c>
      <c r="B8" s="65" t="s">
        <v>15</v>
      </c>
      <c r="C8" s="67">
        <f>[21]utt_f0_mode_only_b1!C7</f>
        <v>1.4363541724389</v>
      </c>
      <c r="D8" s="65">
        <f>[21]utt_f0_mode_only_b1!D7</f>
        <v>0.173747886383984</v>
      </c>
      <c r="E8" s="65">
        <f>[21]utt_f0_mode_only_b1!E7</f>
        <v>2.6989604584938198</v>
      </c>
      <c r="F8" s="65">
        <f>[21]utt_f0_mode_only_b1!F7</f>
        <v>0.56700865353228602</v>
      </c>
      <c r="G8" s="65">
        <f>[21]utt_f0_mode_only_b1!G7</f>
        <v>2.5332138468978602</v>
      </c>
      <c r="H8" s="66">
        <f>[21]utt_f0_mode_only_b1!H7</f>
        <v>10.045057726456999</v>
      </c>
      <c r="I8" s="165">
        <f>[21]utt_f0_mode_only_b1!I7</f>
        <v>2.9612571688781501E-2</v>
      </c>
      <c r="J8" s="67" t="str">
        <f t="shared" si="1"/>
        <v>p = .03</v>
      </c>
      <c r="K8" s="91">
        <f t="shared" si="0"/>
        <v>1.2626062860549159</v>
      </c>
    </row>
    <row r="9" spans="1:11" ht="33" customHeight="1" thickBot="1" x14ac:dyDescent="0.35">
      <c r="A9" s="67" t="s">
        <v>96</v>
      </c>
      <c r="B9" s="65" t="s">
        <v>97</v>
      </c>
      <c r="C9" s="67">
        <f>[21]utt_f0_mode_only_b1!C8</f>
        <v>0.126</v>
      </c>
      <c r="D9" s="65">
        <f>[21]utt_f0_mode_only_b1!D8</f>
        <v>-0.16947081719958801</v>
      </c>
      <c r="E9" s="65">
        <f>[21]utt_f0_mode_only_b1!E8</f>
        <v>0.42068783151473998</v>
      </c>
      <c r="F9" s="65">
        <f>[21]utt_f0_mode_only_b1!F8</f>
        <v>0.13100000000000001</v>
      </c>
      <c r="G9" s="65">
        <f>[21]utt_f0_mode_only_b1!G8</f>
        <v>0.96199999999999997</v>
      </c>
      <c r="H9" s="66">
        <f>[21]utt_f0_mode_only_b1!H8</f>
        <v>9.07</v>
      </c>
      <c r="I9" s="165">
        <f>[21]utt_f0_mode_only_b1!I8</f>
        <v>0.36105768886178802</v>
      </c>
      <c r="J9" s="67" t="str">
        <f t="shared" si="1"/>
        <v>p = .361</v>
      </c>
      <c r="K9" s="91">
        <f t="shared" ref="K9" si="2">C9-D9</f>
        <v>0.29547081719958801</v>
      </c>
    </row>
    <row r="10" spans="1:11" x14ac:dyDescent="0.3">
      <c r="A10" s="63" t="s">
        <v>64</v>
      </c>
      <c r="B10" s="64">
        <f>_xlfn.STDEV.S(C3:C8)</f>
        <v>0.75641619868054844</v>
      </c>
      <c r="D10" s="86" t="s">
        <v>67</v>
      </c>
      <c r="E10" s="122">
        <f>_xlfn.VAR.S(C3:C8)</f>
        <v>0.57216546562633097</v>
      </c>
    </row>
    <row r="11" spans="1:11" x14ac:dyDescent="0.3">
      <c r="A11" s="63" t="s">
        <v>65</v>
      </c>
      <c r="B11" s="121">
        <f>AVERAGE(C3:C8)</f>
        <v>1.1465305801549397</v>
      </c>
    </row>
    <row r="12" spans="1:11" ht="33" customHeight="1" thickBot="1" x14ac:dyDescent="0.35">
      <c r="A12" s="78" t="s">
        <v>41</v>
      </c>
    </row>
    <row r="13" spans="1:11" ht="25.2" customHeight="1" thickTop="1" thickBot="1" x14ac:dyDescent="0.35">
      <c r="A13" s="74" t="s">
        <v>45</v>
      </c>
      <c r="B13" s="74" t="s">
        <v>18</v>
      </c>
      <c r="C13" s="74" t="s">
        <v>99</v>
      </c>
      <c r="D13" s="74" t="s">
        <v>46</v>
      </c>
      <c r="E13" s="74" t="s">
        <v>47</v>
      </c>
      <c r="F13" s="74" t="s">
        <v>3</v>
      </c>
      <c r="G13" s="74" t="s">
        <v>37</v>
      </c>
      <c r="H13" s="74" t="s">
        <v>7</v>
      </c>
      <c r="I13" s="75" t="s">
        <v>36</v>
      </c>
      <c r="J13" s="74" t="s">
        <v>35</v>
      </c>
      <c r="K13" s="90" t="s">
        <v>48</v>
      </c>
    </row>
    <row r="14" spans="1:11" ht="33.6" customHeight="1" thickTop="1" thickBot="1" x14ac:dyDescent="0.35">
      <c r="A14" s="73" t="s">
        <v>12</v>
      </c>
      <c r="B14" s="71" t="s">
        <v>13</v>
      </c>
      <c r="C14" s="71">
        <f>[22]utt_slope_mode_only_b1!C2</f>
        <v>-2.42388123109864</v>
      </c>
      <c r="D14" s="71">
        <f>[22]utt_slope_mode_only_b1!D2</f>
        <v>-5.1639179054579003</v>
      </c>
      <c r="E14" s="71">
        <f>[22]utt_slope_mode_only_b1!E2</f>
        <v>0.31615544326061301</v>
      </c>
      <c r="F14" s="71">
        <f>[22]utt_slope_mode_only_b1!F2</f>
        <v>1.22966142177376</v>
      </c>
      <c r="G14" s="71">
        <f>[22]utt_slope_mode_only_b1!G2</f>
        <v>-1.97117774712508</v>
      </c>
      <c r="H14" s="71">
        <f>[22]utt_slope_mode_only_b1!H2</f>
        <v>9.9951482064782198</v>
      </c>
      <c r="I14" s="124">
        <f>[22]utt_slope_mode_only_b1!I2</f>
        <v>7.7007575189590199E-2</v>
      </c>
      <c r="J14" s="73" t="str">
        <f t="shared" ref="J14:J19" si="3">IF(I14&lt;0.001, "p &lt; .001", _xlfn.CONCAT("p = ", REPLACE(ROUND(I14, 3),1,2,".")))</f>
        <v>p = .077</v>
      </c>
      <c r="K14" s="91">
        <f t="shared" ref="K14:K20" si="4">C14-D14</f>
        <v>2.7400366743592603</v>
      </c>
    </row>
    <row r="15" spans="1:11" ht="33.6" customHeight="1" thickBot="1" x14ac:dyDescent="0.35">
      <c r="A15" s="70" t="s">
        <v>12</v>
      </c>
      <c r="B15" s="68" t="s">
        <v>14</v>
      </c>
      <c r="C15" s="68">
        <f>[22]utt_slope_mode_only_b1!C3</f>
        <v>3.5497518552582199</v>
      </c>
      <c r="D15" s="68">
        <f>[22]utt_slope_mode_only_b1!D3</f>
        <v>1.68894791918596</v>
      </c>
      <c r="E15" s="68">
        <f>[22]utt_slope_mode_only_b1!E3</f>
        <v>5.4105557913304798</v>
      </c>
      <c r="F15" s="68">
        <f>[22]utt_slope_mode_only_b1!F3</f>
        <v>0.83497041187126297</v>
      </c>
      <c r="G15" s="68">
        <f>[22]utt_slope_mode_only_b1!G3</f>
        <v>4.2513504727704303</v>
      </c>
      <c r="H15" s="88">
        <f>[22]utt_slope_mode_only_b1!H3</f>
        <v>9.9851969944974392</v>
      </c>
      <c r="I15" s="164">
        <f>[22]utt_slope_mode_only_b1!I3</f>
        <v>1.6915227726735701E-3</v>
      </c>
      <c r="J15" s="70" t="str">
        <f t="shared" si="3"/>
        <v>p = .002</v>
      </c>
      <c r="K15" s="91">
        <f t="shared" si="4"/>
        <v>1.8608039360722599</v>
      </c>
    </row>
    <row r="16" spans="1:11" ht="33.6" customHeight="1" thickBot="1" x14ac:dyDescent="0.35">
      <c r="A16" s="70" t="s">
        <v>12</v>
      </c>
      <c r="B16" s="68" t="s">
        <v>15</v>
      </c>
      <c r="C16" s="68">
        <f>[22]utt_slope_mode_only_b1!C4</f>
        <v>6.60866325868583</v>
      </c>
      <c r="D16" s="68">
        <f>[22]utt_slope_mode_only_b1!D4</f>
        <v>4.03872758741079</v>
      </c>
      <c r="E16" s="68">
        <f>[22]utt_slope_mode_only_b1!E4</f>
        <v>9.1785989299608701</v>
      </c>
      <c r="F16" s="68">
        <f>[22]utt_slope_mode_only_b1!F4</f>
        <v>1.1546821263600899</v>
      </c>
      <c r="G16" s="68">
        <f>[22]utt_slope_mode_only_b1!G4</f>
        <v>5.7233615276598702</v>
      </c>
      <c r="H16" s="88">
        <f>[22]utt_slope_mode_only_b1!H4</f>
        <v>10.0826677081455</v>
      </c>
      <c r="I16" s="164">
        <f>[22]utt_slope_mode_only_b1!I4</f>
        <v>1.86136087748461E-4</v>
      </c>
      <c r="J16" s="70" t="str">
        <f t="shared" si="3"/>
        <v>p &lt; .001</v>
      </c>
      <c r="K16" s="91">
        <f t="shared" si="4"/>
        <v>2.5699356712750401</v>
      </c>
    </row>
    <row r="17" spans="1:11" ht="33.6" customHeight="1" thickBot="1" x14ac:dyDescent="0.35">
      <c r="A17" s="70" t="s">
        <v>13</v>
      </c>
      <c r="B17" s="68" t="s">
        <v>14</v>
      </c>
      <c r="C17" s="68">
        <f>[22]utt_slope_mode_only_b1!C5</f>
        <v>5.9736332606028402</v>
      </c>
      <c r="D17" s="68">
        <f>[22]utt_slope_mode_only_b1!D5</f>
        <v>2.7990538276321999</v>
      </c>
      <c r="E17" s="68">
        <f>[22]utt_slope_mode_only_b1!E5</f>
        <v>9.1482126935734698</v>
      </c>
      <c r="F17" s="68">
        <f>[22]utt_slope_mode_only_b1!F5</f>
        <v>1.4247856711593501</v>
      </c>
      <c r="G17" s="68">
        <f>[22]utt_slope_mode_only_b1!G5</f>
        <v>4.1926539419378503</v>
      </c>
      <c r="H17" s="88">
        <f>[22]utt_slope_mode_only_b1!H5</f>
        <v>10.00095002622</v>
      </c>
      <c r="I17" s="164">
        <f>[22]utt_slope_mode_only_b1!I5</f>
        <v>1.84975937556112E-3</v>
      </c>
      <c r="J17" s="70" t="str">
        <f t="shared" si="3"/>
        <v>p = .002</v>
      </c>
      <c r="K17" s="91">
        <f t="shared" si="4"/>
        <v>3.1745794329706403</v>
      </c>
    </row>
    <row r="18" spans="1:11" ht="33.6" customHeight="1" thickBot="1" x14ac:dyDescent="0.35">
      <c r="A18" s="70" t="s">
        <v>13</v>
      </c>
      <c r="B18" s="68" t="s">
        <v>15</v>
      </c>
      <c r="C18" s="68">
        <f>[22]utt_slope_mode_only_b1!C6</f>
        <v>9.0325449853367594</v>
      </c>
      <c r="D18" s="68">
        <f>[22]utt_slope_mode_only_b1!D6</f>
        <v>5.1073784365764299</v>
      </c>
      <c r="E18" s="68">
        <f>[22]utt_slope_mode_only_b1!E6</f>
        <v>12.957711534096999</v>
      </c>
      <c r="F18" s="68">
        <f>[22]utt_slope_mode_only_b1!F6</f>
        <v>1.76225026124493</v>
      </c>
      <c r="G18" s="68">
        <f>[22]utt_slope_mode_only_b1!G6</f>
        <v>5.1255744907398997</v>
      </c>
      <c r="H18" s="88">
        <f>[22]utt_slope_mode_only_b1!H6</f>
        <v>10.0258476233798</v>
      </c>
      <c r="I18" s="164">
        <f>[22]utt_slope_mode_only_b1!I6</f>
        <v>4.4341100027380599E-4</v>
      </c>
      <c r="J18" s="70" t="str">
        <f t="shared" si="3"/>
        <v>p &lt; .001</v>
      </c>
      <c r="K18" s="91">
        <f t="shared" si="4"/>
        <v>3.9251665487603296</v>
      </c>
    </row>
    <row r="19" spans="1:11" ht="33.6" customHeight="1" thickBot="1" x14ac:dyDescent="0.35">
      <c r="A19" s="67" t="s">
        <v>14</v>
      </c>
      <c r="B19" s="65" t="s">
        <v>15</v>
      </c>
      <c r="C19" s="65">
        <f>[22]utt_slope_mode_only_b1!C7</f>
        <v>3.0589118485968601</v>
      </c>
      <c r="D19" s="65">
        <f>[22]utt_slope_mode_only_b1!D7</f>
        <v>1.2110793880900199</v>
      </c>
      <c r="E19" s="65">
        <f>[22]utt_slope_mode_only_b1!E7</f>
        <v>4.9067443091036997</v>
      </c>
      <c r="F19" s="65">
        <f>[22]utt_slope_mode_only_b1!F7</f>
        <v>0.828038061593664</v>
      </c>
      <c r="G19" s="65">
        <f>[22]utt_slope_mode_only_b1!G7</f>
        <v>3.6941681674748099</v>
      </c>
      <c r="H19" s="87">
        <f>[22]utt_slope_mode_only_b1!H7</f>
        <v>9.8875289692457606</v>
      </c>
      <c r="I19" s="165">
        <f>[22]utt_slope_mode_only_b1!I7</f>
        <v>4.2283106167244396E-3</v>
      </c>
      <c r="J19" s="67" t="str">
        <f t="shared" si="3"/>
        <v>p = .004</v>
      </c>
      <c r="K19" s="91">
        <f t="shared" si="4"/>
        <v>1.8478324605068401</v>
      </c>
    </row>
    <row r="20" spans="1:11" ht="33.6" customHeight="1" thickBot="1" x14ac:dyDescent="0.35">
      <c r="A20" s="67" t="s">
        <v>96</v>
      </c>
      <c r="B20" s="65" t="s">
        <v>97</v>
      </c>
      <c r="C20" s="65">
        <f>[22]utt_slope_mode_only_b1!C8</f>
        <v>1.454</v>
      </c>
      <c r="D20" s="65">
        <f>[22]utt_slope_mode_only_b1!D8</f>
        <v>0.34926829005161703</v>
      </c>
      <c r="E20" s="65">
        <f>[22]utt_slope_mode_only_b1!E8</f>
        <v>2.5589229280695598</v>
      </c>
      <c r="F20" s="65">
        <f>[22]utt_slope_mode_only_b1!F8</f>
        <v>0.48899999999999999</v>
      </c>
      <c r="G20" s="65">
        <f>[22]utt_slope_mode_only_b1!G8</f>
        <v>2.9740000000000002</v>
      </c>
      <c r="H20" s="66">
        <f>[22]utt_slope_mode_only_b1!H8</f>
        <v>9.07</v>
      </c>
      <c r="I20" s="165">
        <f>[22]utt_slope_mode_only_b1!I8</f>
        <v>1.5474208938682401E-2</v>
      </c>
      <c r="J20" s="67" t="str">
        <f>IF(I20&lt;0.001, "p &lt; .001", _xlfn.CONCAT("p = ", REPLACE(ROUND(I20, 3),1,2,".")))</f>
        <v>p = .015</v>
      </c>
      <c r="K20" s="91">
        <f t="shared" si="4"/>
        <v>1.1047317099483829</v>
      </c>
    </row>
    <row r="21" spans="1:11" x14ac:dyDescent="0.3">
      <c r="A21" s="63" t="s">
        <v>64</v>
      </c>
      <c r="B21" s="64">
        <f>_xlfn.STDEV.S(C14:C19)</f>
        <v>3.9456737633979548</v>
      </c>
      <c r="D21" s="86" t="s">
        <v>67</v>
      </c>
      <c r="E21" s="122">
        <f>_xlfn.VAR.S(C14:C19)</f>
        <v>15.568341447166981</v>
      </c>
    </row>
    <row r="22" spans="1:11" x14ac:dyDescent="0.3">
      <c r="A22" s="63" t="s">
        <v>65</v>
      </c>
      <c r="B22" s="121">
        <f>AVERAGE(C14:C19)</f>
        <v>4.2999373295636447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4CA8E-E848-44A0-A07F-3774B53D2A5A}">
  <dimension ref="A1:L31"/>
  <sheetViews>
    <sheetView showGridLines="0" topLeftCell="F1" zoomScale="90" zoomScaleNormal="90" workbookViewId="0">
      <selection activeCell="J13" sqref="F13:J13"/>
    </sheetView>
  </sheetViews>
  <sheetFormatPr defaultColWidth="8.88671875" defaultRowHeight="14.4" x14ac:dyDescent="0.3"/>
  <cols>
    <col min="1" max="1" width="14.109375" style="86" bestFit="1" customWidth="1"/>
    <col min="2" max="2" width="7.109375" style="86" customWidth="1"/>
    <col min="3" max="3" width="12.6640625" style="86" customWidth="1"/>
    <col min="4" max="4" width="11.109375" style="86" customWidth="1"/>
    <col min="5" max="6" width="11.33203125" style="86" customWidth="1"/>
    <col min="7" max="7" width="12.5546875" style="86" customWidth="1"/>
    <col min="8" max="8" width="11.44140625" style="86" customWidth="1"/>
    <col min="9" max="9" width="11.6640625" style="86" customWidth="1"/>
    <col min="10" max="10" width="10.33203125" style="86" customWidth="1"/>
    <col min="11" max="11" width="8.88671875" style="86"/>
    <col min="12" max="12" width="8.88671875" style="147"/>
    <col min="13" max="16384" width="8.88671875" style="86"/>
  </cols>
  <sheetData>
    <row r="1" spans="1:12" ht="30" thickBot="1" x14ac:dyDescent="0.35">
      <c r="A1" s="78" t="s">
        <v>42</v>
      </c>
      <c r="B1" s="85" t="s">
        <v>57</v>
      </c>
    </row>
    <row r="2" spans="1:12" ht="25.2" customHeight="1" thickTop="1" thickBot="1" x14ac:dyDescent="0.35">
      <c r="A2" s="74" t="s">
        <v>45</v>
      </c>
      <c r="B2" s="74" t="s">
        <v>18</v>
      </c>
      <c r="C2" s="74" t="s">
        <v>99</v>
      </c>
      <c r="D2" s="74" t="s">
        <v>46</v>
      </c>
      <c r="E2" s="74" t="s">
        <v>47</v>
      </c>
      <c r="F2" s="74" t="s">
        <v>3</v>
      </c>
      <c r="G2" s="74" t="s">
        <v>37</v>
      </c>
      <c r="H2" s="74" t="s">
        <v>7</v>
      </c>
      <c r="I2" s="75" t="s">
        <v>36</v>
      </c>
      <c r="J2" s="74" t="s">
        <v>35</v>
      </c>
      <c r="K2" s="90" t="s">
        <v>48</v>
      </c>
      <c r="L2" s="147" t="s">
        <v>94</v>
      </c>
    </row>
    <row r="3" spans="1:12" ht="33.6" customHeight="1" thickTop="1" thickBot="1" x14ac:dyDescent="0.35">
      <c r="A3" s="73" t="s">
        <v>12</v>
      </c>
      <c r="B3" s="71" t="s">
        <v>13</v>
      </c>
      <c r="C3" s="73">
        <f>[23]utt_f0_full_phon_b1!C2</f>
        <v>0.47338353537875799</v>
      </c>
      <c r="D3" s="71">
        <f>[23]utt_f0_full_phon_b1!D2</f>
        <v>-0.21075437199055699</v>
      </c>
      <c r="E3" s="71">
        <f>[23]utt_f0_full_phon_b1!E2</f>
        <v>1.15752144274807</v>
      </c>
      <c r="F3" s="71">
        <f>[23]utt_f0_full_phon_b1!F2</f>
        <v>0.30737960700505301</v>
      </c>
      <c r="G3" s="71">
        <f>[23]utt_f0_full_phon_b1!G2</f>
        <v>1.54006161954321</v>
      </c>
      <c r="H3" s="71">
        <f>[23]utt_f0_full_phon_b1!H2</f>
        <v>10.0811478232848</v>
      </c>
      <c r="I3" s="124">
        <f>[23]utt_f0_full_phon_b1!I2</f>
        <v>0.15432377110369699</v>
      </c>
      <c r="J3" s="155" t="str">
        <f>IF(I3&lt;0.001, "p &lt; .001", _xlfn.CONCAT("p = ", REPLACE(ROUND(I3, 3),1,2,".")))</f>
        <v>p = .154</v>
      </c>
      <c r="K3" s="91">
        <f t="shared" ref="K3:K9" si="0">C3-D3</f>
        <v>0.68413790736931501</v>
      </c>
      <c r="L3" s="148">
        <f>C3-'Utt Mode b1'!C3</f>
        <v>-4.0105722901201402E-4</v>
      </c>
    </row>
    <row r="4" spans="1:12" ht="33.6" customHeight="1" thickBot="1" x14ac:dyDescent="0.35">
      <c r="A4" s="70" t="s">
        <v>12</v>
      </c>
      <c r="B4" s="68" t="s">
        <v>14</v>
      </c>
      <c r="C4" s="70">
        <f>[23]utt_f0_full_phon_b1!C3</f>
        <v>0.57088479025351102</v>
      </c>
      <c r="D4" s="68">
        <f>[23]utt_f0_full_phon_b1!D3</f>
        <v>9.0292408327498699E-2</v>
      </c>
      <c r="E4" s="68">
        <f>[23]utt_f0_full_phon_b1!E3</f>
        <v>1.05147717217952</v>
      </c>
      <c r="F4" s="68">
        <f>[23]utt_f0_full_phon_b1!F3</f>
        <v>0.217472204203733</v>
      </c>
      <c r="G4" s="68">
        <f>[23]utt_f0_full_phon_b1!G3</f>
        <v>2.6250931347469701</v>
      </c>
      <c r="H4" s="88">
        <f>[23]utt_f0_full_phon_b1!H3</f>
        <v>10.6477098965512</v>
      </c>
      <c r="I4" s="164">
        <f>[23]utt_f0_full_phon_b1!I3</f>
        <v>2.4191666042288101E-2</v>
      </c>
      <c r="J4" s="70" t="str">
        <f t="shared" ref="J4:J9" si="1">IF(I4&lt;0.001, "p &lt; .001", _xlfn.CONCAT("p = ", REPLACE(ROUND(I4, 3),1,2,".")))</f>
        <v>p = .024</v>
      </c>
      <c r="K4" s="91">
        <f t="shared" si="0"/>
        <v>0.48059238192601234</v>
      </c>
      <c r="L4" s="148">
        <f>C4-'Utt Mode b1'!C4</f>
        <v>-0.19009159108299101</v>
      </c>
    </row>
    <row r="5" spans="1:12" ht="33.6" customHeight="1" thickBot="1" x14ac:dyDescent="0.35">
      <c r="A5" s="70" t="s">
        <v>12</v>
      </c>
      <c r="B5" s="68" t="s">
        <v>15</v>
      </c>
      <c r="C5" s="70">
        <f>[23]utt_f0_full_phon_b1!C4</f>
        <v>1.8592129521480001</v>
      </c>
      <c r="D5" s="68">
        <f>[23]utt_f0_full_phon_b1!D4</f>
        <v>0.94887990850563797</v>
      </c>
      <c r="E5" s="68">
        <f>[23]utt_f0_full_phon_b1!E4</f>
        <v>2.7695459957903701</v>
      </c>
      <c r="F5" s="68">
        <f>[23]utt_f0_full_phon_b1!F4</f>
        <v>0.41447099115812303</v>
      </c>
      <c r="G5" s="68">
        <f>[23]utt_f0_full_phon_b1!G4</f>
        <v>4.48574928477613</v>
      </c>
      <c r="H5" s="88">
        <f>[23]utt_f0_full_phon_b1!H4</f>
        <v>11.1925886477079</v>
      </c>
      <c r="I5" s="164">
        <f>[23]utt_f0_full_phon_b1!I4</f>
        <v>8.8393102122387695E-4</v>
      </c>
      <c r="J5" s="70" t="str">
        <f t="shared" si="1"/>
        <v>p &lt; .001</v>
      </c>
      <c r="K5" s="91">
        <f t="shared" si="0"/>
        <v>0.91033304364236212</v>
      </c>
      <c r="L5" s="148">
        <f>C5-'Utt Mode b1'!C5</f>
        <v>-0.3381175928675797</v>
      </c>
    </row>
    <row r="6" spans="1:12" ht="33.6" customHeight="1" thickBot="1" x14ac:dyDescent="0.35">
      <c r="A6" s="70" t="s">
        <v>13</v>
      </c>
      <c r="B6" s="68" t="s">
        <v>14</v>
      </c>
      <c r="C6" s="70">
        <f>[23]utt_f0_full_phon_b1!C5</f>
        <v>9.7513351019307901E-2</v>
      </c>
      <c r="D6" s="68">
        <f>[23]utt_f0_full_phon_b1!D5</f>
        <v>-0.44045146063048901</v>
      </c>
      <c r="E6" s="68">
        <f>[23]utt_f0_full_phon_b1!E5</f>
        <v>0.63547816266910395</v>
      </c>
      <c r="F6" s="68">
        <f>[23]utt_f0_full_phon_b1!F5</f>
        <v>0.243221491264597</v>
      </c>
      <c r="G6" s="68">
        <f>[23]utt_f0_full_phon_b1!G5</f>
        <v>0.400924073412675</v>
      </c>
      <c r="H6" s="88">
        <f>[23]utt_f0_full_phon_b1!H5</f>
        <v>10.5747997038384</v>
      </c>
      <c r="I6" s="164">
        <f>[23]utt_f0_full_phon_b1!I5</f>
        <v>0.69645755349016802</v>
      </c>
      <c r="J6" s="70" t="str">
        <f t="shared" si="1"/>
        <v>p = .696</v>
      </c>
      <c r="K6" s="91">
        <f t="shared" si="0"/>
        <v>0.53796481164979693</v>
      </c>
      <c r="L6" s="148">
        <f>C6-'Utt Mode b1'!C6</f>
        <v>-0.18967847626736811</v>
      </c>
    </row>
    <row r="7" spans="1:12" ht="33.6" customHeight="1" thickBot="1" x14ac:dyDescent="0.35">
      <c r="A7" s="70" t="s">
        <v>13</v>
      </c>
      <c r="B7" s="68" t="s">
        <v>15</v>
      </c>
      <c r="C7" s="70">
        <f>[23]utt_f0_full_phon_b1!C6</f>
        <v>1.38587502812868</v>
      </c>
      <c r="D7" s="68">
        <f>[23]utt_f0_full_phon_b1!D6</f>
        <v>5.2528776189395297E-2</v>
      </c>
      <c r="E7" s="68">
        <f>[23]utt_f0_full_phon_b1!E6</f>
        <v>2.7192212800679698</v>
      </c>
      <c r="F7" s="68">
        <f>[23]utt_f0_full_phon_b1!F6</f>
        <v>0.60286223321041699</v>
      </c>
      <c r="G7" s="68">
        <f>[23]utt_f0_full_phon_b1!G6</f>
        <v>2.29882542276449</v>
      </c>
      <c r="H7" s="88">
        <f>[23]utt_f0_full_phon_b1!H6</f>
        <v>10.579972559856399</v>
      </c>
      <c r="I7" s="164">
        <f>[23]utt_f0_full_phon_b1!I6</f>
        <v>4.2999134110018898E-2</v>
      </c>
      <c r="J7" s="70" t="str">
        <f t="shared" si="1"/>
        <v>p = .043</v>
      </c>
      <c r="K7" s="91">
        <f t="shared" si="0"/>
        <v>1.3333462519392847</v>
      </c>
      <c r="L7" s="148">
        <f>C7-'Utt Mode b1'!C7</f>
        <v>-0.33767093411552995</v>
      </c>
    </row>
    <row r="8" spans="1:12" ht="33.6" customHeight="1" thickBot="1" x14ac:dyDescent="0.35">
      <c r="A8" s="67" t="s">
        <v>14</v>
      </c>
      <c r="B8" s="65" t="s">
        <v>15</v>
      </c>
      <c r="C8" s="67">
        <f>[23]utt_f0_full_phon_b1!C7</f>
        <v>1.2883524321031801</v>
      </c>
      <c r="D8" s="65">
        <f>[23]utt_f0_full_phon_b1!D7</f>
        <v>9.5705588991045795E-2</v>
      </c>
      <c r="E8" s="65">
        <f>[23]utt_f0_full_phon_b1!E7</f>
        <v>2.48099927521532</v>
      </c>
      <c r="F8" s="65">
        <f>[23]utt_f0_full_phon_b1!F7</f>
        <v>0.53670713107547496</v>
      </c>
      <c r="G8" s="65">
        <f>[23]utt_f0_full_phon_b1!G7</f>
        <v>2.4004757110671</v>
      </c>
      <c r="H8" s="87">
        <f>[23]utt_f0_full_phon_b1!H7</f>
        <v>10.2026066977258</v>
      </c>
      <c r="I8" s="165">
        <f>[23]utt_f0_full_phon_b1!I7</f>
        <v>3.6828079980555498E-2</v>
      </c>
      <c r="J8" s="67" t="str">
        <f t="shared" si="1"/>
        <v>p = .037</v>
      </c>
      <c r="K8" s="91">
        <f t="shared" si="0"/>
        <v>1.1926468431121342</v>
      </c>
      <c r="L8" s="148">
        <f>C8-'Utt Mode b1'!C8</f>
        <v>-0.14800174033571989</v>
      </c>
    </row>
    <row r="9" spans="1:12" ht="33.6" customHeight="1" thickBot="1" x14ac:dyDescent="0.35">
      <c r="A9" s="67" t="s">
        <v>96</v>
      </c>
      <c r="B9" s="65" t="s">
        <v>97</v>
      </c>
      <c r="C9" s="67">
        <f>[23]utt_f0_full_phon_b1!C8</f>
        <v>-6.5000000000000002E-2</v>
      </c>
      <c r="D9" s="65">
        <f>[23]utt_f0_full_phon_b1!D8</f>
        <v>-0.41139941663879098</v>
      </c>
      <c r="E9" s="65">
        <f>[23]utt_f0_full_phon_b1!E8</f>
        <v>0.28091636681488003</v>
      </c>
      <c r="F9" s="65">
        <f>[23]utt_f0_full_phon_b1!F8</f>
        <v>0.155</v>
      </c>
      <c r="G9" s="65">
        <f>[23]utt_f0_full_phon_b1!G8</f>
        <v>-0.42099999999999999</v>
      </c>
      <c r="H9" s="87">
        <f>[23]utt_f0_full_phon_b1!H8</f>
        <v>9.76</v>
      </c>
      <c r="I9" s="165">
        <f>[23]utt_f0_full_phon_b1!I8</f>
        <v>0.68262667946956601</v>
      </c>
      <c r="J9" s="67" t="str">
        <f t="shared" si="1"/>
        <v>p = .683</v>
      </c>
      <c r="K9" s="91">
        <f t="shared" si="0"/>
        <v>0.34639941663879098</v>
      </c>
      <c r="L9" s="148"/>
    </row>
    <row r="10" spans="1:12" x14ac:dyDescent="0.3">
      <c r="A10" s="63" t="s">
        <v>64</v>
      </c>
      <c r="B10" s="64">
        <f>_xlfn.STDEV.S(C3:C8)</f>
        <v>0.66763168887705915</v>
      </c>
      <c r="D10" s="86" t="s">
        <v>67</v>
      </c>
      <c r="E10" s="122">
        <f>_xlfn.VAR.S(C3:C8)</f>
        <v>0.44573207199283438</v>
      </c>
      <c r="G10" s="80" t="s">
        <v>70</v>
      </c>
      <c r="H10" s="123">
        <f>'Utt Mode+ b1'!B10-'Utt Mode b1'!B10</f>
        <v>-8.8784509803489287E-2</v>
      </c>
      <c r="J10" s="123">
        <f>'Utt Mode+ b1'!E10-'Utt Mode b1'!E10</f>
        <v>-0.12643339363349659</v>
      </c>
    </row>
    <row r="11" spans="1:12" x14ac:dyDescent="0.3">
      <c r="A11" s="63" t="s">
        <v>65</v>
      </c>
      <c r="B11" s="121">
        <f>AVERAGE(C3:C8)</f>
        <v>0.94587034817190629</v>
      </c>
      <c r="G11" s="80" t="s">
        <v>71</v>
      </c>
      <c r="H11" s="123">
        <f>'Utt Mode+ b1'!B11-'Utt Mode b1'!B11</f>
        <v>-0.2006602319830334</v>
      </c>
    </row>
    <row r="12" spans="1:12" ht="33" customHeight="1" thickBot="1" x14ac:dyDescent="0.35">
      <c r="A12" s="78" t="s">
        <v>41</v>
      </c>
      <c r="B12" s="85" t="s">
        <v>57</v>
      </c>
    </row>
    <row r="13" spans="1:12" ht="25.2" customHeight="1" thickTop="1" thickBot="1" x14ac:dyDescent="0.35">
      <c r="A13" s="74" t="s">
        <v>45</v>
      </c>
      <c r="B13" s="74" t="s">
        <v>18</v>
      </c>
      <c r="C13" s="74" t="s">
        <v>100</v>
      </c>
      <c r="D13" s="74" t="s">
        <v>46</v>
      </c>
      <c r="E13" s="74" t="s">
        <v>47</v>
      </c>
      <c r="F13" s="74" t="s">
        <v>3</v>
      </c>
      <c r="G13" s="74" t="s">
        <v>110</v>
      </c>
      <c r="H13" s="74" t="s">
        <v>7</v>
      </c>
      <c r="I13" s="75" t="s">
        <v>36</v>
      </c>
      <c r="J13" s="74" t="s">
        <v>35</v>
      </c>
      <c r="K13" s="90" t="s">
        <v>48</v>
      </c>
    </row>
    <row r="14" spans="1:12" ht="33.6" customHeight="1" thickTop="1" thickBot="1" x14ac:dyDescent="0.35">
      <c r="A14" s="73" t="s">
        <v>12</v>
      </c>
      <c r="B14" s="71" t="s">
        <v>13</v>
      </c>
      <c r="C14" s="71">
        <f>[24]utt_slope_full_phon_b1!C2</f>
        <v>-2.1352459764041201</v>
      </c>
      <c r="D14" s="71">
        <f>[24]utt_slope_full_phon_b1!D2</f>
        <v>-4.9195481067984401</v>
      </c>
      <c r="E14" s="71">
        <f>[24]utt_slope_full_phon_b1!E2</f>
        <v>0.64905615399018501</v>
      </c>
      <c r="F14" s="71">
        <f>[24]utt_slope_full_phon_b1!F2</f>
        <v>1.25147857231635</v>
      </c>
      <c r="G14" s="71">
        <f>[24]utt_slope_full_phon_b1!G2</f>
        <v>-1.70617861435055</v>
      </c>
      <c r="H14" s="71">
        <f>[24]utt_slope_full_phon_b1!H2</f>
        <v>10.111597394458199</v>
      </c>
      <c r="I14" s="124">
        <f>[24]utt_slope_full_phon_b1!I2</f>
        <v>0.118448453812146</v>
      </c>
      <c r="J14" s="155" t="str">
        <f>IF(I14&lt;0.001, "p &lt; .001", _xlfn.CONCAT("p = ", REPLACE(ROUND(I14, 3),1,2,".")))</f>
        <v>p = .118</v>
      </c>
      <c r="K14" s="91">
        <f t="shared" ref="K14:K20" si="2">C14-D14</f>
        <v>2.7843021303943201</v>
      </c>
      <c r="L14" s="148">
        <f>C14-'Utt Mode b1'!C14</f>
        <v>0.28863525469451989</v>
      </c>
    </row>
    <row r="15" spans="1:12" ht="33.6" customHeight="1" thickBot="1" x14ac:dyDescent="0.35">
      <c r="A15" s="70" t="s">
        <v>12</v>
      </c>
      <c r="B15" s="68" t="s">
        <v>14</v>
      </c>
      <c r="C15" s="68">
        <f>[24]utt_slope_full_phon_b1!C3</f>
        <v>2.9558935561294102</v>
      </c>
      <c r="D15" s="68">
        <f>[24]utt_slope_full_phon_b1!D3</f>
        <v>1.31482614437834</v>
      </c>
      <c r="E15" s="68">
        <f>[24]utt_slope_full_phon_b1!E3</f>
        <v>4.5969609678804897</v>
      </c>
      <c r="F15" s="68">
        <f>[24]utt_slope_full_phon_b1!F3</f>
        <v>0.73766373034670496</v>
      </c>
      <c r="G15" s="68">
        <f>[24]utt_slope_full_phon_b1!G3</f>
        <v>4.0071016569299598</v>
      </c>
      <c r="H15" s="88">
        <f>[24]utt_slope_full_phon_b1!H3</f>
        <v>10.115938127023499</v>
      </c>
      <c r="I15" s="164">
        <f>[24]utt_slope_full_phon_b1!I3</f>
        <v>2.43304211981286E-3</v>
      </c>
      <c r="J15" s="70" t="str">
        <f t="shared" ref="J15:J20" si="3">IF(I15&lt;0.001, "p &lt; .001", _xlfn.CONCAT("p = ", REPLACE(ROUND(I15, 3),1,2,".")))</f>
        <v>p = .002</v>
      </c>
      <c r="K15" s="91">
        <f t="shared" si="2"/>
        <v>1.6410674117510702</v>
      </c>
      <c r="L15" s="148">
        <f>C15-'Utt Mode b1'!C15</f>
        <v>-0.59385829912880972</v>
      </c>
    </row>
    <row r="16" spans="1:12" ht="33.6" customHeight="1" thickBot="1" x14ac:dyDescent="0.35">
      <c r="A16" s="70" t="s">
        <v>12</v>
      </c>
      <c r="B16" s="68" t="s">
        <v>15</v>
      </c>
      <c r="C16" s="68">
        <f>[24]utt_slope_full_phon_b1!C4</f>
        <v>5.2240445812056704</v>
      </c>
      <c r="D16" s="68">
        <f>[24]utt_slope_full_phon_b1!D4</f>
        <v>3.08799784037683</v>
      </c>
      <c r="E16" s="68">
        <f>[24]utt_slope_full_phon_b1!E4</f>
        <v>7.3600913220345099</v>
      </c>
      <c r="F16" s="68">
        <f>[24]utt_slope_full_phon_b1!F4</f>
        <v>0.96683132330296795</v>
      </c>
      <c r="G16" s="68">
        <f>[24]utt_slope_full_phon_b1!G4</f>
        <v>5.4032636875674003</v>
      </c>
      <c r="H16" s="88">
        <f>[24]utt_slope_full_phon_b1!H4</f>
        <v>10.669682057902399</v>
      </c>
      <c r="I16" s="164">
        <f>[24]utt_slope_full_phon_b1!I4</f>
        <v>2.3967712002150599E-4</v>
      </c>
      <c r="J16" s="70" t="str">
        <f t="shared" si="3"/>
        <v>p &lt; .001</v>
      </c>
      <c r="K16" s="91">
        <f t="shared" si="2"/>
        <v>2.1360467408288404</v>
      </c>
      <c r="L16" s="148">
        <f>C16-'Utt Mode b1'!C16</f>
        <v>-1.3846186774801597</v>
      </c>
    </row>
    <row r="17" spans="1:12" ht="33.6" customHeight="1" thickBot="1" x14ac:dyDescent="0.35">
      <c r="A17" s="70" t="s">
        <v>13</v>
      </c>
      <c r="B17" s="68" t="s">
        <v>14</v>
      </c>
      <c r="C17" s="68">
        <f>[24]utt_slope_full_phon_b1!C5</f>
        <v>5.0911283555781299</v>
      </c>
      <c r="D17" s="68">
        <f>[24]utt_slope_full_phon_b1!D5</f>
        <v>2.1362839380129599</v>
      </c>
      <c r="E17" s="68">
        <f>[24]utt_slope_full_phon_b1!E5</f>
        <v>8.0459727731433102</v>
      </c>
      <c r="F17" s="68">
        <f>[24]utt_slope_full_phon_b1!F5</f>
        <v>1.3302499636091201</v>
      </c>
      <c r="G17" s="68">
        <f>[24]utt_slope_full_phon_b1!G5</f>
        <v>3.8271967636558402</v>
      </c>
      <c r="H17" s="88">
        <f>[24]utt_slope_full_phon_b1!H5</f>
        <v>10.233385035498999</v>
      </c>
      <c r="I17" s="164">
        <f>[24]utt_slope_full_phon_b1!I5</f>
        <v>3.1974051083359001E-3</v>
      </c>
      <c r="J17" s="70" t="str">
        <f t="shared" si="3"/>
        <v>p = .003</v>
      </c>
      <c r="K17" s="91">
        <f t="shared" si="2"/>
        <v>2.95484441756517</v>
      </c>
      <c r="L17" s="148">
        <f>C17-'Utt Mode b1'!C17</f>
        <v>-0.88250490502471024</v>
      </c>
    </row>
    <row r="18" spans="1:12" ht="33.6" customHeight="1" thickBot="1" x14ac:dyDescent="0.35">
      <c r="A18" s="70" t="s">
        <v>13</v>
      </c>
      <c r="B18" s="68" t="s">
        <v>15</v>
      </c>
      <c r="C18" s="68">
        <f>[24]utt_slope_full_phon_b1!C6</f>
        <v>7.3592817949925999</v>
      </c>
      <c r="D18" s="68">
        <f>[24]utt_slope_full_phon_b1!D6</f>
        <v>3.74429448985462</v>
      </c>
      <c r="E18" s="68">
        <f>[24]utt_slope_full_phon_b1!E6</f>
        <v>10.974269100130501</v>
      </c>
      <c r="F18" s="68">
        <f>[24]utt_slope_full_phon_b1!F6</f>
        <v>1.6305451365661401</v>
      </c>
      <c r="G18" s="68">
        <f>[24]utt_slope_full_phon_b1!G6</f>
        <v>4.5133873512332903</v>
      </c>
      <c r="H18" s="88">
        <f>[24]utt_slope_full_phon_b1!H6</f>
        <v>10.383218650309001</v>
      </c>
      <c r="I18" s="164">
        <f>[24]utt_slope_full_phon_b1!I6</f>
        <v>1.0187060023360199E-3</v>
      </c>
      <c r="J18" s="70" t="str">
        <f t="shared" si="3"/>
        <v>p = .001</v>
      </c>
      <c r="K18" s="91">
        <f t="shared" si="2"/>
        <v>3.6149873051379799</v>
      </c>
      <c r="L18" s="148">
        <f>C18-'Utt Mode b1'!C18</f>
        <v>-1.6732631903441595</v>
      </c>
    </row>
    <row r="19" spans="1:12" ht="33.6" customHeight="1" thickBot="1" x14ac:dyDescent="0.35">
      <c r="A19" s="67" t="s">
        <v>14</v>
      </c>
      <c r="B19" s="65" t="s">
        <v>15</v>
      </c>
      <c r="C19" s="65">
        <f>[24]utt_slope_full_phon_b1!C7</f>
        <v>2.26815124150832</v>
      </c>
      <c r="D19" s="65">
        <f>[24]utt_slope_full_phon_b1!D7</f>
        <v>0.72817045979653205</v>
      </c>
      <c r="E19" s="65">
        <f>[24]utt_slope_full_phon_b1!E7</f>
        <v>3.8081320232201099</v>
      </c>
      <c r="F19" s="65">
        <f>[24]utt_slope_full_phon_b1!F7</f>
        <v>0.69107739661177903</v>
      </c>
      <c r="G19" s="65">
        <f>[24]utt_slope_full_phon_b1!G7</f>
        <v>3.2820509723348401</v>
      </c>
      <c r="H19" s="87">
        <f>[24]utt_slope_full_phon_b1!H7</f>
        <v>9.9921311041041303</v>
      </c>
      <c r="I19" s="165">
        <f>[24]utt_slope_full_phon_b1!I7</f>
        <v>8.2687501963912696E-3</v>
      </c>
      <c r="J19" s="67" t="str">
        <f t="shared" si="3"/>
        <v>p = .008</v>
      </c>
      <c r="K19" s="91">
        <f t="shared" si="2"/>
        <v>1.5399807817117881</v>
      </c>
      <c r="L19" s="148">
        <f>C19-'Utt Mode b1'!C19</f>
        <v>-0.79076060708854001</v>
      </c>
    </row>
    <row r="20" spans="1:12" ht="33.6" customHeight="1" thickBot="1" x14ac:dyDescent="0.35">
      <c r="A20" s="67" t="s">
        <v>96</v>
      </c>
      <c r="B20" s="65" t="s">
        <v>97</v>
      </c>
      <c r="C20" s="65">
        <f>[24]utt_slope_full_phon_b1!C8</f>
        <v>2.3820000000000001</v>
      </c>
      <c r="D20" s="65">
        <f>[24]utt_slope_full_phon_b1!D8</f>
        <v>1.4397806898676699</v>
      </c>
      <c r="E20" s="65">
        <f>[24]utt_slope_full_phon_b1!E8</f>
        <v>3.3237253619104798</v>
      </c>
      <c r="F20" s="65">
        <f>[24]utt_slope_full_phon_b1!F8</f>
        <v>0.42199999999999999</v>
      </c>
      <c r="G20" s="65">
        <f>[24]utt_slope_full_phon_b1!G8</f>
        <v>5.6459999999999999</v>
      </c>
      <c r="H20" s="66">
        <f>[24]utt_slope_full_phon_b1!H8</f>
        <v>9.84</v>
      </c>
      <c r="I20" s="165">
        <f>[24]utt_slope_full_phon_b1!I8</f>
        <v>2.26851593624225E-4</v>
      </c>
      <c r="J20" s="67" t="str">
        <f t="shared" si="3"/>
        <v>p &lt; .001</v>
      </c>
      <c r="K20" s="91">
        <f t="shared" si="2"/>
        <v>0.94221931013233018</v>
      </c>
      <c r="L20" s="148"/>
    </row>
    <row r="21" spans="1:12" x14ac:dyDescent="0.3">
      <c r="A21" s="63" t="s">
        <v>64</v>
      </c>
      <c r="B21" s="64">
        <f>_xlfn.STDEV.S(C14:C19)</f>
        <v>3.2850642019808824</v>
      </c>
      <c r="D21" s="86" t="s">
        <v>67</v>
      </c>
      <c r="E21" s="122">
        <f>_xlfn.VAR.S(C14:C19)</f>
        <v>10.791646811136292</v>
      </c>
      <c r="G21" s="80" t="s">
        <v>70</v>
      </c>
      <c r="H21" s="123">
        <f>'Utt Mode+ b1'!B21-'Utt Mode b1'!B21</f>
        <v>-0.66060956141707239</v>
      </c>
      <c r="I21" s="166" t="s">
        <v>98</v>
      </c>
      <c r="J21" s="123">
        <f>'Utt Mode+ b1'!E21-'Utt Mode b1'!E21</f>
        <v>-4.7766946360306886</v>
      </c>
    </row>
    <row r="22" spans="1:12" x14ac:dyDescent="0.3">
      <c r="A22" s="63" t="s">
        <v>65</v>
      </c>
      <c r="B22" s="121">
        <f>AVERAGE(C14:C19)</f>
        <v>3.4605422588350017</v>
      </c>
      <c r="G22" s="86" t="s">
        <v>71</v>
      </c>
      <c r="H22" s="123">
        <f>'Utt Mode+ b1'!B22-'Utt Mode b1'!B22</f>
        <v>-0.83939507072864306</v>
      </c>
    </row>
    <row r="30" spans="1:12" ht="15" thickBot="1" x14ac:dyDescent="0.35"/>
    <row r="31" spans="1:12" x14ac:dyDescent="0.3">
      <c r="A31" s="70"/>
      <c r="B31" s="68"/>
      <c r="C31" s="68"/>
      <c r="D31" s="68"/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3EAA6-9B7A-4E6A-815D-C86E9E799A4D}">
  <dimension ref="A1:Q22"/>
  <sheetViews>
    <sheetView showGridLines="0" zoomScale="145" zoomScaleNormal="145" workbookViewId="0">
      <selection activeCell="B3" sqref="B3"/>
    </sheetView>
  </sheetViews>
  <sheetFormatPr defaultColWidth="9.109375" defaultRowHeight="12" x14ac:dyDescent="0.25"/>
  <cols>
    <col min="1" max="1" width="15.6640625" style="136" bestFit="1" customWidth="1"/>
    <col min="2" max="3" width="8.6640625" style="127" customWidth="1"/>
    <col min="4" max="4" width="2.6640625" style="127" customWidth="1"/>
    <col min="5" max="6" width="8.6640625" style="127" customWidth="1"/>
    <col min="7" max="7" width="2.6640625" style="127" customWidth="1"/>
    <col min="8" max="9" width="8.6640625" style="127" customWidth="1"/>
    <col min="10" max="10" width="9.109375" style="127"/>
    <col min="11" max="11" width="15.6640625" style="127" bestFit="1" customWidth="1"/>
    <col min="12" max="12" width="8.33203125" style="127" customWidth="1"/>
    <col min="13" max="13" width="2.6640625" style="127" customWidth="1"/>
    <col min="14" max="15" width="8.33203125" style="127" customWidth="1"/>
    <col min="16" max="16" width="2.6640625" style="127" customWidth="1"/>
    <col min="17" max="17" width="8.33203125" style="127" customWidth="1"/>
    <col min="18" max="16384" width="9.109375" style="127"/>
  </cols>
  <sheetData>
    <row r="1" spans="1:17" ht="12.6" thickBot="1" x14ac:dyDescent="0.3">
      <c r="A1" s="139"/>
      <c r="B1" s="140"/>
      <c r="C1" s="140"/>
      <c r="D1" s="140"/>
      <c r="E1" s="140"/>
      <c r="F1" s="140"/>
      <c r="G1" s="140"/>
      <c r="H1" s="140"/>
      <c r="I1" s="140"/>
    </row>
    <row r="2" spans="1:17" ht="15.75" customHeight="1" thickTop="1" thickBot="1" x14ac:dyDescent="0.3">
      <c r="A2" s="141" t="s">
        <v>75</v>
      </c>
      <c r="B2" s="280" t="s">
        <v>49</v>
      </c>
      <c r="C2" s="280"/>
      <c r="D2" s="142"/>
      <c r="E2" s="280" t="s">
        <v>78</v>
      </c>
      <c r="F2" s="280"/>
      <c r="G2" s="142"/>
      <c r="H2" s="280" t="s">
        <v>73</v>
      </c>
      <c r="I2" s="280"/>
      <c r="K2" s="131" t="s">
        <v>75</v>
      </c>
      <c r="L2" s="132" t="s">
        <v>49</v>
      </c>
      <c r="M2" s="132"/>
      <c r="N2" s="279" t="s">
        <v>72</v>
      </c>
      <c r="O2" s="279"/>
      <c r="P2" s="129"/>
      <c r="Q2" s="132" t="s">
        <v>73</v>
      </c>
    </row>
    <row r="3" spans="1:17" ht="15.75" customHeight="1" thickTop="1" thickBot="1" x14ac:dyDescent="0.3">
      <c r="A3" s="143"/>
      <c r="B3" s="144" t="s">
        <v>65</v>
      </c>
      <c r="C3" s="144" t="s">
        <v>93</v>
      </c>
      <c r="D3" s="144"/>
      <c r="E3" s="144" t="s">
        <v>65</v>
      </c>
      <c r="F3" s="144" t="s">
        <v>93</v>
      </c>
      <c r="G3" s="144"/>
      <c r="H3" s="144" t="s">
        <v>65</v>
      </c>
      <c r="I3" s="144" t="s">
        <v>93</v>
      </c>
      <c r="K3" s="130"/>
      <c r="L3" s="144" t="s">
        <v>93</v>
      </c>
      <c r="M3" s="128"/>
      <c r="N3" s="128" t="s">
        <v>65</v>
      </c>
      <c r="O3" s="144" t="s">
        <v>93</v>
      </c>
      <c r="P3" s="128"/>
      <c r="Q3" s="144" t="s">
        <v>93</v>
      </c>
    </row>
    <row r="4" spans="1:17" ht="15.75" customHeight="1" thickTop="1" thickBot="1" x14ac:dyDescent="0.3">
      <c r="A4" s="145" t="s">
        <v>105</v>
      </c>
      <c r="B4" s="151">
        <f>'Utt Mode b0'!$B8</f>
        <v>0.33448270219585613</v>
      </c>
      <c r="C4" s="151">
        <f>'Utt Mode b0'!B7</f>
        <v>0.94639514078683329</v>
      </c>
      <c r="D4" s="151"/>
      <c r="E4" s="151">
        <f>'Utt Mode+ b0'!$B$8</f>
        <v>0.30737344546008116</v>
      </c>
      <c r="F4" s="151">
        <f>'Utt Mode+ b0'!B7</f>
        <v>0.79567004655508</v>
      </c>
      <c r="G4" s="151"/>
      <c r="H4" s="151">
        <f>E4-B4</f>
        <v>-2.7109256735774967E-2</v>
      </c>
      <c r="I4" s="151">
        <f>F4-C4</f>
        <v>-0.15072509423175329</v>
      </c>
      <c r="K4" s="125" t="s">
        <v>105</v>
      </c>
      <c r="L4" s="133">
        <f>C4</f>
        <v>0.94639514078683329</v>
      </c>
      <c r="M4" s="133"/>
      <c r="N4" s="133">
        <f>E4</f>
        <v>0.30737344546008116</v>
      </c>
      <c r="O4" s="133">
        <f>F4</f>
        <v>0.79567004655508</v>
      </c>
      <c r="P4" s="133"/>
      <c r="Q4" s="133">
        <f>O4-L4</f>
        <v>-0.15072509423175329</v>
      </c>
    </row>
    <row r="5" spans="1:17" ht="15.75" customHeight="1" x14ac:dyDescent="0.25">
      <c r="A5" s="146" t="s">
        <v>77</v>
      </c>
      <c r="B5" s="152">
        <f>'Utt Mode b0'!$B$16</f>
        <v>0.8489174668419448</v>
      </c>
      <c r="C5" s="152">
        <f>'Utt Mode b0'!B15</f>
        <v>3.9663031640428499</v>
      </c>
      <c r="D5" s="152"/>
      <c r="E5" s="152">
        <f>'Utt Mode+ b0'!$B$16</f>
        <v>-1.9602378076524671</v>
      </c>
      <c r="F5" s="152">
        <f>'Utt Mode+ b0'!B15</f>
        <v>3.2379398622384978</v>
      </c>
      <c r="G5" s="152"/>
      <c r="H5" s="152">
        <f>E5-B5</f>
        <v>-2.8091552744944117</v>
      </c>
      <c r="I5" s="152">
        <f>F5-C5</f>
        <v>-0.72836330180435205</v>
      </c>
      <c r="K5" s="126" t="s">
        <v>77</v>
      </c>
      <c r="L5" s="134">
        <f>C5</f>
        <v>3.9663031640428499</v>
      </c>
      <c r="M5" s="134"/>
      <c r="N5" s="134">
        <f>E5</f>
        <v>-1.9602378076524671</v>
      </c>
      <c r="O5" s="134">
        <f>F5</f>
        <v>3.2379398622384978</v>
      </c>
      <c r="P5" s="134"/>
      <c r="Q5" s="134">
        <f>O5-L5</f>
        <v>-0.72836330180435205</v>
      </c>
    </row>
    <row r="6" spans="1:17" ht="15.75" customHeight="1" thickBot="1" x14ac:dyDescent="0.3">
      <c r="B6" s="135"/>
      <c r="C6" s="135"/>
      <c r="D6" s="135"/>
      <c r="E6" s="135"/>
      <c r="F6" s="135"/>
      <c r="G6" s="135"/>
      <c r="H6" s="135"/>
      <c r="I6" s="135"/>
      <c r="K6" s="136"/>
      <c r="L6" s="135"/>
      <c r="M6" s="135"/>
      <c r="N6" s="135"/>
      <c r="O6" s="135"/>
      <c r="P6" s="135"/>
      <c r="Q6" s="135"/>
    </row>
    <row r="7" spans="1:17" ht="15.75" customHeight="1" thickTop="1" thickBot="1" x14ac:dyDescent="0.3">
      <c r="A7" s="131" t="s">
        <v>76</v>
      </c>
      <c r="B7" s="279" t="s">
        <v>79</v>
      </c>
      <c r="C7" s="279"/>
      <c r="D7" s="131"/>
      <c r="E7" s="281" t="s">
        <v>80</v>
      </c>
      <c r="F7" s="281"/>
      <c r="G7" s="131"/>
      <c r="H7" s="281" t="s">
        <v>73</v>
      </c>
      <c r="I7" s="281"/>
    </row>
    <row r="8" spans="1:17" ht="15.75" customHeight="1" thickTop="1" thickBot="1" x14ac:dyDescent="0.3">
      <c r="A8" s="130"/>
      <c r="B8" s="130" t="s">
        <v>65</v>
      </c>
      <c r="C8" s="144" t="s">
        <v>93</v>
      </c>
      <c r="D8" s="130"/>
      <c r="E8" s="130" t="s">
        <v>65</v>
      </c>
      <c r="F8" s="144" t="s">
        <v>93</v>
      </c>
      <c r="G8" s="130"/>
      <c r="H8" s="130" t="s">
        <v>65</v>
      </c>
      <c r="I8" s="144" t="s">
        <v>93</v>
      </c>
    </row>
    <row r="9" spans="1:17" ht="15.75" customHeight="1" thickTop="1" thickBot="1" x14ac:dyDescent="0.3">
      <c r="A9" s="125" t="s">
        <v>105</v>
      </c>
      <c r="B9" s="149">
        <f>'Utt Mode b1'!$B$11</f>
        <v>1.1465305801549397</v>
      </c>
      <c r="C9" s="149">
        <f>'Utt Mode b1'!B10</f>
        <v>0.75641619868054844</v>
      </c>
      <c r="D9" s="149"/>
      <c r="E9" s="149">
        <f>'Utt Mode+ b1'!$B$11</f>
        <v>0.94587034817190629</v>
      </c>
      <c r="F9" s="149">
        <f>'Utt Mode+ b1'!B10</f>
        <v>0.66763168887705915</v>
      </c>
      <c r="G9" s="149"/>
      <c r="H9" s="149">
        <f>E9-B9</f>
        <v>-0.2006602319830334</v>
      </c>
      <c r="I9" s="149">
        <f>F9-C9</f>
        <v>-8.8784509803489287E-2</v>
      </c>
    </row>
    <row r="10" spans="1:17" ht="15.75" customHeight="1" x14ac:dyDescent="0.25">
      <c r="A10" s="126" t="s">
        <v>77</v>
      </c>
      <c r="B10" s="150">
        <f>'Utt Mode b1'!$B$22</f>
        <v>4.2999373295636447</v>
      </c>
      <c r="C10" s="150">
        <f>'Utt Mode b1'!B21</f>
        <v>3.9456737633979548</v>
      </c>
      <c r="D10" s="150"/>
      <c r="E10" s="150">
        <f>'Utt Mode+ b1'!$B$22</f>
        <v>3.4605422588350017</v>
      </c>
      <c r="F10" s="150">
        <f>'Utt Mode+ b1'!B21</f>
        <v>3.2850642019808824</v>
      </c>
      <c r="G10" s="150"/>
      <c r="H10" s="150">
        <f>E10-B10</f>
        <v>-0.83939507072864306</v>
      </c>
      <c r="I10" s="150">
        <f>F10-C10</f>
        <v>-0.66060956141707239</v>
      </c>
    </row>
    <row r="11" spans="1:17" x14ac:dyDescent="0.25">
      <c r="B11" s="135"/>
      <c r="C11" s="135"/>
      <c r="D11" s="135"/>
      <c r="E11" s="135"/>
      <c r="F11" s="135"/>
      <c r="G11" s="135"/>
      <c r="H11" s="135"/>
      <c r="I11" s="135"/>
    </row>
    <row r="12" spans="1:17" x14ac:dyDescent="0.25">
      <c r="B12" s="135"/>
      <c r="C12" s="135"/>
      <c r="D12" s="135"/>
      <c r="E12" s="135"/>
      <c r="F12" s="135"/>
      <c r="G12" s="135"/>
      <c r="H12" s="135"/>
      <c r="I12" s="135"/>
    </row>
    <row r="13" spans="1:17" x14ac:dyDescent="0.25">
      <c r="B13" s="135"/>
      <c r="C13" s="135"/>
      <c r="D13" s="135"/>
      <c r="E13" s="135"/>
      <c r="F13" s="135"/>
      <c r="G13" s="135"/>
      <c r="H13" s="135"/>
      <c r="I13" s="135"/>
    </row>
    <row r="14" spans="1:17" ht="15.75" customHeight="1" x14ac:dyDescent="0.25">
      <c r="A14" s="127"/>
    </row>
    <row r="15" spans="1:17" ht="15.75" customHeight="1" x14ac:dyDescent="0.25">
      <c r="A15" s="127"/>
    </row>
    <row r="16" spans="1:17" ht="15.75" customHeight="1" x14ac:dyDescent="0.25">
      <c r="A16" s="127"/>
    </row>
    <row r="17" spans="1:9" ht="15.75" customHeight="1" x14ac:dyDescent="0.25">
      <c r="A17" s="127"/>
    </row>
    <row r="18" spans="1:9" ht="15.75" customHeight="1" x14ac:dyDescent="0.25">
      <c r="A18" s="127"/>
      <c r="I18" s="135"/>
    </row>
    <row r="19" spans="1:9" ht="15.75" customHeight="1" x14ac:dyDescent="0.25">
      <c r="A19" s="127"/>
    </row>
    <row r="20" spans="1:9" ht="15.75" customHeight="1" x14ac:dyDescent="0.25"/>
    <row r="21" spans="1:9" ht="15.75" customHeight="1" x14ac:dyDescent="0.25"/>
    <row r="22" spans="1:9" ht="15.75" customHeight="1" x14ac:dyDescent="0.25"/>
  </sheetData>
  <mergeCells count="7">
    <mergeCell ref="N2:O2"/>
    <mergeCell ref="B2:C2"/>
    <mergeCell ref="E2:F2"/>
    <mergeCell ref="H2:I2"/>
    <mergeCell ref="B7:C7"/>
    <mergeCell ref="E7:F7"/>
    <mergeCell ref="H7:I7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98F58-36BF-42E0-87ED-9A5C355BD17D}">
  <dimension ref="A41:F45"/>
  <sheetViews>
    <sheetView topLeftCell="A20" zoomScale="85" zoomScaleNormal="85" workbookViewId="0">
      <selection activeCell="A20" sqref="A20"/>
    </sheetView>
  </sheetViews>
  <sheetFormatPr defaultRowHeight="14.4" x14ac:dyDescent="0.3"/>
  <sheetData>
    <row r="41" spans="1:6" x14ac:dyDescent="0.3">
      <c r="B41" t="s">
        <v>49</v>
      </c>
    </row>
    <row r="42" spans="1:6" x14ac:dyDescent="0.3">
      <c r="B42" t="s">
        <v>95</v>
      </c>
    </row>
    <row r="43" spans="1:6" x14ac:dyDescent="0.3">
      <c r="A43">
        <v>0.47</v>
      </c>
      <c r="B43">
        <v>0.76</v>
      </c>
      <c r="C43">
        <v>2.2400000000000002</v>
      </c>
      <c r="D43">
        <v>0.28999999999999998</v>
      </c>
      <c r="E43">
        <v>1.77</v>
      </c>
      <c r="F43">
        <v>1.48</v>
      </c>
    </row>
    <row r="44" spans="1:6" x14ac:dyDescent="0.3">
      <c r="A44">
        <v>0.46</v>
      </c>
      <c r="B44">
        <v>0.59</v>
      </c>
      <c r="C44">
        <v>1.89</v>
      </c>
      <c r="D44">
        <v>0.13</v>
      </c>
      <c r="E44">
        <v>1.43</v>
      </c>
      <c r="F44">
        <v>1.3</v>
      </c>
    </row>
    <row r="45" spans="1:6" x14ac:dyDescent="0.3">
      <c r="A45">
        <f>A44-A43</f>
        <v>-9.9999999999999534E-3</v>
      </c>
      <c r="B45">
        <f t="shared" ref="B45:F45" si="0">B44-B43</f>
        <v>-0.17000000000000004</v>
      </c>
      <c r="C45">
        <f t="shared" si="0"/>
        <v>-0.35000000000000031</v>
      </c>
      <c r="D45">
        <f t="shared" si="0"/>
        <v>-0.15999999999999998</v>
      </c>
      <c r="E45">
        <f t="shared" si="0"/>
        <v>-0.34000000000000008</v>
      </c>
      <c r="F45">
        <f t="shared" si="0"/>
        <v>-0.17999999999999994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19AE2-0160-41E7-B7DF-2FBBFC2636AC}">
  <dimension ref="K17:L25"/>
  <sheetViews>
    <sheetView zoomScale="85" zoomScaleNormal="85" workbookViewId="0"/>
  </sheetViews>
  <sheetFormatPr defaultRowHeight="14.4" x14ac:dyDescent="0.3"/>
  <sheetData>
    <row r="17" spans="11:12" x14ac:dyDescent="0.3">
      <c r="K17">
        <v>0.85098039199999997</v>
      </c>
      <c r="L17" t="str">
        <f>DEC2HEX((ROUND(K17*255,0)))</f>
        <v>D9</v>
      </c>
    </row>
    <row r="18" spans="11:12" x14ac:dyDescent="0.3">
      <c r="K18">
        <v>0.37254902000000001</v>
      </c>
      <c r="L18" t="str">
        <f>DEC2HEX((ROUND(K18*255,0)))</f>
        <v>5F</v>
      </c>
    </row>
    <row r="19" spans="11:12" x14ac:dyDescent="0.3">
      <c r="K19">
        <v>7.843137E-3</v>
      </c>
      <c r="L19" t="str">
        <f>DEC2HEX((ROUND(K19*255,0)))</f>
        <v>2</v>
      </c>
    </row>
    <row r="23" spans="11:12" x14ac:dyDescent="0.3">
      <c r="K23">
        <v>1</v>
      </c>
      <c r="L23" t="str">
        <f>DEC2HEX((ROUND(K23*255,0)))</f>
        <v>FF</v>
      </c>
    </row>
    <row r="24" spans="11:12" x14ac:dyDescent="0.3">
      <c r="K24">
        <v>0.62254902000000001</v>
      </c>
      <c r="L24" t="str">
        <f>DEC2HEX((ROUND(K24*255,0)))</f>
        <v>9F</v>
      </c>
    </row>
    <row r="25" spans="11:12" x14ac:dyDescent="0.3">
      <c r="K25">
        <v>0.257843137</v>
      </c>
      <c r="L25" t="str">
        <f>DEC2HEX((ROUND(K25*255,0)))</f>
        <v>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25DB1-D61E-483F-B646-F10C5F176B9B}">
  <sheetPr>
    <pageSetUpPr fitToPage="1"/>
  </sheetPr>
  <dimension ref="A1:BA31"/>
  <sheetViews>
    <sheetView showGridLines="0" zoomScale="70" zoomScaleNormal="70" zoomScaleSheetLayoutView="55" workbookViewId="0">
      <selection activeCell="E12" sqref="E12"/>
    </sheetView>
  </sheetViews>
  <sheetFormatPr defaultColWidth="13.88671875" defaultRowHeight="13.2" x14ac:dyDescent="0.25"/>
  <cols>
    <col min="1" max="1" width="17.109375" style="35" customWidth="1"/>
    <col min="2" max="5" width="11.88671875" style="33" customWidth="1"/>
    <col min="6" max="8" width="11.88671875" style="201" customWidth="1"/>
    <col min="9" max="10" width="11.88671875" style="205" customWidth="1"/>
    <col min="11" max="12" width="11.44140625" style="201" customWidth="1"/>
    <col min="13" max="14" width="8.6640625" style="33" customWidth="1"/>
    <col min="15" max="15" width="11.44140625" style="34" customWidth="1"/>
    <col min="16" max="16" width="9.6640625" style="34" customWidth="1"/>
    <col min="17" max="17" width="11.44140625" style="34" customWidth="1"/>
    <col min="18" max="19" width="7.6640625" style="33" customWidth="1"/>
    <col min="20" max="21" width="11.44140625" style="33" customWidth="1"/>
    <col min="22" max="23" width="8.6640625" style="33" customWidth="1"/>
    <col min="24" max="24" width="11.44140625" style="34" customWidth="1"/>
    <col min="25" max="25" width="9.6640625" style="34" customWidth="1"/>
    <col min="26" max="26" width="11.44140625" style="34" customWidth="1"/>
    <col min="27" max="28" width="7.6640625" style="33" customWidth="1"/>
    <col min="29" max="30" width="11.44140625" style="33" customWidth="1"/>
    <col min="31" max="32" width="8.6640625" style="33" customWidth="1"/>
    <col min="33" max="33" width="11.44140625" style="34" customWidth="1"/>
    <col min="34" max="34" width="9.6640625" style="34" customWidth="1"/>
    <col min="35" max="35" width="11.44140625" style="34" customWidth="1"/>
    <col min="36" max="37" width="7.6640625" style="33" customWidth="1"/>
    <col min="38" max="39" width="11.44140625" style="33" customWidth="1"/>
    <col min="40" max="41" width="8.6640625" style="33" customWidth="1"/>
    <col min="42" max="42" width="11.44140625" style="34" customWidth="1"/>
    <col min="43" max="43" width="9.6640625" style="34" customWidth="1"/>
    <col min="44" max="44" width="11.44140625" style="34" customWidth="1"/>
    <col min="45" max="46" width="7.6640625" style="33" customWidth="1"/>
    <col min="47" max="48" width="11.44140625" style="33" customWidth="1"/>
    <col min="49" max="50" width="8.6640625" style="33" customWidth="1"/>
    <col min="51" max="51" width="11.44140625" style="34" customWidth="1"/>
    <col min="52" max="52" width="9.6640625" style="34" customWidth="1"/>
    <col min="53" max="53" width="11.44140625" style="34" customWidth="1"/>
    <col min="54" max="55" width="11.44140625" style="33" customWidth="1"/>
    <col min="56" max="16384" width="13.88671875" style="33"/>
  </cols>
  <sheetData>
    <row r="1" spans="1:53" s="116" customFormat="1" ht="24" customHeight="1" thickBot="1" x14ac:dyDescent="0.45">
      <c r="A1" s="275" t="s">
        <v>55</v>
      </c>
      <c r="B1" s="275"/>
      <c r="C1" s="275"/>
      <c r="D1" s="275"/>
      <c r="E1" s="275"/>
      <c r="F1" s="275"/>
      <c r="G1" s="275"/>
      <c r="H1" s="275"/>
      <c r="I1" s="275"/>
      <c r="J1" s="275"/>
      <c r="K1" s="185"/>
      <c r="L1" s="185"/>
      <c r="O1" s="117"/>
      <c r="P1" s="117"/>
      <c r="Q1" s="117"/>
      <c r="X1" s="117"/>
      <c r="Y1" s="117"/>
      <c r="Z1" s="117"/>
      <c r="AG1" s="117"/>
      <c r="AH1" s="117"/>
      <c r="AI1" s="117"/>
      <c r="AP1" s="117"/>
      <c r="AQ1" s="117"/>
      <c r="AR1" s="117"/>
      <c r="AY1" s="117"/>
      <c r="AZ1" s="117"/>
      <c r="BA1" s="117"/>
    </row>
    <row r="2" spans="1:53" s="48" customFormat="1" ht="15.75" customHeight="1" thickTop="1" thickBot="1" x14ac:dyDescent="0.3">
      <c r="A2" s="45" t="s">
        <v>115</v>
      </c>
      <c r="B2" s="25" t="s">
        <v>32</v>
      </c>
      <c r="C2" s="25" t="s">
        <v>5</v>
      </c>
      <c r="D2" s="25" t="s">
        <v>6</v>
      </c>
      <c r="E2" s="25" t="s">
        <v>2</v>
      </c>
      <c r="F2" s="186" t="s">
        <v>4</v>
      </c>
      <c r="G2" s="186" t="s">
        <v>7</v>
      </c>
      <c r="H2" s="186" t="s">
        <v>16</v>
      </c>
      <c r="I2" s="187" t="s">
        <v>19</v>
      </c>
      <c r="J2" s="188" t="s">
        <v>48</v>
      </c>
      <c r="K2" s="188"/>
    </row>
    <row r="3" spans="1:53" s="47" customFormat="1" ht="15.75" customHeight="1" thickTop="1" thickBot="1" x14ac:dyDescent="0.3">
      <c r="A3" s="41" t="s">
        <v>26</v>
      </c>
      <c r="B3" s="44">
        <f>[5]l_f0_mode_only_b1!C2</f>
        <v>0.121825034867324</v>
      </c>
      <c r="C3" s="44">
        <f>[5]l_f0_mode_only_b1!D2</f>
        <v>-0.188933112073396</v>
      </c>
      <c r="D3" s="44">
        <f>[5]l_f0_mode_only_b1!E2</f>
        <v>0.432583181808045</v>
      </c>
      <c r="E3" s="39">
        <f>[5]l_f0_mode_only_b1!F2</f>
        <v>0.15823899241933301</v>
      </c>
      <c r="F3" s="189">
        <f>[5]l_f0_mode_only_b1!G2</f>
        <v>0.76987999610417102</v>
      </c>
      <c r="G3" s="190">
        <f>[5]l_f0_mode_only_b1!H2</f>
        <v>611.15525903221203</v>
      </c>
      <c r="H3" s="191">
        <f>[5]l_f0_mode_only_b1!I2</f>
        <v>0.44166854756242502</v>
      </c>
      <c r="I3" s="193" t="str">
        <f>IF(H3&lt;0.001, "p &lt; .001", _xlfn.CONCAT("p = ", REPLACE(ROUND(H3, 3),1,2,".")))</f>
        <v>p = .442</v>
      </c>
      <c r="J3" s="194">
        <f>B3-C3</f>
        <v>0.31075814694072001</v>
      </c>
      <c r="K3" s="194"/>
    </row>
    <row r="4" spans="1:53" s="47" customFormat="1" ht="15.75" customHeight="1" thickBot="1" x14ac:dyDescent="0.3">
      <c r="A4" s="41" t="s">
        <v>27</v>
      </c>
      <c r="B4" s="43">
        <f>[6]h_f0_mode_only_b1!C2</f>
        <v>0.40503582548685102</v>
      </c>
      <c r="C4" s="43">
        <f>[6]h_f0_mode_only_b1!D2</f>
        <v>-3.0187990122508598E-2</v>
      </c>
      <c r="D4" s="43">
        <f>[6]h_f0_mode_only_b1!E2</f>
        <v>0.84025964109621099</v>
      </c>
      <c r="E4" s="42">
        <f>[6]h_f0_mode_only_b1!F2</f>
        <v>0.22162078621946199</v>
      </c>
      <c r="F4" s="195">
        <f>[6]h_f0_mode_only_b1!G2</f>
        <v>1.8276075651394901</v>
      </c>
      <c r="G4" s="196">
        <f>[6]h_f0_mode_only_b1!H2</f>
        <v>616.05466555235603</v>
      </c>
      <c r="H4" s="197">
        <f>[6]h_f0_mode_only_b1!I2</f>
        <v>6.8092015686035595E-2</v>
      </c>
      <c r="I4" s="193" t="str">
        <f>IF(H4&lt;0.001, "p &lt; .001", _xlfn.CONCAT("p = ", REPLACE(ROUND(H4, 3),1,2,".")))</f>
        <v>p = .068</v>
      </c>
      <c r="J4" s="194">
        <f>B4-C4</f>
        <v>0.43522381560935963</v>
      </c>
      <c r="K4" s="194"/>
    </row>
    <row r="5" spans="1:53" s="46" customFormat="1" ht="15.75" customHeight="1" thickBot="1" x14ac:dyDescent="0.3">
      <c r="A5" s="41" t="s">
        <v>28</v>
      </c>
      <c r="B5" s="40">
        <f>[7]l_t_mode_only_b1!C2</f>
        <v>0.41167603389401902</v>
      </c>
      <c r="C5" s="40">
        <f>[7]l_t_mode_only_b1!D2</f>
        <v>-3.52571542461031</v>
      </c>
      <c r="D5" s="40">
        <f>[7]l_t_mode_only_b1!E2</f>
        <v>4.3490674923983503</v>
      </c>
      <c r="E5" s="44">
        <f>[7]l_t_mode_only_b1!F2</f>
        <v>2.0049304730628501</v>
      </c>
      <c r="F5" s="189">
        <f>[7]l_t_mode_only_b1!G2</f>
        <v>0.205331825429895</v>
      </c>
      <c r="G5" s="190">
        <f>[7]l_t_mode_only_b1!H2</f>
        <v>610.96815543298101</v>
      </c>
      <c r="H5" s="192">
        <f>[7]l_t_mode_only_b1!I2</f>
        <v>0.83738127271401996</v>
      </c>
      <c r="I5" s="193" t="str">
        <f>IF(H5&lt;0.001, "p &lt; .001", _xlfn.CONCAT("p = ", REPLACE(ROUND(H5, 3),1,2,".")))</f>
        <v>p = .837</v>
      </c>
      <c r="J5" s="194">
        <f>B5-C5</f>
        <v>3.937391458504329</v>
      </c>
      <c r="K5" s="198"/>
    </row>
    <row r="6" spans="1:53" s="46" customFormat="1" ht="15.75" customHeight="1" thickBot="1" x14ac:dyDescent="0.3">
      <c r="A6" s="41" t="s">
        <v>29</v>
      </c>
      <c r="B6" s="40">
        <f>[8]h_t_mode_only_b1!C2</f>
        <v>-0.37320125103735102</v>
      </c>
      <c r="C6" s="40">
        <f>[8]h_t_mode_only_b1!D2</f>
        <v>-6.1769756520058801</v>
      </c>
      <c r="D6" s="40">
        <f>[8]h_t_mode_only_b1!E2</f>
        <v>5.4305731499311802</v>
      </c>
      <c r="E6" s="39">
        <f>[8]h_t_mode_only_b1!F2</f>
        <v>2.9553179967679499</v>
      </c>
      <c r="F6" s="189">
        <f>[8]h_t_mode_only_b1!G2</f>
        <v>-0.12628125008729901</v>
      </c>
      <c r="G6" s="190">
        <f>[8]h_t_mode_only_b1!H2</f>
        <v>613.08331596124594</v>
      </c>
      <c r="H6" s="192">
        <f>[8]h_t_mode_only_b1!I2</f>
        <v>0.89955069937352095</v>
      </c>
      <c r="I6" s="193" t="str">
        <f>IF(H6&lt;0.001, "p &lt; .001", _xlfn.CONCAT("p = ", REPLACE(ROUND(H6, 3),1,2,".")))</f>
        <v>p = .9</v>
      </c>
      <c r="J6" s="194">
        <f>B6-C6</f>
        <v>5.8037744009685293</v>
      </c>
      <c r="K6" s="198"/>
    </row>
    <row r="7" spans="1:53" ht="15.75" customHeight="1" thickTop="1" thickBot="1" x14ac:dyDescent="0.3">
      <c r="A7" s="45" t="s">
        <v>116</v>
      </c>
      <c r="B7" s="25" t="str">
        <f t="shared" ref="B7:I7" si="0">B2</f>
        <v>β1</v>
      </c>
      <c r="C7" s="25" t="str">
        <f t="shared" si="0"/>
        <v>2.5% CI</v>
      </c>
      <c r="D7" s="25" t="str">
        <f t="shared" si="0"/>
        <v>97.5% CI</v>
      </c>
      <c r="E7" s="25" t="str">
        <f t="shared" si="0"/>
        <v xml:space="preserve">SE </v>
      </c>
      <c r="F7" s="186" t="str">
        <f t="shared" si="0"/>
        <v>t</v>
      </c>
      <c r="G7" s="199" t="str">
        <f t="shared" si="0"/>
        <v>df</v>
      </c>
      <c r="H7" s="200" t="str">
        <f t="shared" si="0"/>
        <v>p. val.</v>
      </c>
      <c r="I7" s="187" t="str">
        <f t="shared" si="0"/>
        <v>sig.</v>
      </c>
      <c r="J7" s="188" t="s">
        <v>48</v>
      </c>
      <c r="L7" s="33"/>
      <c r="N7" s="34"/>
      <c r="Q7" s="33"/>
      <c r="W7" s="34"/>
      <c r="Z7" s="33"/>
      <c r="AF7" s="34"/>
      <c r="AI7" s="33"/>
      <c r="AO7" s="34"/>
      <c r="AR7" s="33"/>
      <c r="AX7" s="34"/>
      <c r="BA7" s="33"/>
    </row>
    <row r="8" spans="1:53" ht="15.75" customHeight="1" thickTop="1" thickBot="1" x14ac:dyDescent="0.3">
      <c r="A8" s="41" t="s">
        <v>26</v>
      </c>
      <c r="B8" s="44">
        <f>[5]l_f0_mode_only_b1!C3</f>
        <v>1.6236013056984899</v>
      </c>
      <c r="C8" s="44">
        <f>[5]l_f0_mode_only_b1!D3</f>
        <v>1.3115827725277101</v>
      </c>
      <c r="D8" s="44">
        <f>[5]l_f0_mode_only_b1!E3</f>
        <v>1.93561983886927</v>
      </c>
      <c r="E8" s="39">
        <f>[5]l_f0_mode_only_b1!F3</f>
        <v>0.15888087378235699</v>
      </c>
      <c r="F8" s="189">
        <f>[5]l_f0_mode_only_b1!G3</f>
        <v>10.2189852500596</v>
      </c>
      <c r="G8" s="190">
        <f>[5]l_f0_mode_only_b1!H3</f>
        <v>611.32758190458401</v>
      </c>
      <c r="H8" s="197">
        <f>[5]l_f0_mode_only_b1!I3</f>
        <v>9.7155838219225805E-23</v>
      </c>
      <c r="I8" s="193" t="str">
        <f>IF(H8&lt;0.001, "p &lt; .001", _xlfn.CONCAT("p = ", REPLACE(ROUND(H8, 3),1,2,".")))</f>
        <v>p &lt; .001</v>
      </c>
      <c r="J8" s="194">
        <f>B8-C8</f>
        <v>0.31201853317077988</v>
      </c>
      <c r="L8" s="33"/>
      <c r="N8" s="34"/>
      <c r="Q8" s="33"/>
      <c r="W8" s="34"/>
      <c r="Z8" s="33"/>
      <c r="AF8" s="34"/>
      <c r="AI8" s="33"/>
      <c r="AO8" s="34"/>
      <c r="AR8" s="33"/>
      <c r="AX8" s="34"/>
      <c r="BA8" s="33"/>
    </row>
    <row r="9" spans="1:53" ht="15.75" customHeight="1" thickBot="1" x14ac:dyDescent="0.3">
      <c r="A9" s="41" t="s">
        <v>27</v>
      </c>
      <c r="B9" s="43">
        <f>[6]h_f0_mode_only_b1!C3</f>
        <v>1.7186864407115801</v>
      </c>
      <c r="C9" s="43">
        <f>[6]h_f0_mode_only_b1!D3</f>
        <v>1.28173542430512</v>
      </c>
      <c r="D9" s="43">
        <f>[6]h_f0_mode_only_b1!E3</f>
        <v>2.1556374571180501</v>
      </c>
      <c r="E9" s="42">
        <f>[6]h_f0_mode_only_b1!F3</f>
        <v>0.222500408320183</v>
      </c>
      <c r="F9" s="195">
        <f>[6]h_f0_mode_only_b1!G3</f>
        <v>7.7244192659563904</v>
      </c>
      <c r="G9" s="196">
        <f>[6]h_f0_mode_only_b1!H3</f>
        <v>616.21270734720099</v>
      </c>
      <c r="H9" s="197">
        <f>[6]h_f0_mode_only_b1!I3</f>
        <v>4.5714540165725702E-14</v>
      </c>
      <c r="I9" s="193" t="str">
        <f>IF(H9&lt;0.001, "p &lt; .001", _xlfn.CONCAT("p = ", REPLACE(ROUND(H9, 3),1,2,".")))</f>
        <v>p &lt; .001</v>
      </c>
      <c r="J9" s="194">
        <f>B9-C9</f>
        <v>0.43695101640646006</v>
      </c>
      <c r="L9" s="33"/>
      <c r="N9" s="34"/>
      <c r="Q9" s="33"/>
      <c r="W9" s="34"/>
      <c r="Z9" s="33"/>
      <c r="AF9" s="34"/>
      <c r="AI9" s="33"/>
      <c r="AO9" s="34"/>
      <c r="AR9" s="33"/>
      <c r="AX9" s="34"/>
      <c r="BA9" s="33"/>
    </row>
    <row r="10" spans="1:53" ht="15.75" customHeight="1" thickBot="1" x14ac:dyDescent="0.3">
      <c r="A10" s="41" t="s">
        <v>28</v>
      </c>
      <c r="B10" s="40">
        <f>[7]l_t_mode_only_b1!C3</f>
        <v>-2.2790898314757602</v>
      </c>
      <c r="C10" s="40">
        <f>[7]l_t_mode_only_b1!D3</f>
        <v>-6.24347229753202</v>
      </c>
      <c r="D10" s="40">
        <f>[7]l_t_mode_only_b1!E3</f>
        <v>1.6852926345804999</v>
      </c>
      <c r="E10" s="39">
        <f>[7]l_t_mode_only_b1!F3</f>
        <v>2.0186796935018698</v>
      </c>
      <c r="F10" s="189">
        <f>[7]l_t_mode_only_b1!G3</f>
        <v>-1.12900022663929</v>
      </c>
      <c r="G10" s="190">
        <f>[7]l_t_mode_only_b1!H3</f>
        <v>611.78132777544101</v>
      </c>
      <c r="H10" s="191">
        <f>[7]l_t_mode_only_b1!I3</f>
        <v>0.25934024176004</v>
      </c>
      <c r="I10" s="193" t="str">
        <f>IF(H10&lt;0.001, "p &lt; .001", _xlfn.CONCAT("p = ", REPLACE(ROUND(H10, 3),1,2,".")))</f>
        <v>p = .259</v>
      </c>
      <c r="J10" s="194">
        <f>B10-C10</f>
        <v>3.9643824660562599</v>
      </c>
      <c r="L10" s="33"/>
      <c r="N10" s="34"/>
      <c r="Q10" s="33"/>
      <c r="W10" s="34"/>
      <c r="Z10" s="33"/>
      <c r="AF10" s="34"/>
      <c r="AI10" s="33"/>
      <c r="AO10" s="34"/>
      <c r="AR10" s="33"/>
      <c r="AX10" s="34"/>
      <c r="BA10" s="33"/>
    </row>
    <row r="11" spans="1:53" ht="15.75" customHeight="1" thickBot="1" x14ac:dyDescent="0.3">
      <c r="A11" s="38" t="s">
        <v>29</v>
      </c>
      <c r="B11" s="37">
        <f>[8]h_t_mode_only_b1!C3</f>
        <v>-2.46345421043705</v>
      </c>
      <c r="C11" s="37">
        <f>[8]h_t_mode_only_b1!D3</f>
        <v>-8.2999697902156804</v>
      </c>
      <c r="D11" s="37">
        <f>[8]h_t_mode_only_b1!E3</f>
        <v>3.3730613693415701</v>
      </c>
      <c r="E11" s="36">
        <f>[8]h_t_mode_only_b1!F3</f>
        <v>2.9719910915272698</v>
      </c>
      <c r="F11" s="202">
        <f>[8]h_t_mode_only_b1!G3</f>
        <v>-0.82889017314352398</v>
      </c>
      <c r="G11" s="203">
        <f>[8]h_t_mode_only_b1!H3</f>
        <v>613.19628569462202</v>
      </c>
      <c r="H11" s="204">
        <f>[8]h_t_mode_only_b1!I3</f>
        <v>0.40748907999484901</v>
      </c>
      <c r="I11" s="193" t="str">
        <f>IF(H11&lt;0.001, "p &lt; .001", _xlfn.CONCAT("p = ", REPLACE(ROUND(H11, 3),1,2,".")))</f>
        <v>p = .407</v>
      </c>
      <c r="J11" s="194">
        <f>B11-C11</f>
        <v>5.8365155797786308</v>
      </c>
      <c r="L11" s="33"/>
      <c r="N11" s="34"/>
      <c r="Q11" s="33"/>
      <c r="W11" s="34"/>
      <c r="Z11" s="33"/>
      <c r="AF11" s="34"/>
      <c r="AI11" s="33"/>
      <c r="AO11" s="34"/>
      <c r="AR11" s="33"/>
      <c r="AX11" s="34"/>
      <c r="BA11" s="33"/>
    </row>
    <row r="12" spans="1:53" ht="15.75" customHeight="1" thickTop="1" thickBot="1" x14ac:dyDescent="0.3">
      <c r="A12" s="45" t="s">
        <v>117</v>
      </c>
      <c r="B12" s="25" t="str">
        <f t="shared" ref="B12:I12" si="1">B2</f>
        <v>β1</v>
      </c>
      <c r="C12" s="25" t="str">
        <f t="shared" si="1"/>
        <v>2.5% CI</v>
      </c>
      <c r="D12" s="25" t="str">
        <f t="shared" si="1"/>
        <v>97.5% CI</v>
      </c>
      <c r="E12" s="25" t="str">
        <f t="shared" si="1"/>
        <v xml:space="preserve">SE </v>
      </c>
      <c r="F12" s="186" t="str">
        <f t="shared" si="1"/>
        <v>t</v>
      </c>
      <c r="G12" s="199" t="str">
        <f t="shared" si="1"/>
        <v>df</v>
      </c>
      <c r="H12" s="200" t="str">
        <f t="shared" si="1"/>
        <v>p. val.</v>
      </c>
      <c r="I12" s="187" t="str">
        <f t="shared" si="1"/>
        <v>sig.</v>
      </c>
      <c r="J12" s="188" t="s">
        <v>48</v>
      </c>
      <c r="L12" s="33"/>
      <c r="N12" s="34"/>
      <c r="Q12" s="33"/>
      <c r="W12" s="34"/>
      <c r="Z12" s="33"/>
      <c r="AF12" s="34"/>
      <c r="AI12" s="33"/>
      <c r="AO12" s="34"/>
      <c r="AR12" s="33"/>
      <c r="AX12" s="34"/>
      <c r="BA12" s="33"/>
    </row>
    <row r="13" spans="1:53" ht="15.75" customHeight="1" thickTop="1" thickBot="1" x14ac:dyDescent="0.3">
      <c r="A13" s="41" t="s">
        <v>26</v>
      </c>
      <c r="B13" s="44">
        <f>[5]l_f0_mode_only_b1!C4</f>
        <v>2.4890953676723599</v>
      </c>
      <c r="C13" s="44">
        <f>[5]l_f0_mode_only_b1!D4</f>
        <v>2.1527924696035399</v>
      </c>
      <c r="D13" s="44">
        <f>[5]l_f0_mode_only_b1!E4</f>
        <v>2.82539826574118</v>
      </c>
      <c r="E13" s="39">
        <f>[5]l_f0_mode_only_b1!F4</f>
        <v>0.17124902009845999</v>
      </c>
      <c r="F13" s="189">
        <f>[5]l_f0_mode_only_b1!G4</f>
        <v>14.534946630592399</v>
      </c>
      <c r="G13" s="190">
        <f>[5]l_f0_mode_only_b1!H4</f>
        <v>615.79975374511901</v>
      </c>
      <c r="H13" s="197">
        <f>[5]l_f0_mode_only_b1!I4</f>
        <v>2.2879816589249299E-41</v>
      </c>
      <c r="I13" s="193" t="str">
        <f>IF(H13&lt;0.001, "p &lt; .001", _xlfn.CONCAT("p = ", REPLACE(ROUND(H13, 3),1,2,".")))</f>
        <v>p &lt; .001</v>
      </c>
      <c r="J13" s="194">
        <f>B13-C13</f>
        <v>0.33630289806882008</v>
      </c>
      <c r="L13" s="33"/>
      <c r="N13" s="34"/>
      <c r="Q13" s="33"/>
      <c r="W13" s="34"/>
      <c r="Z13" s="33"/>
      <c r="AF13" s="34"/>
      <c r="AI13" s="33"/>
      <c r="AO13" s="34"/>
      <c r="AR13" s="33"/>
      <c r="AX13" s="34"/>
      <c r="BA13" s="33"/>
    </row>
    <row r="14" spans="1:53" ht="15.75" customHeight="1" thickBot="1" x14ac:dyDescent="0.3">
      <c r="A14" s="41" t="s">
        <v>27</v>
      </c>
      <c r="B14" s="43">
        <f>[6]h_f0_mode_only_b1!C4</f>
        <v>4.5107219286374303</v>
      </c>
      <c r="C14" s="43">
        <f>[6]h_f0_mode_only_b1!D4</f>
        <v>4.0429721432733903</v>
      </c>
      <c r="D14" s="43">
        <f>[6]h_f0_mode_only_b1!E4</f>
        <v>4.9784717140014596</v>
      </c>
      <c r="E14" s="42">
        <f>[6]h_f0_mode_only_b1!F4</f>
        <v>0.238185649799145</v>
      </c>
      <c r="F14" s="195">
        <f>[6]h_f0_mode_only_b1!G4</f>
        <v>18.937840849946902</v>
      </c>
      <c r="G14" s="196">
        <f>[6]h_f0_mode_only_b1!H4</f>
        <v>619.06465556537103</v>
      </c>
      <c r="H14" s="197">
        <f>[6]h_f0_mode_only_b1!I4</f>
        <v>1.9445664217963E-63</v>
      </c>
      <c r="I14" s="193" t="str">
        <f>IF(H14&lt;0.001, "p &lt; .001", _xlfn.CONCAT("p = ", REPLACE(ROUND(H14, 3),1,2,".")))</f>
        <v>p &lt; .001</v>
      </c>
      <c r="J14" s="194">
        <f>B14-C14</f>
        <v>0.46774978536403999</v>
      </c>
      <c r="L14" s="33"/>
      <c r="N14" s="34"/>
      <c r="Q14" s="33"/>
      <c r="W14" s="34"/>
      <c r="Z14" s="33"/>
      <c r="AF14" s="34"/>
      <c r="AI14" s="33"/>
      <c r="AO14" s="34"/>
      <c r="AR14" s="33"/>
      <c r="AX14" s="34"/>
      <c r="BA14" s="33"/>
    </row>
    <row r="15" spans="1:53" ht="15.75" customHeight="1" thickBot="1" x14ac:dyDescent="0.3">
      <c r="A15" s="41" t="s">
        <v>28</v>
      </c>
      <c r="B15" s="40">
        <f>[7]l_t_mode_only_b1!C4</f>
        <v>-20.9825358833363</v>
      </c>
      <c r="C15" s="40">
        <f>[7]l_t_mode_only_b1!D4</f>
        <v>-25.194861329456199</v>
      </c>
      <c r="D15" s="40">
        <f>[7]l_t_mode_only_b1!E4</f>
        <v>-16.770210437216399</v>
      </c>
      <c r="E15" s="39">
        <f>[7]l_t_mode_only_b1!F4</f>
        <v>2.1448412737092499</v>
      </c>
      <c r="F15" s="189">
        <f>[7]l_t_mode_only_b1!G4</f>
        <v>-9.7827919205645699</v>
      </c>
      <c r="G15" s="190">
        <f>[7]l_t_mode_only_b1!H4</f>
        <v>598.82447117332094</v>
      </c>
      <c r="H15" s="197">
        <f>[7]l_t_mode_only_b1!I4</f>
        <v>4.5704176563710303E-21</v>
      </c>
      <c r="I15" s="193" t="str">
        <f>IF(H15&lt;0.001, "p &lt; .001", _xlfn.CONCAT("p = ", REPLACE(ROUND(H15, 3),1,2,".")))</f>
        <v>p &lt; .001</v>
      </c>
      <c r="J15" s="194">
        <f>B15-C15</f>
        <v>4.2123254461198982</v>
      </c>
      <c r="L15" s="33"/>
      <c r="N15" s="34"/>
      <c r="Q15" s="33"/>
      <c r="W15" s="34"/>
      <c r="Z15" s="33"/>
      <c r="AF15" s="34"/>
      <c r="AI15" s="33"/>
      <c r="AO15" s="34"/>
      <c r="AR15" s="33"/>
      <c r="AX15" s="34"/>
      <c r="BA15" s="33"/>
    </row>
    <row r="16" spans="1:53" ht="15.75" customHeight="1" thickBot="1" x14ac:dyDescent="0.3">
      <c r="A16" s="41" t="s">
        <v>29</v>
      </c>
      <c r="B16" s="40">
        <f>[8]h_t_mode_only_b1!C4</f>
        <v>-16.787144899812802</v>
      </c>
      <c r="C16" s="40">
        <f>[8]h_t_mode_only_b1!D4</f>
        <v>-23.029999701201501</v>
      </c>
      <c r="D16" s="40">
        <f>[8]h_t_mode_only_b1!E4</f>
        <v>-10.544290098424099</v>
      </c>
      <c r="E16" s="39">
        <f>[8]h_t_mode_only_b1!F4</f>
        <v>3.17892241108345</v>
      </c>
      <c r="F16" s="189">
        <f>[8]h_t_mode_only_b1!G4</f>
        <v>-5.2807658473461698</v>
      </c>
      <c r="G16" s="190">
        <f>[8]h_t_mode_only_b1!H4</f>
        <v>615.23055542333896</v>
      </c>
      <c r="H16" s="197">
        <f>[8]h_t_mode_only_b1!I4</f>
        <v>1.7869365120643699E-7</v>
      </c>
      <c r="I16" s="193" t="str">
        <f>IF(H16&lt;0.001, "p &lt; .001", _xlfn.CONCAT("p = ", REPLACE(ROUND(H16, 3),1,2,".")))</f>
        <v>p &lt; .001</v>
      </c>
      <c r="J16" s="194">
        <f>B16-C16</f>
        <v>6.2428548013886989</v>
      </c>
      <c r="L16" s="33"/>
      <c r="N16" s="34"/>
      <c r="Q16" s="33"/>
      <c r="W16" s="34"/>
      <c r="Z16" s="33"/>
      <c r="AF16" s="34"/>
      <c r="AI16" s="33"/>
      <c r="AO16" s="34"/>
      <c r="AR16" s="33"/>
      <c r="AX16" s="34"/>
      <c r="BA16" s="33"/>
    </row>
    <row r="17" spans="1:53" ht="15.75" customHeight="1" thickTop="1" thickBot="1" x14ac:dyDescent="0.3">
      <c r="A17" s="45" t="s">
        <v>118</v>
      </c>
      <c r="B17" s="25" t="str">
        <f t="shared" ref="B17:I17" si="2">B2</f>
        <v>β1</v>
      </c>
      <c r="C17" s="25" t="str">
        <f t="shared" si="2"/>
        <v>2.5% CI</v>
      </c>
      <c r="D17" s="25" t="str">
        <f t="shared" si="2"/>
        <v>97.5% CI</v>
      </c>
      <c r="E17" s="25" t="str">
        <f t="shared" si="2"/>
        <v xml:space="preserve">SE </v>
      </c>
      <c r="F17" s="186" t="str">
        <f t="shared" si="2"/>
        <v>t</v>
      </c>
      <c r="G17" s="199" t="str">
        <f t="shared" si="2"/>
        <v>df</v>
      </c>
      <c r="H17" s="200" t="str">
        <f t="shared" si="2"/>
        <v>p. val.</v>
      </c>
      <c r="I17" s="187" t="str">
        <f t="shared" si="2"/>
        <v>sig.</v>
      </c>
      <c r="J17" s="188" t="s">
        <v>48</v>
      </c>
      <c r="L17" s="33"/>
      <c r="N17" s="34"/>
      <c r="Q17" s="33"/>
      <c r="W17" s="34"/>
      <c r="Z17" s="33"/>
      <c r="AF17" s="34"/>
      <c r="AI17" s="33"/>
      <c r="AO17" s="34"/>
      <c r="AR17" s="33"/>
      <c r="AX17" s="34"/>
      <c r="BA17" s="33"/>
    </row>
    <row r="18" spans="1:53" ht="15.75" customHeight="1" thickTop="1" thickBot="1" x14ac:dyDescent="0.3">
      <c r="A18" s="41" t="s">
        <v>26</v>
      </c>
      <c r="B18" s="44">
        <f>[5]l_f0_mode_only_b1!C5</f>
        <v>1.50177627086968</v>
      </c>
      <c r="C18" s="44">
        <f>[5]l_f0_mode_only_b1!D5</f>
        <v>1.1902378446218</v>
      </c>
      <c r="D18" s="44">
        <f>[5]l_f0_mode_only_b1!E5</f>
        <v>1.81331469711755</v>
      </c>
      <c r="E18" s="39">
        <f>[5]l_f0_mode_only_b1!F5</f>
        <v>0.15863659531351901</v>
      </c>
      <c r="F18" s="189">
        <f>[5]l_f0_mode_only_b1!G5</f>
        <v>9.46677068996385</v>
      </c>
      <c r="G18" s="190">
        <f>[5]l_f0_mode_only_b1!H5</f>
        <v>611.70385848974399</v>
      </c>
      <c r="H18" s="197">
        <f>[5]l_f0_mode_only_b1!I5</f>
        <v>6.1645822268182704E-20</v>
      </c>
      <c r="I18" s="193" t="str">
        <f>IF(H18&lt;0.001, "p &lt; .001", _xlfn.CONCAT("p = ", REPLACE(ROUND(H18, 3),1,2,".")))</f>
        <v>p &lt; .001</v>
      </c>
      <c r="J18" s="194">
        <f>B18-C18</f>
        <v>0.31153842624787997</v>
      </c>
      <c r="L18" s="33"/>
      <c r="N18" s="34"/>
      <c r="Q18" s="33"/>
      <c r="W18" s="34"/>
      <c r="Z18" s="33"/>
      <c r="AF18" s="34"/>
      <c r="AI18" s="33"/>
      <c r="AO18" s="34"/>
      <c r="AR18" s="33"/>
      <c r="AX18" s="34"/>
      <c r="BA18" s="33"/>
    </row>
    <row r="19" spans="1:53" ht="15.75" customHeight="1" thickBot="1" x14ac:dyDescent="0.3">
      <c r="A19" s="41" t="s">
        <v>27</v>
      </c>
      <c r="B19" s="43">
        <f>[6]h_f0_mode_only_b1!C5</f>
        <v>1.31365061523257</v>
      </c>
      <c r="C19" s="43">
        <f>[6]h_f0_mode_only_b1!D5</f>
        <v>0.877341070460809</v>
      </c>
      <c r="D19" s="43">
        <f>[6]h_f0_mode_only_b1!E5</f>
        <v>1.74996016000433</v>
      </c>
      <c r="E19" s="42">
        <f>[6]h_f0_mode_only_b1!F5</f>
        <v>0.22217388182301301</v>
      </c>
      <c r="F19" s="195">
        <f>[6]h_f0_mode_only_b1!G5</f>
        <v>5.9127139718387101</v>
      </c>
      <c r="G19" s="196">
        <f>[6]h_f0_mode_only_b1!H5</f>
        <v>616.37923871538305</v>
      </c>
      <c r="H19" s="197">
        <f>[6]h_f0_mode_only_b1!I5</f>
        <v>5.5760053875402403E-9</v>
      </c>
      <c r="I19" s="193" t="str">
        <f>IF(H19&lt;0.001, "p &lt; .001", _xlfn.CONCAT("p = ", REPLACE(ROUND(H19, 3),1,2,".")))</f>
        <v>p &lt; .001</v>
      </c>
      <c r="J19" s="194">
        <f>B19-C19</f>
        <v>0.43630954477176098</v>
      </c>
      <c r="L19" s="33"/>
      <c r="N19" s="34"/>
      <c r="Q19" s="33"/>
      <c r="W19" s="34"/>
      <c r="Z19" s="33"/>
      <c r="AF19" s="34"/>
      <c r="AI19" s="33"/>
      <c r="AO19" s="34"/>
      <c r="AR19" s="33"/>
      <c r="AX19" s="34"/>
      <c r="BA19" s="33"/>
    </row>
    <row r="20" spans="1:53" ht="15.75" customHeight="1" thickBot="1" x14ac:dyDescent="0.3">
      <c r="A20" s="41" t="s">
        <v>28</v>
      </c>
      <c r="B20" s="40">
        <f>[7]l_t_mode_only_b1!C5</f>
        <v>-2.6907658599282902</v>
      </c>
      <c r="C20" s="40">
        <f>[7]l_t_mode_only_b1!D5</f>
        <v>-6.6432667084196897</v>
      </c>
      <c r="D20" s="40">
        <f>[7]l_t_mode_only_b1!E5</f>
        <v>1.26173498856309</v>
      </c>
      <c r="E20" s="39">
        <f>[7]l_t_mode_only_b1!F5</f>
        <v>2.0126312326566498</v>
      </c>
      <c r="F20" s="189">
        <f>[7]l_t_mode_only_b1!G5</f>
        <v>-1.33693933407587</v>
      </c>
      <c r="G20" s="190">
        <f>[7]l_t_mode_only_b1!H5</f>
        <v>612.04323789240902</v>
      </c>
      <c r="H20" s="192">
        <f>[7]l_t_mode_only_b1!I5</f>
        <v>0.18173914374859801</v>
      </c>
      <c r="I20" s="193" t="str">
        <f>IF(H20&lt;0.001, "p &lt; .001", _xlfn.CONCAT("p = ", REPLACE(ROUND(H20, 3),1,2,".")))</f>
        <v>p = .182</v>
      </c>
      <c r="J20" s="194">
        <f>B20-C20</f>
        <v>3.9525008484913995</v>
      </c>
      <c r="L20" s="33"/>
      <c r="N20" s="34"/>
      <c r="Q20" s="33"/>
      <c r="W20" s="34"/>
      <c r="Z20" s="33"/>
      <c r="AF20" s="34"/>
      <c r="AI20" s="33"/>
      <c r="AO20" s="34"/>
      <c r="AR20" s="33"/>
      <c r="AX20" s="34"/>
      <c r="BA20" s="33"/>
    </row>
    <row r="21" spans="1:53" ht="15.75" customHeight="1" thickBot="1" x14ac:dyDescent="0.3">
      <c r="A21" s="41" t="s">
        <v>29</v>
      </c>
      <c r="B21" s="40">
        <f>[8]h_t_mode_only_b1!C5</f>
        <v>-2.0902529593466501</v>
      </c>
      <c r="C21" s="40">
        <f>[8]h_t_mode_only_b1!D5</f>
        <v>-7.9188349845815802</v>
      </c>
      <c r="D21" s="40">
        <f>[8]h_t_mode_only_b1!E5</f>
        <v>3.7383290658882702</v>
      </c>
      <c r="E21" s="39">
        <f>[8]h_t_mode_only_b1!F5</f>
        <v>2.9679522098455799</v>
      </c>
      <c r="F21" s="189">
        <f>[8]h_t_mode_only_b1!G5</f>
        <v>-0.70427446655396397</v>
      </c>
      <c r="G21" s="190">
        <f>[8]h_t_mode_only_b1!H5</f>
        <v>613.29398983544297</v>
      </c>
      <c r="H21" s="191">
        <f>[8]h_t_mode_only_b1!I5</f>
        <v>0.48152919263086202</v>
      </c>
      <c r="I21" s="193" t="str">
        <f>IF(H21&lt;0.001, "p &lt; .001", _xlfn.CONCAT("p = ", REPLACE(ROUND(H21, 3),1,2,".")))</f>
        <v>p = .482</v>
      </c>
      <c r="J21" s="194">
        <f>B21-C21</f>
        <v>5.8285820252349296</v>
      </c>
      <c r="L21" s="33"/>
      <c r="N21" s="34"/>
      <c r="Q21" s="33"/>
      <c r="W21" s="34"/>
      <c r="Z21" s="33"/>
      <c r="AF21" s="34"/>
      <c r="AI21" s="33"/>
      <c r="AO21" s="34"/>
      <c r="AR21" s="33"/>
      <c r="AX21" s="34"/>
      <c r="BA21" s="33"/>
    </row>
    <row r="22" spans="1:53" ht="15.75" customHeight="1" thickTop="1" thickBot="1" x14ac:dyDescent="0.3">
      <c r="A22" s="45" t="s">
        <v>119</v>
      </c>
      <c r="B22" s="25" t="str">
        <f t="shared" ref="B22:I22" si="3">B2</f>
        <v>β1</v>
      </c>
      <c r="C22" s="25" t="str">
        <f t="shared" si="3"/>
        <v>2.5% CI</v>
      </c>
      <c r="D22" s="25" t="str">
        <f t="shared" si="3"/>
        <v>97.5% CI</v>
      </c>
      <c r="E22" s="25" t="str">
        <f t="shared" si="3"/>
        <v xml:space="preserve">SE </v>
      </c>
      <c r="F22" s="186" t="str">
        <f t="shared" si="3"/>
        <v>t</v>
      </c>
      <c r="G22" s="199" t="str">
        <f t="shared" si="3"/>
        <v>df</v>
      </c>
      <c r="H22" s="200" t="str">
        <f t="shared" si="3"/>
        <v>p. val.</v>
      </c>
      <c r="I22" s="187" t="str">
        <f t="shared" si="3"/>
        <v>sig.</v>
      </c>
      <c r="J22" s="188" t="s">
        <v>48</v>
      </c>
      <c r="L22" s="33"/>
      <c r="N22" s="34"/>
      <c r="Q22" s="33"/>
      <c r="W22" s="34"/>
      <c r="Z22" s="33"/>
      <c r="AF22" s="34"/>
      <c r="AI22" s="33"/>
      <c r="AO22" s="34"/>
      <c r="AR22" s="33"/>
      <c r="AX22" s="34"/>
      <c r="BA22" s="33"/>
    </row>
    <row r="23" spans="1:53" ht="15.75" customHeight="1" thickTop="1" thickBot="1" x14ac:dyDescent="0.3">
      <c r="A23" s="41" t="s">
        <v>26</v>
      </c>
      <c r="B23" s="44">
        <f>[5]l_f0_mode_only_b1!C6</f>
        <v>2.3672703329679399</v>
      </c>
      <c r="C23" s="44">
        <f>[5]l_f0_mode_only_b1!D6</f>
        <v>2.0304693294845899</v>
      </c>
      <c r="D23" s="44">
        <f>[5]l_f0_mode_only_b1!E6</f>
        <v>2.7040713364513</v>
      </c>
      <c r="E23" s="39">
        <f>[5]l_f0_mode_only_b1!F6</f>
        <v>0.171503080808797</v>
      </c>
      <c r="F23" s="189">
        <f>[5]l_f0_mode_only_b1!G6</f>
        <v>13.803077599562901</v>
      </c>
      <c r="G23" s="190">
        <f>[5]l_f0_mode_only_b1!H6</f>
        <v>616.56673731054605</v>
      </c>
      <c r="H23" s="197">
        <f>[5]l_f0_mode_only_b1!I6</f>
        <v>5.8411857646804703E-38</v>
      </c>
      <c r="I23" s="193" t="str">
        <f>IF(H23&lt;0.001, "p &lt; .001", _xlfn.CONCAT("p = ", REPLACE(ROUND(H23, 3),1,2,".")))</f>
        <v>p &lt; .001</v>
      </c>
      <c r="J23" s="194">
        <f>B23-C23</f>
        <v>0.33680100348334996</v>
      </c>
      <c r="L23" s="33"/>
      <c r="N23" s="34"/>
      <c r="Q23" s="33"/>
      <c r="W23" s="34"/>
      <c r="Z23" s="33"/>
      <c r="AF23" s="34"/>
      <c r="AI23" s="33"/>
      <c r="AO23" s="34"/>
      <c r="AR23" s="33"/>
      <c r="AX23" s="34"/>
      <c r="BA23" s="33"/>
    </row>
    <row r="24" spans="1:53" ht="15.75" customHeight="1" thickBot="1" x14ac:dyDescent="0.3">
      <c r="A24" s="41" t="s">
        <v>27</v>
      </c>
      <c r="B24" s="43">
        <f>[6]h_f0_mode_only_b1!C6</f>
        <v>4.1056861031877903</v>
      </c>
      <c r="C24" s="43">
        <f>[6]h_f0_mode_only_b1!D6</f>
        <v>3.6371756687852099</v>
      </c>
      <c r="D24" s="43">
        <f>[6]h_f0_mode_only_b1!E6</f>
        <v>4.5741965375903701</v>
      </c>
      <c r="E24" s="42">
        <f>[6]h_f0_mode_only_b1!F6</f>
        <v>0.23857324550992701</v>
      </c>
      <c r="F24" s="195">
        <f>[6]h_f0_mode_only_b1!G6</f>
        <v>17.209331643253901</v>
      </c>
      <c r="G24" s="196">
        <f>[6]h_f0_mode_only_b1!H6</f>
        <v>619.41071311534097</v>
      </c>
      <c r="H24" s="197">
        <f>[6]h_f0_mode_only_b1!I6</f>
        <v>1.5422905521496801E-54</v>
      </c>
      <c r="I24" s="193" t="str">
        <f>IF(H24&lt;0.001, "p &lt; .001", _xlfn.CONCAT("p = ", REPLACE(ROUND(H24, 3),1,2,".")))</f>
        <v>p &lt; .001</v>
      </c>
      <c r="J24" s="194">
        <f>B24-C24</f>
        <v>0.46851043440258033</v>
      </c>
      <c r="L24" s="33"/>
      <c r="N24" s="34"/>
      <c r="Q24" s="33"/>
      <c r="W24" s="34"/>
      <c r="Z24" s="33"/>
      <c r="AF24" s="34"/>
      <c r="AI24" s="33"/>
      <c r="AO24" s="34"/>
      <c r="AR24" s="33"/>
      <c r="AX24" s="34"/>
      <c r="BA24" s="33"/>
    </row>
    <row r="25" spans="1:53" ht="15.75" customHeight="1" thickBot="1" x14ac:dyDescent="0.3">
      <c r="A25" s="41" t="s">
        <v>28</v>
      </c>
      <c r="B25" s="40">
        <f>[7]l_t_mode_only_b1!C6</f>
        <v>-21.394211900256799</v>
      </c>
      <c r="C25" s="40">
        <f>[7]l_t_mode_only_b1!D6</f>
        <v>-25.606549039913201</v>
      </c>
      <c r="D25" s="40">
        <f>[7]l_t_mode_only_b1!E6</f>
        <v>-17.181874760600301</v>
      </c>
      <c r="E25" s="39">
        <f>[7]l_t_mode_only_b1!F6</f>
        <v>2.1448398632424999</v>
      </c>
      <c r="F25" s="189">
        <f>[7]l_t_mode_only_b1!G6</f>
        <v>-9.9747362341138501</v>
      </c>
      <c r="G25" s="190">
        <f>[7]l_t_mode_only_b1!H6</f>
        <v>597.81090334868804</v>
      </c>
      <c r="H25" s="197">
        <f>[7]l_t_mode_only_b1!I6</f>
        <v>8.8572797847035004E-22</v>
      </c>
      <c r="I25" s="193" t="str">
        <f>IF(H25&lt;0.001, "p &lt; .001", _xlfn.CONCAT("p = ", REPLACE(ROUND(H25, 3),1,2,".")))</f>
        <v>p &lt; .001</v>
      </c>
      <c r="J25" s="194">
        <f>B25-C25</f>
        <v>4.2123371396564018</v>
      </c>
      <c r="L25" s="33"/>
      <c r="N25" s="34"/>
      <c r="Q25" s="33"/>
      <c r="W25" s="34"/>
      <c r="Z25" s="33"/>
      <c r="AF25" s="34"/>
      <c r="AI25" s="33"/>
      <c r="AO25" s="34"/>
      <c r="AR25" s="33"/>
      <c r="AX25" s="34"/>
      <c r="BA25" s="33"/>
    </row>
    <row r="26" spans="1:53" ht="15.75" customHeight="1" thickBot="1" x14ac:dyDescent="0.3">
      <c r="A26" s="41" t="s">
        <v>29</v>
      </c>
      <c r="B26" s="40">
        <f>[8]h_t_mode_only_b1!C6</f>
        <v>-16.413943648633602</v>
      </c>
      <c r="C26" s="40">
        <f>[8]h_t_mode_only_b1!D6</f>
        <v>-22.667934300932501</v>
      </c>
      <c r="D26" s="40">
        <f>[8]h_t_mode_only_b1!E6</f>
        <v>-10.159952996334701</v>
      </c>
      <c r="E26" s="39">
        <f>[8]h_t_mode_only_b1!F6</f>
        <v>3.18459495486213</v>
      </c>
      <c r="F26" s="189">
        <f>[8]h_t_mode_only_b1!G6</f>
        <v>-5.1541699592198897</v>
      </c>
      <c r="G26" s="190">
        <f>[8]h_t_mode_only_b1!H6</f>
        <v>615.432540556003</v>
      </c>
      <c r="H26" s="197">
        <f>[8]h_t_mode_only_b1!I6</f>
        <v>3.4371558626276199E-7</v>
      </c>
      <c r="I26" s="193" t="str">
        <f>IF(H26&lt;0.001, "p &lt; .001", _xlfn.CONCAT("p = ", REPLACE(ROUND(H26, 3),1,2,".")))</f>
        <v>p &lt; .001</v>
      </c>
      <c r="J26" s="194">
        <f>B26-C26</f>
        <v>6.2539906522988993</v>
      </c>
      <c r="L26" s="33"/>
      <c r="N26" s="34"/>
      <c r="Q26" s="33"/>
      <c r="W26" s="34"/>
      <c r="Z26" s="33"/>
      <c r="AF26" s="34"/>
      <c r="AI26" s="33"/>
      <c r="AO26" s="34"/>
      <c r="AR26" s="33"/>
      <c r="AX26" s="34"/>
      <c r="BA26" s="33"/>
    </row>
    <row r="27" spans="1:53" ht="15.75" customHeight="1" thickTop="1" thickBot="1" x14ac:dyDescent="0.3">
      <c r="A27" s="45" t="s">
        <v>120</v>
      </c>
      <c r="B27" s="25" t="str">
        <f t="shared" ref="B27:H27" si="4">B2</f>
        <v>β1</v>
      </c>
      <c r="C27" s="25" t="str">
        <f t="shared" si="4"/>
        <v>2.5% CI</v>
      </c>
      <c r="D27" s="25" t="str">
        <f t="shared" si="4"/>
        <v>97.5% CI</v>
      </c>
      <c r="E27" s="25" t="str">
        <f t="shared" si="4"/>
        <v xml:space="preserve">SE </v>
      </c>
      <c r="F27" s="186" t="str">
        <f t="shared" si="4"/>
        <v>t</v>
      </c>
      <c r="G27" s="199" t="str">
        <f t="shared" si="4"/>
        <v>df</v>
      </c>
      <c r="H27" s="200" t="str">
        <f t="shared" si="4"/>
        <v>p. val.</v>
      </c>
      <c r="I27" s="200" t="str">
        <f>I7</f>
        <v>sig.</v>
      </c>
      <c r="J27" s="188" t="s">
        <v>48</v>
      </c>
      <c r="L27" s="33"/>
      <c r="N27" s="34"/>
      <c r="Q27" s="33"/>
      <c r="W27" s="34"/>
      <c r="Z27" s="33"/>
      <c r="AF27" s="34"/>
      <c r="AI27" s="33"/>
      <c r="AO27" s="34"/>
      <c r="AR27" s="33"/>
      <c r="AX27" s="34"/>
      <c r="BA27" s="33"/>
    </row>
    <row r="28" spans="1:53" ht="15.75" customHeight="1" thickTop="1" thickBot="1" x14ac:dyDescent="0.3">
      <c r="A28" s="41" t="s">
        <v>26</v>
      </c>
      <c r="B28" s="44">
        <f>[5]l_f0_mode_only_b1!C7</f>
        <v>0.865494061976541</v>
      </c>
      <c r="C28" s="44">
        <f>[5]l_f0_mode_only_b1!D7</f>
        <v>0.53679325048973203</v>
      </c>
      <c r="D28" s="44">
        <f>[5]l_f0_mode_only_b1!E7</f>
        <v>1.1941948734633501</v>
      </c>
      <c r="E28" s="39">
        <f>[5]l_f0_mode_only_b1!F7</f>
        <v>0.16737722636578201</v>
      </c>
      <c r="F28" s="189">
        <f>[5]l_f0_mode_only_b1!G7</f>
        <v>5.1709188924251199</v>
      </c>
      <c r="G28" s="190">
        <f>[5]l_f0_mode_only_b1!H7</f>
        <v>614.43851895275202</v>
      </c>
      <c r="H28" s="197">
        <f>[5]l_f0_mode_only_b1!I7</f>
        <v>3.1561108069818502E-7</v>
      </c>
      <c r="I28" s="193" t="str">
        <f>IF(H28&lt;0.001, "p &lt; .001", _xlfn.CONCAT("p = ", REPLACE(ROUND(H28, 3),1,2,".")))</f>
        <v>p &lt; .001</v>
      </c>
      <c r="J28" s="194">
        <f>B28-C28</f>
        <v>0.32870081148680896</v>
      </c>
      <c r="L28" s="33"/>
      <c r="N28" s="34"/>
      <c r="Q28" s="33"/>
      <c r="W28" s="34"/>
      <c r="Z28" s="33"/>
      <c r="AF28" s="34"/>
      <c r="AI28" s="33"/>
      <c r="AO28" s="34"/>
      <c r="AR28" s="33"/>
      <c r="AX28" s="34"/>
      <c r="BA28" s="33"/>
    </row>
    <row r="29" spans="1:53" ht="15.75" customHeight="1" thickBot="1" x14ac:dyDescent="0.3">
      <c r="A29" s="41" t="s">
        <v>27</v>
      </c>
      <c r="B29" s="43">
        <f>[6]h_f0_mode_only_b1!C7</f>
        <v>2.7920354879932998</v>
      </c>
      <c r="C29" s="43">
        <f>[6]h_f0_mode_only_b1!D7</f>
        <v>2.3349090642400401</v>
      </c>
      <c r="D29" s="43">
        <f>[6]h_f0_mode_only_b1!E7</f>
        <v>3.2491619117465702</v>
      </c>
      <c r="E29" s="42">
        <f>[6]h_f0_mode_only_b1!F7</f>
        <v>0.23277547846621799</v>
      </c>
      <c r="F29" s="195">
        <f>[6]h_f0_mode_only_b1!G7</f>
        <v>11.9945430093853</v>
      </c>
      <c r="G29" s="196">
        <f>[6]h_f0_mode_only_b1!H7</f>
        <v>618.26981519641595</v>
      </c>
      <c r="H29" s="197">
        <f>[6]h_f0_mode_only_b1!I7</f>
        <v>6.0043603327585801E-30</v>
      </c>
      <c r="I29" s="193" t="str">
        <f>IF(H29&lt;0.001, "p &lt; .001", _xlfn.CONCAT("p = ", REPLACE(ROUND(H29, 3),1,2,".")))</f>
        <v>p &lt; .001</v>
      </c>
      <c r="J29" s="194">
        <f>B29-C29</f>
        <v>0.45712642375325974</v>
      </c>
      <c r="L29" s="33"/>
      <c r="N29" s="34"/>
      <c r="Q29" s="33"/>
      <c r="W29" s="34"/>
      <c r="Z29" s="33"/>
      <c r="AF29" s="34"/>
      <c r="AI29" s="33"/>
      <c r="AO29" s="34"/>
      <c r="AR29" s="33"/>
      <c r="AX29" s="34"/>
      <c r="BA29" s="33"/>
    </row>
    <row r="30" spans="1:53" ht="15.75" customHeight="1" thickBot="1" x14ac:dyDescent="0.3">
      <c r="A30" s="41" t="s">
        <v>28</v>
      </c>
      <c r="B30" s="40">
        <f>[7]l_t_mode_only_b1!C7</f>
        <v>-18.703446052286601</v>
      </c>
      <c r="C30" s="40">
        <f>[7]l_t_mode_only_b1!D7</f>
        <v>-22.830969939817798</v>
      </c>
      <c r="D30" s="40">
        <f>[7]l_t_mode_only_b1!E7</f>
        <v>-14.575922164755299</v>
      </c>
      <c r="E30" s="39">
        <f>[7]l_t_mode_only_b1!F7</f>
        <v>2.1017372076343399</v>
      </c>
      <c r="F30" s="189">
        <f>[7]l_t_mode_only_b1!G7</f>
        <v>-8.8990412237782408</v>
      </c>
      <c r="G30" s="190">
        <f>[7]l_t_mode_only_b1!H7</f>
        <v>609.62123399204995</v>
      </c>
      <c r="H30" s="197">
        <f>[7]l_t_mode_only_b1!I7</f>
        <v>6.39550356285835E-18</v>
      </c>
      <c r="I30" s="193" t="str">
        <f>IF(H30&lt;0.001, "p &lt; .001", _xlfn.CONCAT("p = ", REPLACE(ROUND(H30, 3),1,2,".")))</f>
        <v>p &lt; .001</v>
      </c>
      <c r="J30" s="194">
        <f>B30-C30</f>
        <v>4.127523887531197</v>
      </c>
      <c r="L30" s="33"/>
      <c r="N30" s="34"/>
      <c r="Q30" s="33"/>
      <c r="W30" s="34"/>
      <c r="Z30" s="33"/>
      <c r="AF30" s="34"/>
      <c r="AI30" s="33"/>
      <c r="AO30" s="34"/>
      <c r="AR30" s="33"/>
      <c r="AX30" s="34"/>
      <c r="BA30" s="33"/>
    </row>
    <row r="31" spans="1:53" ht="15.75" customHeight="1" thickBot="1" x14ac:dyDescent="0.3">
      <c r="A31" s="41" t="s">
        <v>29</v>
      </c>
      <c r="B31" s="40">
        <f>[8]h_t_mode_only_b1!C7</f>
        <v>-14.3236906872283</v>
      </c>
      <c r="C31" s="40">
        <f>[8]h_t_mode_only_b1!D7</f>
        <v>-20.434458973573399</v>
      </c>
      <c r="D31" s="40">
        <f>[8]h_t_mode_only_b1!E7</f>
        <v>-8.2129224008833095</v>
      </c>
      <c r="E31" s="39">
        <f>[8]h_t_mode_only_b1!F7</f>
        <v>3.1116566358557498</v>
      </c>
      <c r="F31" s="189">
        <f>[8]h_t_mode_only_b1!G7</f>
        <v>-4.60323627040846</v>
      </c>
      <c r="G31" s="190">
        <f>[8]h_t_mode_only_b1!H7</f>
        <v>614.62563280602501</v>
      </c>
      <c r="H31" s="197">
        <f>[8]h_t_mode_only_b1!I7</f>
        <v>5.05639154530272E-6</v>
      </c>
      <c r="I31" s="193" t="str">
        <f>IF(H31&lt;0.001, "p &lt; .001", _xlfn.CONCAT("p = ", REPLACE(ROUND(H31, 3),1,2,".")))</f>
        <v>p &lt; .001</v>
      </c>
      <c r="J31" s="194">
        <f>B31-C31</f>
        <v>6.1107682863450989</v>
      </c>
      <c r="L31" s="33"/>
      <c r="N31" s="34"/>
      <c r="Q31" s="33"/>
      <c r="W31" s="34"/>
      <c r="Z31" s="33"/>
      <c r="AF31" s="34"/>
      <c r="AI31" s="33"/>
      <c r="AO31" s="34"/>
      <c r="AR31" s="33"/>
      <c r="AX31" s="34"/>
      <c r="BA31" s="33"/>
    </row>
  </sheetData>
  <mergeCells count="1">
    <mergeCell ref="A1:J1"/>
  </mergeCells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7AF7-615A-46E9-BEE5-757044882DC8}">
  <dimension ref="D5:AA34"/>
  <sheetViews>
    <sheetView showGridLines="0" zoomScale="80" zoomScaleNormal="80" workbookViewId="0">
      <selection activeCell="J19" sqref="J19"/>
    </sheetView>
  </sheetViews>
  <sheetFormatPr defaultRowHeight="14.4" x14ac:dyDescent="0.3"/>
  <cols>
    <col min="16" max="16" width="3" customWidth="1"/>
    <col min="24" max="24" width="3.6640625" customWidth="1"/>
    <col min="25" max="25" width="3.33203125" customWidth="1"/>
  </cols>
  <sheetData>
    <row r="5" spans="24:27" ht="15" customHeight="1" x14ac:dyDescent="0.3"/>
    <row r="10" spans="24:27" x14ac:dyDescent="0.3">
      <c r="X10" s="5"/>
      <c r="Y10" s="5"/>
      <c r="Z10" s="5"/>
      <c r="AA10" s="5"/>
    </row>
    <row r="27" spans="4:5" x14ac:dyDescent="0.3">
      <c r="D27" t="s">
        <v>39</v>
      </c>
    </row>
    <row r="29" spans="4:5" x14ac:dyDescent="0.3">
      <c r="E29" t="s">
        <v>39</v>
      </c>
    </row>
    <row r="33" spans="5:6" x14ac:dyDescent="0.3">
      <c r="F33" t="s">
        <v>17</v>
      </c>
    </row>
    <row r="34" spans="5:6" x14ac:dyDescent="0.3">
      <c r="E34" t="s">
        <v>25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BFD21-A708-4270-BB71-D8B3C8E7DEE4}">
  <sheetPr>
    <pageSetUpPr fitToPage="1"/>
  </sheetPr>
  <dimension ref="A1:W102"/>
  <sheetViews>
    <sheetView showGridLines="0" topLeftCell="A3" zoomScale="85" zoomScaleNormal="85" zoomScaleSheetLayoutView="47" workbookViewId="0">
      <selection activeCell="F11" sqref="F11"/>
    </sheetView>
  </sheetViews>
  <sheetFormatPr defaultColWidth="13.88671875" defaultRowHeight="13.2" x14ac:dyDescent="0.25"/>
  <cols>
    <col min="1" max="1" width="17.109375" style="244" customWidth="1"/>
    <col min="2" max="8" width="11.88671875" style="217" customWidth="1"/>
    <col min="9" max="9" width="11.88671875" style="218" customWidth="1"/>
    <col min="10" max="10" width="11.88671875" style="217" customWidth="1"/>
    <col min="11" max="11" width="11.88671875" style="22" customWidth="1"/>
    <col min="12" max="12" width="11.44140625" style="22" customWidth="1"/>
    <col min="13" max="14" width="7.6640625" style="21" customWidth="1"/>
    <col min="15" max="16" width="11.44140625" style="21" customWidth="1"/>
    <col min="17" max="17" width="8.6640625" style="21" customWidth="1"/>
    <col min="18" max="19" width="11.44140625" style="21" customWidth="1"/>
    <col min="20" max="20" width="11.109375" style="22" customWidth="1"/>
    <col min="21" max="21" width="11.44140625" style="22" customWidth="1"/>
    <col min="22" max="23" width="11.44140625" style="21" customWidth="1"/>
    <col min="24" max="16384" width="13.88671875" style="23"/>
  </cols>
  <sheetData>
    <row r="1" spans="1:23" s="116" customFormat="1" ht="24" customHeight="1" thickBot="1" x14ac:dyDescent="0.45">
      <c r="A1" s="276" t="s">
        <v>50</v>
      </c>
      <c r="B1" s="276"/>
      <c r="C1" s="276"/>
      <c r="D1" s="276"/>
      <c r="E1" s="276"/>
      <c r="F1" s="276"/>
      <c r="G1" s="276"/>
      <c r="H1" s="276"/>
      <c r="I1" s="276"/>
      <c r="J1" s="206"/>
      <c r="K1" s="119"/>
      <c r="L1" s="119"/>
      <c r="M1" s="118"/>
      <c r="N1" s="118"/>
      <c r="O1" s="118"/>
      <c r="P1" s="118"/>
      <c r="Q1" s="118"/>
      <c r="R1" s="118"/>
      <c r="S1" s="118"/>
      <c r="T1" s="119"/>
      <c r="U1" s="119"/>
      <c r="V1" s="118"/>
      <c r="W1" s="118"/>
    </row>
    <row r="2" spans="1:23" ht="15.75" customHeight="1" thickTop="1" thickBot="1" x14ac:dyDescent="0.3">
      <c r="A2" s="207" t="s">
        <v>12</v>
      </c>
      <c r="B2" s="207" t="s">
        <v>30</v>
      </c>
      <c r="C2" s="207" t="s">
        <v>5</v>
      </c>
      <c r="D2" s="207" t="s">
        <v>6</v>
      </c>
      <c r="E2" s="207" t="str">
        <f>[9]l_f0_mode_phon_b0!E1</f>
        <v>std.error</v>
      </c>
      <c r="F2" s="186" t="s">
        <v>4</v>
      </c>
      <c r="G2" s="199" t="s">
        <v>7</v>
      </c>
      <c r="H2" s="187" t="s">
        <v>16</v>
      </c>
      <c r="I2" s="187" t="s">
        <v>19</v>
      </c>
      <c r="J2" s="208"/>
    </row>
    <row r="3" spans="1:23" ht="15.75" customHeight="1" thickTop="1" thickBot="1" x14ac:dyDescent="0.3">
      <c r="A3" s="209" t="s">
        <v>26</v>
      </c>
      <c r="B3" s="209">
        <f>[9]l_f0_mode_phon_b0!B2</f>
        <v>-2.33476525133297</v>
      </c>
      <c r="C3" s="209">
        <f>[9]l_f0_mode_phon_b0!C2</f>
        <v>-4.61671876402667</v>
      </c>
      <c r="D3" s="209">
        <f>[9]l_f0_mode_phon_b0!D2</f>
        <v>-5.2811738639284997E-2</v>
      </c>
      <c r="E3" s="210">
        <f>[9]l_f0_mode_phon_b0!E2</f>
        <v>0.707999084236697</v>
      </c>
      <c r="F3" s="210">
        <f>[9]l_f0_mode_phon_b0!F2</f>
        <v>-3.29769529836343</v>
      </c>
      <c r="G3" s="210">
        <f>[9]l_f0_mode_phon_b0!G2</f>
        <v>2.9343582922432798</v>
      </c>
      <c r="H3" s="211">
        <f>[9]l_f0_mode_phon_b0!H2</f>
        <v>4.7305860439716303E-2</v>
      </c>
      <c r="I3" s="193" t="str">
        <f>IF(H3&lt;0.001, "p &lt; .001", _xlfn.CONCAT("p = ", REPLACE(ROUND(H3, 3),1,2,".")))</f>
        <v>p = .047</v>
      </c>
      <c r="J3" s="208"/>
    </row>
    <row r="4" spans="1:23" ht="15.75" customHeight="1" x14ac:dyDescent="0.25">
      <c r="A4" s="212" t="s">
        <v>27</v>
      </c>
      <c r="B4" s="212">
        <f>[10]h_f0_mode_phon_b0!B2</f>
        <v>3.4168136826367101</v>
      </c>
      <c r="C4" s="212">
        <f>[10]h_f0_mode_phon_b0!C2</f>
        <v>-5.4105593324600798E-2</v>
      </c>
      <c r="D4" s="212">
        <f>[10]h_f0_mode_phon_b0!D2</f>
        <v>6.8877329585980203</v>
      </c>
      <c r="E4" s="213">
        <f>[10]h_f0_mode_phon_b0!E2</f>
        <v>1.12147132940085</v>
      </c>
      <c r="F4" s="213">
        <f>[10]h_f0_mode_phon_b0!F2</f>
        <v>3.0467240606696002</v>
      </c>
      <c r="G4" s="213">
        <f>[10]h_f0_mode_phon_b0!G2</f>
        <v>3.1565954176178401</v>
      </c>
      <c r="H4" s="214">
        <f>[10]h_f0_mode_phon_b0!H2</f>
        <v>5.2009788771190703E-2</v>
      </c>
      <c r="I4" s="252" t="str">
        <f t="shared" ref="I4:I6" si="0">IF(H4&lt;0.001, "p &lt; .001", _xlfn.CONCAT("p = ", REPLACE(ROUND(H4, 3),1,2,".")))</f>
        <v>p = .052</v>
      </c>
      <c r="J4" s="208"/>
    </row>
    <row r="5" spans="1:23" ht="15.75" customHeight="1" x14ac:dyDescent="0.25">
      <c r="A5" s="215" t="s">
        <v>28</v>
      </c>
      <c r="B5" s="215">
        <f>[11]l_t_mode_phon_b0!B2</f>
        <v>89.929313512108493</v>
      </c>
      <c r="C5" s="215">
        <f>[11]l_t_mode_phon_b0!C2</f>
        <v>73.538351456149897</v>
      </c>
      <c r="D5" s="215">
        <f>[11]l_t_mode_phon_b0!D2</f>
        <v>106.320275568067</v>
      </c>
      <c r="E5" s="212">
        <f>[11]l_t_mode_phon_b0!E2</f>
        <v>7.3764376616059</v>
      </c>
      <c r="F5" s="213">
        <f>[11]l_t_mode_phon_b0!F2</f>
        <v>12.191428659417401</v>
      </c>
      <c r="G5" s="213">
        <f>[11]l_t_mode_phon_b0!G2</f>
        <v>10.205572104300501</v>
      </c>
      <c r="H5" s="214">
        <f>[11]l_t_mode_phon_b0!H2</f>
        <v>2.0692240473470999E-7</v>
      </c>
      <c r="I5" s="252" t="str">
        <f t="shared" si="0"/>
        <v>p &lt; .001</v>
      </c>
      <c r="J5" s="208"/>
    </row>
    <row r="6" spans="1:23" ht="15.75" customHeight="1" thickBot="1" x14ac:dyDescent="0.3">
      <c r="A6" s="215" t="s">
        <v>29</v>
      </c>
      <c r="B6" s="215">
        <f>[12]h_t_mode_phon_b0!B2</f>
        <v>294.05119086836402</v>
      </c>
      <c r="C6" s="215">
        <f>[12]h_t_mode_phon_b0!C2</f>
        <v>213.20404416200401</v>
      </c>
      <c r="D6" s="215">
        <f>[12]h_t_mode_phon_b0!D2</f>
        <v>374.89833757472502</v>
      </c>
      <c r="E6" s="212">
        <f>[12]h_t_mode_phon_b0!E2</f>
        <v>30.340841593289198</v>
      </c>
      <c r="F6" s="213">
        <f>[12]h_t_mode_phon_b0!F2</f>
        <v>9.69159639043772</v>
      </c>
      <c r="G6" s="213">
        <f>[12]h_t_mode_phon_b0!G2</f>
        <v>4.4718850389704299</v>
      </c>
      <c r="H6" s="216">
        <f>[12]h_t_mode_phon_b0!H2</f>
        <v>3.6124452731722698E-4</v>
      </c>
      <c r="I6" s="252" t="str">
        <f t="shared" si="0"/>
        <v>p &lt; .001</v>
      </c>
      <c r="J6" s="208"/>
    </row>
    <row r="7" spans="1:23" ht="15.75" customHeight="1" thickTop="1" thickBot="1" x14ac:dyDescent="0.3">
      <c r="A7" s="207" t="s">
        <v>13</v>
      </c>
      <c r="B7" s="207" t="str">
        <f t="shared" ref="B7:H7" si="1">B2</f>
        <v>est.</v>
      </c>
      <c r="C7" s="207" t="str">
        <f t="shared" si="1"/>
        <v>2.5% CI</v>
      </c>
      <c r="D7" s="207" t="str">
        <f t="shared" si="1"/>
        <v>97.5% CI</v>
      </c>
      <c r="E7" s="207" t="str">
        <f t="shared" si="1"/>
        <v>std.error</v>
      </c>
      <c r="F7" s="207" t="str">
        <f t="shared" si="1"/>
        <v>t</v>
      </c>
      <c r="G7" s="207" t="str">
        <f t="shared" si="1"/>
        <v>df</v>
      </c>
      <c r="H7" s="207" t="str">
        <f t="shared" si="1"/>
        <v>p. val.</v>
      </c>
      <c r="I7" s="187" t="s">
        <v>19</v>
      </c>
      <c r="K7" s="21"/>
      <c r="L7" s="21"/>
      <c r="R7" s="22"/>
      <c r="S7" s="22"/>
      <c r="T7" s="21"/>
      <c r="U7" s="21"/>
      <c r="V7" s="23"/>
      <c r="W7" s="23"/>
    </row>
    <row r="8" spans="1:23" ht="15.75" customHeight="1" thickTop="1" thickBot="1" x14ac:dyDescent="0.3">
      <c r="A8" s="209" t="str">
        <f>A3</f>
        <v>l_f0</v>
      </c>
      <c r="B8" s="209">
        <f>[9]l_f0_mode_phon_b0!B3</f>
        <v>-2.2252320557365701</v>
      </c>
      <c r="C8" s="209">
        <f>[9]l_f0_mode_phon_b0!C3</f>
        <v>-4.5055599612283102</v>
      </c>
      <c r="D8" s="209">
        <f>[9]l_f0_mode_phon_b0!D3</f>
        <v>5.5095849755161901E-2</v>
      </c>
      <c r="E8" s="210">
        <f>[9]l_f0_mode_phon_b0!E3</f>
        <v>0.70838742595834303</v>
      </c>
      <c r="F8" s="210">
        <f>[9]l_f0_mode_phon_b0!F3</f>
        <v>-3.1412641927207599</v>
      </c>
      <c r="G8" s="210">
        <f>[9]l_f0_mode_phon_b0!G3</f>
        <v>2.9407324281576899</v>
      </c>
      <c r="H8" s="211">
        <f>[9]l_f0_mode_phon_b0!H3</f>
        <v>5.3028451056761301E-2</v>
      </c>
      <c r="I8" s="193" t="str">
        <f>IF(H8&lt;0.001, "p &lt; .001", _xlfn.CONCAT("p = ", REPLACE(ROUND(H8, 3),1,2,".")))</f>
        <v>p = .053</v>
      </c>
      <c r="K8" s="21"/>
      <c r="L8" s="21"/>
      <c r="R8" s="22"/>
      <c r="S8" s="22"/>
      <c r="T8" s="21"/>
      <c r="U8" s="21"/>
      <c r="V8" s="23"/>
      <c r="W8" s="23"/>
    </row>
    <row r="9" spans="1:23" ht="15.75" customHeight="1" x14ac:dyDescent="0.25">
      <c r="A9" s="212" t="str">
        <f>A4</f>
        <v>h_f0</v>
      </c>
      <c r="B9" s="212">
        <f>[10]h_f0_mode_phon_b0!B3</f>
        <v>3.8354463890968402</v>
      </c>
      <c r="C9" s="213">
        <f>[10]h_f0_mode_phon_b0!C3</f>
        <v>0.36592782982037297</v>
      </c>
      <c r="D9" s="213">
        <f>[10]h_f0_mode_phon_b0!D3</f>
        <v>7.3049649483733097</v>
      </c>
      <c r="E9" s="213">
        <f>[10]h_f0_mode_phon_b0!E3</f>
        <v>1.1218841719489401</v>
      </c>
      <c r="F9" s="213">
        <f>[10]h_f0_mode_phon_b0!F3</f>
        <v>3.4187543464793602</v>
      </c>
      <c r="G9" s="213">
        <f>[10]h_f0_mode_phon_b0!G3</f>
        <v>3.1611968347034098</v>
      </c>
      <c r="H9" s="214">
        <f>[10]h_f0_mode_phon_b0!H3</f>
        <v>3.8658114561195098E-2</v>
      </c>
      <c r="I9" s="252" t="str">
        <f t="shared" ref="I9:I11" si="2">IF(H9&lt;0.001, "p &lt; .001", _xlfn.CONCAT("p = ", REPLACE(ROUND(H9, 3),1,2,".")))</f>
        <v>p = .039</v>
      </c>
      <c r="K9" s="21"/>
      <c r="L9" s="21"/>
      <c r="R9" s="22"/>
      <c r="S9" s="22"/>
      <c r="T9" s="21"/>
      <c r="U9" s="21"/>
      <c r="V9" s="23"/>
      <c r="W9" s="23"/>
    </row>
    <row r="10" spans="1:23" ht="15.75" customHeight="1" x14ac:dyDescent="0.25">
      <c r="A10" s="215" t="str">
        <f>A5</f>
        <v>l_t</v>
      </c>
      <c r="B10" s="215">
        <f>[11]l_t_mode_phon_b0!B3</f>
        <v>90.285240771054006</v>
      </c>
      <c r="C10" s="213">
        <f>[11]l_t_mode_phon_b0!C3</f>
        <v>73.887466092161503</v>
      </c>
      <c r="D10" s="213">
        <f>[11]l_t_mode_phon_b0!D3</f>
        <v>106.683015449946</v>
      </c>
      <c r="E10" s="213">
        <f>[11]l_t_mode_phon_b0!E3</f>
        <v>7.3822664400354903</v>
      </c>
      <c r="F10" s="213">
        <f>[11]l_t_mode_phon_b0!F3</f>
        <v>12.230016554458</v>
      </c>
      <c r="G10" s="213">
        <f>[11]l_t_mode_phon_b0!G3</f>
        <v>10.2344844632575</v>
      </c>
      <c r="H10" s="214">
        <f>[11]l_t_mode_phon_b0!H3</f>
        <v>1.95296134957952E-7</v>
      </c>
      <c r="I10" s="252" t="str">
        <f t="shared" si="2"/>
        <v>p &lt; .001</v>
      </c>
      <c r="K10" s="21"/>
      <c r="L10" s="21"/>
      <c r="R10" s="22"/>
      <c r="S10" s="22"/>
      <c r="T10" s="21"/>
      <c r="U10" s="21"/>
      <c r="V10" s="23"/>
      <c r="W10" s="23"/>
    </row>
    <row r="11" spans="1:23" ht="15.75" customHeight="1" thickBot="1" x14ac:dyDescent="0.3">
      <c r="A11" s="215" t="str">
        <f>A6</f>
        <v>h_t</v>
      </c>
      <c r="B11" s="215">
        <f>[12]h_t_mode_phon_b0!B3</f>
        <v>293.60752949351303</v>
      </c>
      <c r="C11" s="213">
        <f>[12]h_t_mode_phon_b0!C3</f>
        <v>212.76384444546301</v>
      </c>
      <c r="D11" s="213">
        <f>[12]h_t_mode_phon_b0!D3</f>
        <v>374.45121454156401</v>
      </c>
      <c r="E11" s="213">
        <f>[12]h_t_mode_phon_b0!E3</f>
        <v>30.344357374470299</v>
      </c>
      <c r="F11" s="213">
        <f>[12]h_t_mode_phon_b0!F3</f>
        <v>9.6758526097683806</v>
      </c>
      <c r="G11" s="213">
        <f>[12]h_t_mode_phon_b0!G3</f>
        <v>4.47394836491367</v>
      </c>
      <c r="H11" s="214">
        <f>[12]h_t_mode_phon_b0!H3</f>
        <v>3.6290758051727399E-4</v>
      </c>
      <c r="I11" s="252" t="str">
        <f t="shared" si="2"/>
        <v>p &lt; .001</v>
      </c>
      <c r="K11" s="21"/>
      <c r="L11" s="21"/>
      <c r="R11" s="22"/>
      <c r="S11" s="22"/>
      <c r="T11" s="21"/>
      <c r="U11" s="21"/>
      <c r="V11" s="23"/>
      <c r="W11" s="23"/>
    </row>
    <row r="12" spans="1:23" ht="15.75" customHeight="1" thickTop="1" thickBot="1" x14ac:dyDescent="0.3">
      <c r="A12" s="207" t="s">
        <v>14</v>
      </c>
      <c r="B12" s="207" t="str">
        <f t="shared" ref="B12:H12" si="3">B2</f>
        <v>est.</v>
      </c>
      <c r="C12" s="207" t="str">
        <f t="shared" si="3"/>
        <v>2.5% CI</v>
      </c>
      <c r="D12" s="207" t="str">
        <f t="shared" si="3"/>
        <v>97.5% CI</v>
      </c>
      <c r="E12" s="207" t="str">
        <f t="shared" si="3"/>
        <v>std.error</v>
      </c>
      <c r="F12" s="207" t="str">
        <f t="shared" si="3"/>
        <v>t</v>
      </c>
      <c r="G12" s="207" t="str">
        <f t="shared" si="3"/>
        <v>df</v>
      </c>
      <c r="H12" s="207" t="str">
        <f t="shared" si="3"/>
        <v>p. val.</v>
      </c>
      <c r="I12" s="187" t="s">
        <v>19</v>
      </c>
      <c r="K12" s="21"/>
      <c r="L12" s="21"/>
      <c r="R12" s="22"/>
      <c r="S12" s="22"/>
      <c r="T12" s="21"/>
      <c r="U12" s="21"/>
      <c r="V12" s="23"/>
      <c r="W12" s="23"/>
    </row>
    <row r="13" spans="1:23" ht="15.75" customHeight="1" thickTop="1" thickBot="1" x14ac:dyDescent="0.3">
      <c r="A13" s="209" t="str">
        <f>A3</f>
        <v>l_f0</v>
      </c>
      <c r="B13" s="209">
        <f>[9]l_f0_mode_phon_b0!B4</f>
        <v>-1.2644469455390599</v>
      </c>
      <c r="C13" s="209">
        <f>[9]l_f0_mode_phon_b0!C4</f>
        <v>-3.5475003312728601</v>
      </c>
      <c r="D13" s="209">
        <f>[9]l_f0_mode_phon_b0!D4</f>
        <v>1.0186064401947199</v>
      </c>
      <c r="E13" s="210">
        <f>[9]l_f0_mode_phon_b0!E4</f>
        <v>0.70768537330219505</v>
      </c>
      <c r="F13" s="210">
        <f>[9]l_f0_mode_phon_b0!F4</f>
        <v>-1.7867360175029701</v>
      </c>
      <c r="G13" s="210">
        <f>[9]l_f0_mode_phon_b0!G4</f>
        <v>2.9297021738272999</v>
      </c>
      <c r="H13" s="211">
        <f>[9]l_f0_mode_phon_b0!H4</f>
        <v>0.17415068013423199</v>
      </c>
      <c r="I13" s="193" t="str">
        <f>IF(H13&lt;0.001, "p &lt; .001", _xlfn.CONCAT("p = ", REPLACE(ROUND(H13, 3),1,2,".")))</f>
        <v>p = .174</v>
      </c>
      <c r="K13" s="21"/>
      <c r="L13" s="21"/>
      <c r="R13" s="22"/>
      <c r="S13" s="22"/>
      <c r="T13" s="21"/>
      <c r="U13" s="21"/>
      <c r="V13" s="23"/>
      <c r="W13" s="23"/>
    </row>
    <row r="14" spans="1:23" ht="15.75" customHeight="1" x14ac:dyDescent="0.25">
      <c r="A14" s="212" t="str">
        <f>A4</f>
        <v>h_f0</v>
      </c>
      <c r="B14" s="212">
        <f>[10]h_f0_mode_phon_b0!B4</f>
        <v>4.3670221460573</v>
      </c>
      <c r="C14" s="212">
        <f>[10]h_f0_mode_phon_b0!C4</f>
        <v>0.89405967034982803</v>
      </c>
      <c r="D14" s="212">
        <f>[10]h_f0_mode_phon_b0!D4</f>
        <v>7.8399846217647804</v>
      </c>
      <c r="E14" s="213">
        <f>[10]h_f0_mode_phon_b0!E4</f>
        <v>1.1208134327885799</v>
      </c>
      <c r="F14" s="213">
        <f>[10]h_f0_mode_phon_b0!F4</f>
        <v>3.8962971162757598</v>
      </c>
      <c r="G14" s="213">
        <f>[10]h_f0_mode_phon_b0!G4</f>
        <v>3.1496165504990699</v>
      </c>
      <c r="H14" s="214">
        <f>[10]h_f0_mode_phon_b0!H4</f>
        <v>2.7463807297552899E-2</v>
      </c>
      <c r="I14" s="252" t="str">
        <f t="shared" ref="I14:I16" si="4">IF(H14&lt;0.001, "p &lt; .001", _xlfn.CONCAT("p = ", REPLACE(ROUND(H14, 3),1,2,".")))</f>
        <v>p = .027</v>
      </c>
      <c r="K14" s="21"/>
      <c r="L14" s="21"/>
      <c r="R14" s="22"/>
      <c r="S14" s="22"/>
      <c r="T14" s="21"/>
      <c r="U14" s="21"/>
      <c r="V14" s="23"/>
      <c r="W14" s="23"/>
    </row>
    <row r="15" spans="1:23" ht="15.75" customHeight="1" x14ac:dyDescent="0.25">
      <c r="A15" s="215" t="str">
        <f>A5</f>
        <v>l_t</v>
      </c>
      <c r="B15" s="215">
        <f>[11]l_t_mode_phon_b0!B4</f>
        <v>90.017312438904298</v>
      </c>
      <c r="C15" s="215">
        <f>[11]l_t_mode_phon_b0!C4</f>
        <v>73.6391135775918</v>
      </c>
      <c r="D15" s="215">
        <f>[11]l_t_mode_phon_b0!D4</f>
        <v>106.395511300216</v>
      </c>
      <c r="E15" s="213">
        <f>[11]l_t_mode_phon_b0!E4</f>
        <v>7.3696300157975703</v>
      </c>
      <c r="F15" s="213">
        <f>[11]l_t_mode_phon_b0!F4</f>
        <v>12.2146311613938</v>
      </c>
      <c r="G15" s="213">
        <f>[11]l_t_mode_phon_b0!G4</f>
        <v>10.1944694833414</v>
      </c>
      <c r="H15" s="216">
        <f>[11]l_t_mode_phon_b0!H4</f>
        <v>2.05332603690979E-7</v>
      </c>
      <c r="I15" s="252" t="str">
        <f t="shared" si="4"/>
        <v>p &lt; .001</v>
      </c>
      <c r="K15" s="21"/>
      <c r="L15" s="21"/>
      <c r="R15" s="22"/>
      <c r="S15" s="22"/>
      <c r="T15" s="21"/>
      <c r="U15" s="21"/>
      <c r="V15" s="23"/>
      <c r="W15" s="23"/>
    </row>
    <row r="16" spans="1:23" ht="15.75" customHeight="1" thickBot="1" x14ac:dyDescent="0.3">
      <c r="A16" s="215" t="str">
        <f>A6</f>
        <v>h_t</v>
      </c>
      <c r="B16" s="215">
        <f>[12]h_t_mode_phon_b0!B4</f>
        <v>292.99545977999901</v>
      </c>
      <c r="C16" s="215">
        <f>[12]h_t_mode_phon_b0!C4</f>
        <v>212.14331535644601</v>
      </c>
      <c r="D16" s="215">
        <f>[12]h_t_mode_phon_b0!D4</f>
        <v>373.84760420355201</v>
      </c>
      <c r="E16" s="213">
        <f>[12]h_t_mode_phon_b0!E4</f>
        <v>30.335404396157401</v>
      </c>
      <c r="F16" s="213">
        <f>[12]h_t_mode_phon_b0!F4</f>
        <v>9.6585315281675399</v>
      </c>
      <c r="G16" s="213">
        <f>[12]h_t_mode_phon_b0!G4</f>
        <v>4.4687550267053604</v>
      </c>
      <c r="H16" s="216">
        <f>[12]h_t_mode_phon_b0!H4</f>
        <v>3.6792524706293599E-4</v>
      </c>
      <c r="I16" s="252" t="str">
        <f t="shared" si="4"/>
        <v>p &lt; .001</v>
      </c>
      <c r="K16" s="21"/>
      <c r="L16" s="21"/>
      <c r="R16" s="22"/>
      <c r="S16" s="22"/>
      <c r="T16" s="21"/>
      <c r="U16" s="21"/>
      <c r="V16" s="23"/>
      <c r="W16" s="23"/>
    </row>
    <row r="17" spans="1:23" ht="15.75" customHeight="1" thickTop="1" thickBot="1" x14ac:dyDescent="0.3">
      <c r="A17" s="207" t="s">
        <v>15</v>
      </c>
      <c r="B17" s="207" t="str">
        <f t="shared" ref="B17:H17" si="5">B2</f>
        <v>est.</v>
      </c>
      <c r="C17" s="207" t="str">
        <f t="shared" si="5"/>
        <v>2.5% CI</v>
      </c>
      <c r="D17" s="207" t="str">
        <f t="shared" si="5"/>
        <v>97.5% CI</v>
      </c>
      <c r="E17" s="207" t="str">
        <f t="shared" si="5"/>
        <v>std.error</v>
      </c>
      <c r="F17" s="207" t="str">
        <f t="shared" si="5"/>
        <v>t</v>
      </c>
      <c r="G17" s="207" t="str">
        <f t="shared" si="5"/>
        <v>df</v>
      </c>
      <c r="H17" s="207" t="str">
        <f t="shared" si="5"/>
        <v>p. val.</v>
      </c>
      <c r="I17" s="187" t="s">
        <v>19</v>
      </c>
      <c r="K17" s="21"/>
      <c r="L17" s="21"/>
      <c r="R17" s="22"/>
      <c r="S17" s="22"/>
      <c r="T17" s="21"/>
      <c r="U17" s="21"/>
      <c r="V17" s="23"/>
      <c r="W17" s="23"/>
    </row>
    <row r="18" spans="1:23" ht="15.75" customHeight="1" thickTop="1" thickBot="1" x14ac:dyDescent="0.3">
      <c r="A18" s="209" t="str">
        <f>A3</f>
        <v>l_f0</v>
      </c>
      <c r="B18" s="209">
        <f>[9]l_f0_mode_phon_b0!B5</f>
        <v>-0.96658198810346596</v>
      </c>
      <c r="C18" s="209">
        <f>[9]l_f0_mode_phon_b0!C5</f>
        <v>-3.23492875363694</v>
      </c>
      <c r="D18" s="209">
        <f>[9]l_f0_mode_phon_b0!D5</f>
        <v>1.3017647774300101</v>
      </c>
      <c r="E18" s="210">
        <f>[9]l_f0_mode_phon_b0!E5</f>
        <v>0.71102442018415501</v>
      </c>
      <c r="F18" s="210">
        <f>[9]l_f0_mode_phon_b0!F5</f>
        <v>-1.3594216466617499</v>
      </c>
      <c r="G18" s="210">
        <f>[9]l_f0_mode_phon_b0!G5</f>
        <v>2.98707357359502</v>
      </c>
      <c r="H18" s="211">
        <f>[9]l_f0_mode_phon_b0!H5</f>
        <v>0.267536509297434</v>
      </c>
      <c r="I18" s="193" t="str">
        <f>IF(H18&lt;0.001, "p &lt; .001", _xlfn.CONCAT("p = ", REPLACE(ROUND(H18, 3),1,2,".")))</f>
        <v>p = .268</v>
      </c>
      <c r="K18" s="21"/>
      <c r="L18" s="21"/>
      <c r="R18" s="22"/>
      <c r="S18" s="22"/>
      <c r="T18" s="21"/>
      <c r="U18" s="21"/>
      <c r="V18" s="23"/>
      <c r="W18" s="23"/>
    </row>
    <row r="19" spans="1:23" ht="15.75" customHeight="1" x14ac:dyDescent="0.25">
      <c r="A19" s="212" t="str">
        <f>A4</f>
        <v>h_f0</v>
      </c>
      <c r="B19" s="212">
        <f>[10]h_f0_mode_phon_b0!B5</f>
        <v>6.0998067389630002</v>
      </c>
      <c r="C19" s="212">
        <f>[10]h_f0_mode_phon_b0!C5</f>
        <v>2.6362530579958499</v>
      </c>
      <c r="D19" s="212">
        <f>[10]h_f0_mode_phon_b0!D5</f>
        <v>9.5633604199301594</v>
      </c>
      <c r="E19" s="213">
        <f>[10]h_f0_mode_phon_b0!E5</f>
        <v>1.1233409397399401</v>
      </c>
      <c r="F19" s="213">
        <f>[10]h_f0_mode_phon_b0!F5</f>
        <v>5.4300582513934703</v>
      </c>
      <c r="G19" s="213">
        <f>[10]h_f0_mode_phon_b0!G5</f>
        <v>3.1793416110363499</v>
      </c>
      <c r="H19" s="214">
        <f>[10]h_f0_mode_phon_b0!H5</f>
        <v>1.0526503101944499E-2</v>
      </c>
      <c r="I19" s="252" t="str">
        <f t="shared" ref="I19:I21" si="6">IF(H19&lt;0.001, "p &lt; .001", _xlfn.CONCAT("p = ", REPLACE(ROUND(H19, 3),1,2,".")))</f>
        <v>p = .011</v>
      </c>
      <c r="K19" s="21"/>
      <c r="L19" s="21"/>
      <c r="R19" s="22"/>
      <c r="S19" s="22"/>
      <c r="T19" s="21"/>
      <c r="U19" s="21"/>
      <c r="V19" s="23"/>
      <c r="W19" s="23"/>
    </row>
    <row r="20" spans="1:23" ht="15.75" customHeight="1" x14ac:dyDescent="0.25">
      <c r="A20" s="215" t="str">
        <f>A5</f>
        <v>l_t</v>
      </c>
      <c r="B20" s="215">
        <f>[11]l_t_mode_phon_b0!B5</f>
        <v>74.259830267189301</v>
      </c>
      <c r="C20" s="215">
        <f>[11]l_t_mode_phon_b0!C5</f>
        <v>57.849210747626202</v>
      </c>
      <c r="D20" s="215">
        <f>[11]l_t_mode_phon_b0!D5</f>
        <v>90.6704497867523</v>
      </c>
      <c r="E20" s="213">
        <f>[11]l_t_mode_phon_b0!E5</f>
        <v>7.4140078621876002</v>
      </c>
      <c r="F20" s="213">
        <f>[11]l_t_mode_phon_b0!F5</f>
        <v>10.0161520796226</v>
      </c>
      <c r="G20" s="213">
        <f>[11]l_t_mode_phon_b0!G5</f>
        <v>10.5140174257693</v>
      </c>
      <c r="H20" s="214">
        <f>[11]l_t_mode_phon_b0!H5</f>
        <v>1.0503305291660401E-6</v>
      </c>
      <c r="I20" s="252" t="str">
        <f t="shared" si="6"/>
        <v>p &lt; .001</v>
      </c>
      <c r="K20" s="21"/>
      <c r="L20" s="21"/>
      <c r="R20" s="22"/>
      <c r="S20" s="22"/>
      <c r="T20" s="21"/>
      <c r="U20" s="21"/>
      <c r="V20" s="23"/>
      <c r="W20" s="23"/>
    </row>
    <row r="21" spans="1:23" ht="15.75" customHeight="1" x14ac:dyDescent="0.25">
      <c r="A21" s="215" t="str">
        <f>A6</f>
        <v>h_t</v>
      </c>
      <c r="B21" s="215">
        <f>[12]h_t_mode_phon_b0!B5</f>
        <v>280.46367412455697</v>
      </c>
      <c r="C21" s="215">
        <f>[12]h_t_mode_phon_b0!C5</f>
        <v>199.63346499875499</v>
      </c>
      <c r="D21" s="215">
        <f>[12]h_t_mode_phon_b0!D5</f>
        <v>361.29388325035802</v>
      </c>
      <c r="E21" s="213">
        <f>[12]h_t_mode_phon_b0!E5</f>
        <v>30.356009561034998</v>
      </c>
      <c r="F21" s="213">
        <f>[12]h_t_mode_phon_b0!F5</f>
        <v>9.2391482998002701</v>
      </c>
      <c r="G21" s="213">
        <f>[12]h_t_mode_phon_b0!G5</f>
        <v>4.4811242661705499</v>
      </c>
      <c r="H21" s="216">
        <f>[12]h_t_mode_phon_b0!H5</f>
        <v>4.3895573909402398E-4</v>
      </c>
      <c r="I21" s="252" t="str">
        <f t="shared" si="6"/>
        <v>p &lt; .001</v>
      </c>
      <c r="K21" s="21"/>
      <c r="L21" s="21"/>
      <c r="R21" s="22"/>
      <c r="S21" s="22"/>
      <c r="T21" s="21"/>
      <c r="U21" s="21"/>
      <c r="V21" s="23"/>
      <c r="W21" s="23"/>
    </row>
    <row r="23" spans="1:23" ht="25.8" x14ac:dyDescent="0.25">
      <c r="A23" s="56" t="s">
        <v>8</v>
      </c>
      <c r="B23" s="53"/>
      <c r="C23" s="53"/>
      <c r="D23" s="53"/>
      <c r="E23" s="53"/>
      <c r="F23" s="53"/>
      <c r="G23" s="53"/>
      <c r="H23" s="208"/>
    </row>
    <row r="24" spans="1:23" ht="14.4" x14ac:dyDescent="0.25">
      <c r="A24" s="219" t="s">
        <v>0</v>
      </c>
      <c r="B24" s="181" t="s">
        <v>1</v>
      </c>
      <c r="C24" s="181" t="s">
        <v>5</v>
      </c>
      <c r="D24" s="181" t="s">
        <v>6</v>
      </c>
      <c r="E24" s="181" t="s">
        <v>3</v>
      </c>
      <c r="F24" s="181" t="s">
        <v>20</v>
      </c>
      <c r="G24" s="49"/>
      <c r="H24" s="208"/>
      <c r="R24" s="23"/>
      <c r="S24" s="23"/>
      <c r="T24" s="23"/>
      <c r="U24" s="23"/>
      <c r="V24" s="23"/>
      <c r="W24" s="23"/>
    </row>
    <row r="25" spans="1:23" ht="14.4" x14ac:dyDescent="0.25">
      <c r="A25" s="220" t="s">
        <v>12</v>
      </c>
      <c r="B25" s="221">
        <f>[11]l_t_mode_phon_b0!B2</f>
        <v>89.929313512108493</v>
      </c>
      <c r="C25" s="222">
        <f>[11]l_t_mode_phon_b0!C2</f>
        <v>73.538351456149897</v>
      </c>
      <c r="D25" s="222">
        <f>[11]l_t_mode_phon_b0!D2</f>
        <v>106.320275568067</v>
      </c>
      <c r="E25" s="223">
        <f>[11]l_t_mode_phon_b0!E2</f>
        <v>7.3764376616059</v>
      </c>
      <c r="F25" s="224">
        <f>Table5[[#This Row],[Estimates]]-Table5[[#This Row],[2.5% CI]]</f>
        <v>16.390962055958596</v>
      </c>
      <c r="G25" s="55"/>
      <c r="H25" s="208"/>
    </row>
    <row r="26" spans="1:23" ht="14.4" x14ac:dyDescent="0.25">
      <c r="A26" s="220" t="s">
        <v>13</v>
      </c>
      <c r="B26" s="221">
        <f>[11]l_t_mode_phon_b0!B3</f>
        <v>90.285240771054006</v>
      </c>
      <c r="C26" s="222">
        <f>[11]l_t_mode_phon_b0!C3</f>
        <v>73.887466092161503</v>
      </c>
      <c r="D26" s="222">
        <f>[11]l_t_mode_phon_b0!D3</f>
        <v>106.683015449946</v>
      </c>
      <c r="E26" s="223">
        <f>[11]l_t_mode_phon_b0!E3</f>
        <v>7.3822664400354903</v>
      </c>
      <c r="F26" s="222">
        <f>Table5[[#This Row],[Estimates]]-Table5[[#This Row],[2.5% CI]]</f>
        <v>16.397774678892503</v>
      </c>
      <c r="G26" s="55"/>
      <c r="H26" s="208"/>
    </row>
    <row r="27" spans="1:23" ht="14.4" x14ac:dyDescent="0.25">
      <c r="A27" s="220" t="s">
        <v>14</v>
      </c>
      <c r="B27" s="221">
        <f>[11]l_t_mode_phon_b0!B4</f>
        <v>90.017312438904298</v>
      </c>
      <c r="C27" s="222">
        <f>[11]l_t_mode_phon_b0!C4</f>
        <v>73.6391135775918</v>
      </c>
      <c r="D27" s="222">
        <f>[11]l_t_mode_phon_b0!D4</f>
        <v>106.395511300216</v>
      </c>
      <c r="E27" s="223">
        <f>[11]l_t_mode_phon_b0!E4</f>
        <v>7.3696300157975703</v>
      </c>
      <c r="F27" s="222">
        <f>Table5[[#This Row],[Estimates]]-Table5[[#This Row],[2.5% CI]]</f>
        <v>16.378198861312498</v>
      </c>
      <c r="G27" s="55"/>
      <c r="H27" s="208"/>
    </row>
    <row r="28" spans="1:23" ht="14.4" x14ac:dyDescent="0.25">
      <c r="A28" s="220" t="s">
        <v>15</v>
      </c>
      <c r="B28" s="225">
        <f>[11]l_t_mode_phon_b0!B5</f>
        <v>74.259830267189301</v>
      </c>
      <c r="C28" s="222">
        <f>[11]l_t_mode_phon_b0!C5</f>
        <v>57.849210747626202</v>
      </c>
      <c r="D28" s="222">
        <f>[11]l_t_mode_phon_b0!D5</f>
        <v>90.6704497867523</v>
      </c>
      <c r="E28" s="223">
        <f>[11]l_t_mode_phon_b0!E5</f>
        <v>7.4140078621876002</v>
      </c>
      <c r="F28" s="222">
        <f>Table5[[#This Row],[Estimates]]-Table5[[#This Row],[2.5% CI]]</f>
        <v>16.410619519563099</v>
      </c>
      <c r="G28" s="55"/>
      <c r="H28" s="208"/>
    </row>
    <row r="29" spans="1:23" ht="14.4" x14ac:dyDescent="0.25">
      <c r="A29" s="220" t="s">
        <v>21</v>
      </c>
      <c r="B29" s="221">
        <f>[11]l_t_mode_phon_b0!B6</f>
        <v>89.929313512108493</v>
      </c>
      <c r="C29" s="222">
        <f>[11]l_t_mode_phon_b0!C6</f>
        <v>73.538351456149897</v>
      </c>
      <c r="D29" s="222">
        <f>[11]l_t_mode_phon_b0!D6</f>
        <v>106.320275568067</v>
      </c>
      <c r="E29" s="223">
        <f>[11]l_t_mode_phon_b0!E6</f>
        <v>7.3764376616059</v>
      </c>
      <c r="F29" s="222">
        <f>Table5[[#This Row],[Estimates]]-Table5[[#This Row],[2.5% CI]]</f>
        <v>16.390962055958596</v>
      </c>
      <c r="G29" s="55"/>
      <c r="H29" s="208"/>
    </row>
    <row r="30" spans="1:23" ht="14.4" x14ac:dyDescent="0.25">
      <c r="A30" s="220" t="s">
        <v>22</v>
      </c>
      <c r="B30" s="221">
        <f>[11]l_t_mode_phon_b0!B7</f>
        <v>86.443824810668701</v>
      </c>
      <c r="C30" s="222">
        <f>[11]l_t_mode_phon_b0!C7</f>
        <v>64.320901427844603</v>
      </c>
      <c r="D30" s="222">
        <f>[11]l_t_mode_phon_b0!D7</f>
        <v>108.566748193492</v>
      </c>
      <c r="E30" s="223">
        <f>[11]l_t_mode_phon_b0!E7</f>
        <v>11.000392262748001</v>
      </c>
      <c r="F30" s="222">
        <f>Table5[[#This Row],[Estimates]]-Table5[[#This Row],[2.5% CI]]</f>
        <v>22.122923382824098</v>
      </c>
      <c r="G30" s="55"/>
      <c r="H30" s="208"/>
    </row>
    <row r="31" spans="1:23" ht="14.4" x14ac:dyDescent="0.25">
      <c r="A31" s="220" t="s">
        <v>23</v>
      </c>
      <c r="B31" s="221">
        <f>[11]l_t_mode_phon_b0!B8</f>
        <v>82.8441327885714</v>
      </c>
      <c r="C31" s="222">
        <f>[11]l_t_mode_phon_b0!C8</f>
        <v>65.2229207893987</v>
      </c>
      <c r="D31" s="222">
        <f>[11]l_t_mode_phon_b0!D8</f>
        <v>100.465344787744</v>
      </c>
      <c r="E31" s="223">
        <f>[11]l_t_mode_phon_b0!E8</f>
        <v>8.3372248642924394</v>
      </c>
      <c r="F31" s="222">
        <f>Table5[[#This Row],[Estimates]]-Table5[[#This Row],[2.5% CI]]</f>
        <v>17.621211999172701</v>
      </c>
      <c r="G31" s="55"/>
      <c r="H31" s="208"/>
    </row>
    <row r="32" spans="1:23" ht="14.4" x14ac:dyDescent="0.25">
      <c r="A32" s="226" t="s">
        <v>24</v>
      </c>
      <c r="B32" s="225">
        <f>[11]l_t_mode_phon_b0!B9</f>
        <v>80.649806356779393</v>
      </c>
      <c r="C32" s="227">
        <f>[11]l_t_mode_phon_b0!C9</f>
        <v>63.697614837963201</v>
      </c>
      <c r="D32" s="227">
        <f>[11]l_t_mode_phon_b0!D9</f>
        <v>97.601997875595501</v>
      </c>
      <c r="E32" s="228">
        <f>[11]l_t_mode_phon_b0!E9</f>
        <v>7.8551145430751896</v>
      </c>
      <c r="F32" s="227">
        <f>Table5[[#This Row],[Estimates]]-Table5[[#This Row],[2.5% CI]]</f>
        <v>16.952191518816193</v>
      </c>
      <c r="G32" s="55"/>
      <c r="H32" s="208"/>
    </row>
    <row r="33" spans="1:8" ht="14.4" x14ac:dyDescent="0.25">
      <c r="A33" s="229"/>
      <c r="B33" s="230"/>
      <c r="C33" s="231"/>
      <c r="D33" s="231"/>
      <c r="E33" s="231"/>
      <c r="F33" s="232"/>
      <c r="G33" s="232"/>
      <c r="H33" s="208"/>
    </row>
    <row r="34" spans="1:8" ht="25.8" x14ac:dyDescent="0.25">
      <c r="A34" s="56" t="s">
        <v>9</v>
      </c>
      <c r="B34" s="56"/>
      <c r="C34" s="62"/>
      <c r="D34" s="62"/>
      <c r="E34" s="62"/>
      <c r="F34" s="53"/>
      <c r="G34" s="53"/>
      <c r="H34" s="208"/>
    </row>
    <row r="35" spans="1:8" ht="14.4" x14ac:dyDescent="0.25">
      <c r="A35" s="219" t="s">
        <v>0</v>
      </c>
      <c r="B35" s="181" t="s">
        <v>1</v>
      </c>
      <c r="C35" s="233" t="s">
        <v>5</v>
      </c>
      <c r="D35" s="233" t="s">
        <v>6</v>
      </c>
      <c r="E35" s="233" t="s">
        <v>3</v>
      </c>
      <c r="F35" s="181" t="s">
        <v>20</v>
      </c>
      <c r="G35" s="49"/>
      <c r="H35" s="208"/>
    </row>
    <row r="36" spans="1:8" ht="14.4" x14ac:dyDescent="0.25">
      <c r="A36" s="220" t="str">
        <f t="shared" ref="A36:A43" si="7">A25</f>
        <v>MDC</v>
      </c>
      <c r="B36" s="221">
        <f>[12]h_t_mode_phon_b0!B2</f>
        <v>294.05119086836402</v>
      </c>
      <c r="C36" s="221">
        <f>[12]h_t_mode_phon_b0!C2</f>
        <v>213.20404416200401</v>
      </c>
      <c r="D36" s="221">
        <f>[12]h_t_mode_phon_b0!D2</f>
        <v>374.89833757472502</v>
      </c>
      <c r="E36" s="234">
        <f>[12]h_t_mode_phon_b0!E2</f>
        <v>30.340841593289198</v>
      </c>
      <c r="F36" s="235">
        <f>Table6[[#This Row],[Estimates]]-Table6[[#This Row],[2.5% CI]]</f>
        <v>80.847146706360007</v>
      </c>
      <c r="G36" s="55"/>
      <c r="H36" s="208"/>
    </row>
    <row r="37" spans="1:8" ht="14.4" x14ac:dyDescent="0.25">
      <c r="A37" s="220" t="str">
        <f t="shared" si="7"/>
        <v>MWH</v>
      </c>
      <c r="B37" s="221">
        <f>[12]h_t_mode_phon_b0!B3</f>
        <v>293.60752949351303</v>
      </c>
      <c r="C37" s="221">
        <f>[12]h_t_mode_phon_b0!C3</f>
        <v>212.76384444546301</v>
      </c>
      <c r="D37" s="221">
        <f>[12]h_t_mode_phon_b0!D3</f>
        <v>374.45121454156401</v>
      </c>
      <c r="E37" s="234">
        <f>[12]h_t_mode_phon_b0!E3</f>
        <v>30.344357374470299</v>
      </c>
      <c r="F37" s="221">
        <f>Table6[[#This Row],[Estimates]]-Table6[[#This Row],[2.5% CI]]</f>
        <v>80.84368504805002</v>
      </c>
      <c r="G37" s="55"/>
      <c r="H37" s="208"/>
    </row>
    <row r="38" spans="1:8" ht="14.4" x14ac:dyDescent="0.25">
      <c r="A38" s="220" t="str">
        <f t="shared" si="7"/>
        <v>MYN</v>
      </c>
      <c r="B38" s="221">
        <f>[12]h_t_mode_phon_b0!B4</f>
        <v>292.99545977999901</v>
      </c>
      <c r="C38" s="221">
        <f>[12]h_t_mode_phon_b0!C4</f>
        <v>212.14331535644601</v>
      </c>
      <c r="D38" s="221">
        <f>[12]h_t_mode_phon_b0!D4</f>
        <v>373.84760420355201</v>
      </c>
      <c r="E38" s="234">
        <f>[12]h_t_mode_phon_b0!E4</f>
        <v>30.335404396157401</v>
      </c>
      <c r="F38" s="221">
        <f>Table6[[#This Row],[Estimates]]-Table6[[#This Row],[2.5% CI]]</f>
        <v>80.852144423553</v>
      </c>
      <c r="G38" s="55"/>
      <c r="H38" s="208"/>
    </row>
    <row r="39" spans="1:8" ht="14.4" x14ac:dyDescent="0.25">
      <c r="A39" s="220" t="str">
        <f t="shared" si="7"/>
        <v>MDQ</v>
      </c>
      <c r="B39" s="225">
        <f>[12]h_t_mode_phon_b0!B5</f>
        <v>280.46367412455697</v>
      </c>
      <c r="C39" s="221">
        <f>[12]h_t_mode_phon_b0!C5</f>
        <v>199.63346499875499</v>
      </c>
      <c r="D39" s="221">
        <f>[12]h_t_mode_phon_b0!D5</f>
        <v>361.29388325035802</v>
      </c>
      <c r="E39" s="234">
        <f>[12]h_t_mode_phon_b0!E5</f>
        <v>30.356009561034998</v>
      </c>
      <c r="F39" s="221">
        <f>Table6[[#This Row],[Estimates]]-Table6[[#This Row],[2.5% CI]]</f>
        <v>80.830209125801986</v>
      </c>
      <c r="G39" s="55"/>
      <c r="H39" s="208"/>
    </row>
    <row r="40" spans="1:8" ht="14.4" x14ac:dyDescent="0.25">
      <c r="A40" s="220" t="str">
        <f t="shared" si="7"/>
        <v>L*H</v>
      </c>
      <c r="B40" s="221">
        <f>[12]h_t_mode_phon_b0!B6</f>
        <v>294.05119086836402</v>
      </c>
      <c r="C40" s="221">
        <f>[12]h_t_mode_phon_b0!C6</f>
        <v>213.20404416200401</v>
      </c>
      <c r="D40" s="221">
        <f>[12]h_t_mode_phon_b0!D6</f>
        <v>374.89833757472502</v>
      </c>
      <c r="E40" s="234">
        <f>[12]h_t_mode_phon_b0!E6</f>
        <v>30.340841593289198</v>
      </c>
      <c r="F40" s="221">
        <f>Table6[[#This Row],[Estimates]]-Table6[[#This Row],[2.5% CI]]</f>
        <v>80.847146706360007</v>
      </c>
      <c r="G40" s="55"/>
      <c r="H40" s="208"/>
    </row>
    <row r="41" spans="1:8" ht="14.4" x14ac:dyDescent="0.25">
      <c r="A41" s="220" t="str">
        <f t="shared" si="7"/>
        <v>^[L*]H</v>
      </c>
      <c r="B41" s="221">
        <f>[12]h_t_mode_phon_b0!B7</f>
        <v>222.26560558993</v>
      </c>
      <c r="C41" s="221">
        <f>[12]h_t_mode_phon_b0!C7</f>
        <v>142.35371146867899</v>
      </c>
      <c r="D41" s="221">
        <f>[12]h_t_mode_phon_b0!D7</f>
        <v>302.17749971118099</v>
      </c>
      <c r="E41" s="234">
        <f>[12]h_t_mode_phon_b0!E7</f>
        <v>32.6605745015952</v>
      </c>
      <c r="F41" s="221">
        <f>Table6[[#This Row],[Estimates]]-Table6[[#This Row],[2.5% CI]]</f>
        <v>79.911894121251009</v>
      </c>
      <c r="G41" s="55"/>
      <c r="H41" s="208"/>
    </row>
    <row r="42" spans="1:8" ht="14.4" x14ac:dyDescent="0.25">
      <c r="A42" s="220" t="str">
        <f t="shared" si="7"/>
        <v>L*^[H]</v>
      </c>
      <c r="B42" s="221">
        <f>[12]h_t_mode_phon_b0!B8</f>
        <v>291.53137059724799</v>
      </c>
      <c r="C42" s="221">
        <f>[12]h_t_mode_phon_b0!C8</f>
        <v>211.13541957122101</v>
      </c>
      <c r="D42" s="221">
        <f>[12]h_t_mode_phon_b0!D8</f>
        <v>371.92732162327599</v>
      </c>
      <c r="E42" s="234">
        <f>[12]h_t_mode_phon_b0!E8</f>
        <v>30.877399079162799</v>
      </c>
      <c r="F42" s="221">
        <f>Table6[[#This Row],[Estimates]]-Table6[[#This Row],[2.5% CI]]</f>
        <v>80.395951026026978</v>
      </c>
      <c r="G42" s="55"/>
      <c r="H42" s="208"/>
    </row>
    <row r="43" spans="1:8" ht="14.4" x14ac:dyDescent="0.25">
      <c r="A43" s="220" t="str">
        <f t="shared" si="7"/>
        <v>^[L*H]</v>
      </c>
      <c r="B43" s="225">
        <f>[12]h_t_mode_phon_b0!B9</f>
        <v>290.49541298269202</v>
      </c>
      <c r="C43" s="225">
        <f>[12]h_t_mode_phon_b0!C9</f>
        <v>209.885246119117</v>
      </c>
      <c r="D43" s="225">
        <f>[12]h_t_mode_phon_b0!D9</f>
        <v>371.10557984626797</v>
      </c>
      <c r="E43" s="236">
        <f>[12]h_t_mode_phon_b0!E9</f>
        <v>30.5972589270249</v>
      </c>
      <c r="F43" s="225">
        <f>Table6[[#This Row],[Estimates]]-Table6[[#This Row],[2.5% CI]]</f>
        <v>80.610166863575017</v>
      </c>
      <c r="G43" s="55"/>
      <c r="H43" s="208"/>
    </row>
    <row r="45" spans="1:8" ht="29.4" x14ac:dyDescent="0.25">
      <c r="A45" s="56" t="s">
        <v>101</v>
      </c>
      <c r="B45" s="53"/>
      <c r="C45" s="53"/>
      <c r="D45" s="53"/>
      <c r="E45" s="53"/>
      <c r="F45" s="53"/>
      <c r="G45" s="53"/>
    </row>
    <row r="46" spans="1:8" ht="14.4" x14ac:dyDescent="0.25">
      <c r="A46" s="237" t="s">
        <v>0</v>
      </c>
      <c r="B46" s="181" t="s">
        <v>1</v>
      </c>
      <c r="C46" s="181" t="s">
        <v>5</v>
      </c>
      <c r="D46" s="181" t="s">
        <v>6</v>
      </c>
      <c r="E46" s="181" t="s">
        <v>3</v>
      </c>
      <c r="F46" s="181" t="s">
        <v>20</v>
      </c>
      <c r="G46" s="49"/>
    </row>
    <row r="47" spans="1:8" ht="14.4" x14ac:dyDescent="0.25">
      <c r="A47" s="220" t="str">
        <f t="shared" ref="A47:A54" si="8">A36</f>
        <v>MDC</v>
      </c>
      <c r="B47" s="238">
        <f>[9]l_f0_mode_phon_b0!B2</f>
        <v>-2.33476525133297</v>
      </c>
      <c r="C47" s="238">
        <f>[9]l_f0_mode_phon_b0!C2</f>
        <v>-4.61671876402667</v>
      </c>
      <c r="D47" s="238">
        <f>[9]l_f0_mode_phon_b0!D2</f>
        <v>-5.2811738639284997E-2</v>
      </c>
      <c r="E47" s="234">
        <f>[9]l_f0_mode_phon_b0!E2</f>
        <v>0.707999084236697</v>
      </c>
      <c r="F47" s="183">
        <f>Table1[[#This Row],[Estimates]]-Table1[[#This Row],[2.5% CI]]</f>
        <v>2.2819535126937001</v>
      </c>
      <c r="G47" s="55"/>
    </row>
    <row r="48" spans="1:8" ht="14.4" x14ac:dyDescent="0.25">
      <c r="A48" s="220" t="str">
        <f t="shared" si="8"/>
        <v>MWH</v>
      </c>
      <c r="B48" s="238">
        <f>[9]l_f0_mode_phon_b0!B3</f>
        <v>-2.2252320557365701</v>
      </c>
      <c r="C48" s="238">
        <f>[9]l_f0_mode_phon_b0!C3</f>
        <v>-4.5055599612283102</v>
      </c>
      <c r="D48" s="238">
        <f>[9]l_f0_mode_phon_b0!D3</f>
        <v>5.5095849755161901E-2</v>
      </c>
      <c r="E48" s="234">
        <f>[9]l_f0_mode_phon_b0!E3</f>
        <v>0.70838742595834303</v>
      </c>
      <c r="F48" s="234">
        <f>Table1[[#This Row],[Estimates]]-Table1[[#This Row],[2.5% CI]]</f>
        <v>2.28032790549174</v>
      </c>
      <c r="G48" s="55"/>
    </row>
    <row r="49" spans="1:7" ht="14.4" x14ac:dyDescent="0.25">
      <c r="A49" s="220" t="str">
        <f t="shared" si="8"/>
        <v>MYN</v>
      </c>
      <c r="B49" s="238">
        <f>[9]l_f0_mode_phon_b0!B4</f>
        <v>-1.2644469455390599</v>
      </c>
      <c r="C49" s="238">
        <f>[9]l_f0_mode_phon_b0!C4</f>
        <v>-3.5475003312728601</v>
      </c>
      <c r="D49" s="238">
        <f>[9]l_f0_mode_phon_b0!D4</f>
        <v>1.0186064401947199</v>
      </c>
      <c r="E49" s="234">
        <f>[9]l_f0_mode_phon_b0!E4</f>
        <v>0.70768537330219505</v>
      </c>
      <c r="F49" s="234">
        <f>Table1[[#This Row],[Estimates]]-Table1[[#This Row],[2.5% CI]]</f>
        <v>2.2830533857338002</v>
      </c>
      <c r="G49" s="55"/>
    </row>
    <row r="50" spans="1:7" ht="14.4" x14ac:dyDescent="0.25">
      <c r="A50" s="220" t="str">
        <f t="shared" si="8"/>
        <v>MDQ</v>
      </c>
      <c r="B50" s="239">
        <f>[9]l_f0_mode_phon_b0!B5</f>
        <v>-0.96658198810346596</v>
      </c>
      <c r="C50" s="238">
        <f>[9]l_f0_mode_phon_b0!C5</f>
        <v>-3.23492875363694</v>
      </c>
      <c r="D50" s="238">
        <f>[9]l_f0_mode_phon_b0!D5</f>
        <v>1.3017647774300101</v>
      </c>
      <c r="E50" s="234">
        <f>[9]l_f0_mode_phon_b0!E5</f>
        <v>0.71102442018415501</v>
      </c>
      <c r="F50" s="234">
        <f>Table1[[#This Row],[Estimates]]-Table1[[#This Row],[2.5% CI]]</f>
        <v>2.2683467655334741</v>
      </c>
      <c r="G50" s="55"/>
    </row>
    <row r="51" spans="1:7" ht="14.4" x14ac:dyDescent="0.25">
      <c r="A51" s="220" t="str">
        <f t="shared" si="8"/>
        <v>L*H</v>
      </c>
      <c r="B51" s="238">
        <f>[9]l_f0_mode_phon_b0!B6</f>
        <v>-2.33476525133297</v>
      </c>
      <c r="C51" s="238">
        <f>[9]l_f0_mode_phon_b0!C6</f>
        <v>-4.61671876402667</v>
      </c>
      <c r="D51" s="238">
        <f>[9]l_f0_mode_phon_b0!D6</f>
        <v>-5.2811738639284997E-2</v>
      </c>
      <c r="E51" s="234">
        <f>[9]l_f0_mode_phon_b0!E6</f>
        <v>0.707999084236697</v>
      </c>
      <c r="F51" s="234">
        <f>Table1[[#This Row],[Estimates]]-Table1[[#This Row],[2.5% CI]]</f>
        <v>2.2819535126937001</v>
      </c>
      <c r="G51" s="55"/>
    </row>
    <row r="52" spans="1:7" ht="14.4" x14ac:dyDescent="0.25">
      <c r="A52" s="220" t="str">
        <f t="shared" si="8"/>
        <v>^[L*]H</v>
      </c>
      <c r="B52" s="238">
        <f>[9]l_f0_mode_phon_b0!B7</f>
        <v>0.53316395417173801</v>
      </c>
      <c r="C52" s="238">
        <f>[9]l_f0_mode_phon_b0!C7</f>
        <v>-1.56564631866027</v>
      </c>
      <c r="D52" s="238">
        <f>[9]l_f0_mode_phon_b0!D7</f>
        <v>2.6319742270037501</v>
      </c>
      <c r="E52" s="234">
        <f>[9]l_f0_mode_phon_b0!E7</f>
        <v>0.90829040330119104</v>
      </c>
      <c r="F52" s="234">
        <f>Table1[[#This Row],[Estimates]]-Table1[[#This Row],[2.5% CI]]</f>
        <v>2.0988102728320079</v>
      </c>
      <c r="G52" s="55"/>
    </row>
    <row r="53" spans="1:7" ht="14.4" x14ac:dyDescent="0.25">
      <c r="A53" s="220" t="str">
        <f t="shared" si="8"/>
        <v>L*^[H]</v>
      </c>
      <c r="B53" s="238">
        <f>[9]l_f0_mode_phon_b0!B8</f>
        <v>-1.9878104405222601</v>
      </c>
      <c r="C53" s="238">
        <f>[9]l_f0_mode_phon_b0!C8</f>
        <v>-4.1214184213063998</v>
      </c>
      <c r="D53" s="238">
        <f>[9]l_f0_mode_phon_b0!D8</f>
        <v>0.14579754026187899</v>
      </c>
      <c r="E53" s="234">
        <f>[9]l_f0_mode_phon_b0!E8</f>
        <v>0.75930130930786599</v>
      </c>
      <c r="F53" s="234">
        <f>Table1[[#This Row],[Estimates]]-Table1[[#This Row],[2.5% CI]]</f>
        <v>2.1336079807841397</v>
      </c>
      <c r="G53" s="55"/>
    </row>
    <row r="54" spans="1:7" ht="14.4" x14ac:dyDescent="0.25">
      <c r="A54" s="220" t="str">
        <f t="shared" si="8"/>
        <v>^[L*H]</v>
      </c>
      <c r="B54" s="239">
        <f>[9]l_f0_mode_phon_b0!B9</f>
        <v>-8.9523017736445498E-2</v>
      </c>
      <c r="C54" s="239">
        <f>[9]l_f0_mode_phon_b0!C9</f>
        <v>-2.28608923199213</v>
      </c>
      <c r="D54" s="239">
        <f>[9]l_f0_mode_phon_b0!D9</f>
        <v>2.10704319651924</v>
      </c>
      <c r="E54" s="236">
        <f>[9]l_f0_mode_phon_b0!E9</f>
        <v>0.731974546503807</v>
      </c>
      <c r="F54" s="236">
        <f>Table1[[#This Row],[Estimates]]-Table1[[#This Row],[2.5% CI]]</f>
        <v>2.1965662142556845</v>
      </c>
      <c r="G54" s="55"/>
    </row>
    <row r="55" spans="1:7" ht="14.4" x14ac:dyDescent="0.25">
      <c r="A55" s="232"/>
      <c r="B55" s="55"/>
      <c r="C55" s="229"/>
      <c r="D55" s="240"/>
      <c r="E55" s="241"/>
      <c r="F55" s="241"/>
      <c r="G55" s="241"/>
    </row>
    <row r="56" spans="1:7" ht="29.4" x14ac:dyDescent="0.25">
      <c r="A56" s="56" t="s">
        <v>102</v>
      </c>
      <c r="B56" s="56"/>
      <c r="C56" s="53"/>
      <c r="D56" s="180"/>
      <c r="E56" s="62"/>
      <c r="F56" s="62"/>
      <c r="G56" s="62"/>
    </row>
    <row r="57" spans="1:7" ht="14.4" x14ac:dyDescent="0.25">
      <c r="A57" s="219" t="s">
        <v>0</v>
      </c>
      <c r="B57" s="242" t="s">
        <v>1</v>
      </c>
      <c r="C57" s="233" t="s">
        <v>5</v>
      </c>
      <c r="D57" s="233" t="s">
        <v>6</v>
      </c>
      <c r="E57" s="233" t="s">
        <v>3</v>
      </c>
      <c r="F57" s="181" t="s">
        <v>20</v>
      </c>
      <c r="G57" s="49"/>
    </row>
    <row r="58" spans="1:7" ht="14.4" x14ac:dyDescent="0.25">
      <c r="A58" s="220" t="str">
        <f t="shared" ref="A58:A65" si="9">A25</f>
        <v>MDC</v>
      </c>
      <c r="B58" s="238">
        <f>[10]h_f0_mode_phon_b0!B2</f>
        <v>3.4168136826367101</v>
      </c>
      <c r="C58" s="238">
        <f>[10]h_f0_mode_phon_b0!C2</f>
        <v>-5.4105593324600798E-2</v>
      </c>
      <c r="D58" s="238">
        <f>[10]h_f0_mode_phon_b0!D2</f>
        <v>6.8877329585980203</v>
      </c>
      <c r="E58" s="234">
        <f>[10]h_f0_mode_phon_b0!E2</f>
        <v>1.12147132940085</v>
      </c>
      <c r="F58" s="183">
        <f>Table3[[#This Row],[Estimates]]-Table3[[#This Row],[2.5% CI]]</f>
        <v>3.470919275961311</v>
      </c>
      <c r="G58" s="55"/>
    </row>
    <row r="59" spans="1:7" ht="14.4" x14ac:dyDescent="0.25">
      <c r="A59" s="220" t="str">
        <f t="shared" si="9"/>
        <v>MWH</v>
      </c>
      <c r="B59" s="238">
        <f>[10]h_f0_mode_phon_b0!B3</f>
        <v>3.8354463890968402</v>
      </c>
      <c r="C59" s="238">
        <f>[10]h_f0_mode_phon_b0!C3</f>
        <v>0.36592782982037297</v>
      </c>
      <c r="D59" s="238">
        <f>[10]h_f0_mode_phon_b0!D3</f>
        <v>7.3049649483733097</v>
      </c>
      <c r="E59" s="234">
        <f>[10]h_f0_mode_phon_b0!E3</f>
        <v>1.1218841719489401</v>
      </c>
      <c r="F59" s="234">
        <f>Table3[[#This Row],[Estimates]]-Table3[[#This Row],[2.5% CI]]</f>
        <v>3.4695185592764672</v>
      </c>
      <c r="G59" s="55"/>
    </row>
    <row r="60" spans="1:7" ht="14.4" x14ac:dyDescent="0.25">
      <c r="A60" s="220" t="str">
        <f t="shared" si="9"/>
        <v>MYN</v>
      </c>
      <c r="B60" s="238">
        <f>[10]h_f0_mode_phon_b0!B4</f>
        <v>4.3670221460573</v>
      </c>
      <c r="C60" s="238">
        <f>[10]h_f0_mode_phon_b0!C4</f>
        <v>0.89405967034982803</v>
      </c>
      <c r="D60" s="238">
        <f>[10]h_f0_mode_phon_b0!D4</f>
        <v>7.8399846217647804</v>
      </c>
      <c r="E60" s="234">
        <f>[10]h_f0_mode_phon_b0!E4</f>
        <v>1.1208134327885799</v>
      </c>
      <c r="F60" s="234">
        <f>Table3[[#This Row],[Estimates]]-Table3[[#This Row],[2.5% CI]]</f>
        <v>3.472962475707472</v>
      </c>
      <c r="G60" s="55"/>
    </row>
    <row r="61" spans="1:7" ht="14.4" x14ac:dyDescent="0.25">
      <c r="A61" s="220" t="str">
        <f t="shared" si="9"/>
        <v>MDQ</v>
      </c>
      <c r="B61" s="239">
        <f>[10]h_f0_mode_phon_b0!B5</f>
        <v>6.0998067389630002</v>
      </c>
      <c r="C61" s="238">
        <f>[10]h_f0_mode_phon_b0!C5</f>
        <v>2.6362530579958499</v>
      </c>
      <c r="D61" s="238">
        <f>[10]h_f0_mode_phon_b0!D5</f>
        <v>9.5633604199301594</v>
      </c>
      <c r="E61" s="234">
        <f>[10]h_f0_mode_phon_b0!E5</f>
        <v>1.1233409397399401</v>
      </c>
      <c r="F61" s="234">
        <f>Table3[[#This Row],[Estimates]]-Table3[[#This Row],[2.5% CI]]</f>
        <v>3.4635536809671503</v>
      </c>
      <c r="G61" s="55"/>
    </row>
    <row r="62" spans="1:7" ht="14.4" x14ac:dyDescent="0.25">
      <c r="A62" s="220" t="str">
        <f t="shared" si="9"/>
        <v>L*H</v>
      </c>
      <c r="B62" s="238">
        <f>[10]h_f0_mode_phon_b0!B6</f>
        <v>3.4168136826367101</v>
      </c>
      <c r="C62" s="238">
        <f>[10]h_f0_mode_phon_b0!C6</f>
        <v>-5.4105593324600798E-2</v>
      </c>
      <c r="D62" s="238">
        <f>[10]h_f0_mode_phon_b0!D6</f>
        <v>6.8877329585980203</v>
      </c>
      <c r="E62" s="234">
        <f>[10]h_f0_mode_phon_b0!E6</f>
        <v>1.12147132940085</v>
      </c>
      <c r="F62" s="234">
        <f>Table3[[#This Row],[Estimates]]-Table3[[#This Row],[2.5% CI]]</f>
        <v>3.470919275961311</v>
      </c>
      <c r="G62" s="55"/>
    </row>
    <row r="63" spans="1:7" ht="14.4" x14ac:dyDescent="0.25">
      <c r="A63" s="220" t="str">
        <f t="shared" si="9"/>
        <v>^[L*]H</v>
      </c>
      <c r="B63" s="238">
        <f>[10]h_f0_mode_phon_b0!B7</f>
        <v>3.2183699671122299</v>
      </c>
      <c r="C63" s="238">
        <f>[10]h_f0_mode_phon_b0!C7</f>
        <v>-2.6737645571072301E-2</v>
      </c>
      <c r="D63" s="238">
        <f>[10]h_f0_mode_phon_b0!D7</f>
        <v>6.4634775797955299</v>
      </c>
      <c r="E63" s="234">
        <f>[10]h_f0_mode_phon_b0!E7</f>
        <v>1.38250764841868</v>
      </c>
      <c r="F63" s="234">
        <f>Table3[[#This Row],[Estimates]]-Table3[[#This Row],[2.5% CI]]</f>
        <v>3.2451076126833023</v>
      </c>
      <c r="G63" s="55"/>
    </row>
    <row r="64" spans="1:7" ht="14.4" x14ac:dyDescent="0.25">
      <c r="A64" s="220" t="str">
        <f t="shared" si="9"/>
        <v>L*^[H]</v>
      </c>
      <c r="B64" s="238">
        <f>[10]h_f0_mode_phon_b0!B8</f>
        <v>6.68677793994088</v>
      </c>
      <c r="C64" s="238">
        <f>[10]h_f0_mode_phon_b0!C8</f>
        <v>3.37570442574137</v>
      </c>
      <c r="D64" s="238">
        <f>[10]h_f0_mode_phon_b0!D8</f>
        <v>9.9978514541404007</v>
      </c>
      <c r="E64" s="234">
        <f>[10]h_f0_mode_phon_b0!E8</f>
        <v>1.18541586014366</v>
      </c>
      <c r="F64" s="234">
        <f>Table3[[#This Row],[Estimates]]-Table3[[#This Row],[2.5% CI]]</f>
        <v>3.31107351419951</v>
      </c>
      <c r="G64" s="55"/>
    </row>
    <row r="65" spans="1:23" ht="14.4" x14ac:dyDescent="0.25">
      <c r="A65" s="220" t="str">
        <f t="shared" si="9"/>
        <v>^[L*H]</v>
      </c>
      <c r="B65" s="239">
        <f>[10]h_f0_mode_phon_b0!B9</f>
        <v>6.3112649583948404</v>
      </c>
      <c r="C65" s="239">
        <f>[10]h_f0_mode_phon_b0!C9</f>
        <v>2.9324993622075</v>
      </c>
      <c r="D65" s="239">
        <f>[10]h_f0_mode_phon_b0!D9</f>
        <v>9.6900305545821901</v>
      </c>
      <c r="E65" s="236">
        <f>[10]h_f0_mode_phon_b0!E9</f>
        <v>1.1526504282805701</v>
      </c>
      <c r="F65" s="236">
        <f>Table3[[#This Row],[Estimates]]-Table3[[#This Row],[2.5% CI]]</f>
        <v>3.3787655961873404</v>
      </c>
      <c r="G65" s="55"/>
    </row>
    <row r="66" spans="1:23" x14ac:dyDescent="0.25">
      <c r="A66" s="243"/>
      <c r="I66" s="24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</row>
    <row r="67" spans="1:23" x14ac:dyDescent="0.25">
      <c r="A67" s="243"/>
      <c r="I67" s="24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</row>
    <row r="68" spans="1:23" x14ac:dyDescent="0.25">
      <c r="A68" s="243"/>
      <c r="I68" s="24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</row>
    <row r="69" spans="1:23" x14ac:dyDescent="0.25">
      <c r="A69" s="243"/>
      <c r="I69" s="24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</row>
    <row r="70" spans="1:23" x14ac:dyDescent="0.25">
      <c r="A70" s="243"/>
      <c r="I70" s="24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</row>
    <row r="71" spans="1:23" x14ac:dyDescent="0.25">
      <c r="A71" s="243"/>
      <c r="I71" s="24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</row>
    <row r="72" spans="1:23" x14ac:dyDescent="0.25">
      <c r="A72" s="243"/>
      <c r="I72" s="24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</row>
    <row r="73" spans="1:23" x14ac:dyDescent="0.25">
      <c r="A73" s="243"/>
      <c r="I73" s="24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</row>
    <row r="74" spans="1:23" x14ac:dyDescent="0.25">
      <c r="A74" s="243"/>
      <c r="I74" s="24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</row>
    <row r="75" spans="1:23" x14ac:dyDescent="0.25">
      <c r="A75" s="243"/>
      <c r="I75" s="24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</row>
    <row r="76" spans="1:23" x14ac:dyDescent="0.25">
      <c r="A76" s="243"/>
      <c r="I76" s="24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</row>
    <row r="77" spans="1:23" x14ac:dyDescent="0.25">
      <c r="A77" s="243"/>
      <c r="I77" s="24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</row>
    <row r="78" spans="1:23" x14ac:dyDescent="0.25">
      <c r="A78" s="243"/>
      <c r="I78" s="24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</row>
    <row r="79" spans="1:23" x14ac:dyDescent="0.25">
      <c r="A79" s="243"/>
      <c r="I79" s="24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</row>
    <row r="80" spans="1:23" x14ac:dyDescent="0.25">
      <c r="A80" s="243"/>
      <c r="I80" s="24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</row>
    <row r="81" spans="1:23" x14ac:dyDescent="0.25">
      <c r="A81" s="243"/>
      <c r="I81" s="24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</row>
    <row r="82" spans="1:23" x14ac:dyDescent="0.25">
      <c r="A82" s="243"/>
      <c r="I82" s="24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</row>
    <row r="83" spans="1:23" x14ac:dyDescent="0.25">
      <c r="A83" s="243"/>
      <c r="I83" s="24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</row>
    <row r="84" spans="1:23" x14ac:dyDescent="0.25">
      <c r="A84" s="243"/>
      <c r="I84" s="24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</row>
    <row r="85" spans="1:23" x14ac:dyDescent="0.25">
      <c r="A85" s="243"/>
      <c r="I85" s="24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</row>
    <row r="86" spans="1:23" x14ac:dyDescent="0.25">
      <c r="A86" s="243"/>
      <c r="I86" s="24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</row>
    <row r="87" spans="1:23" x14ac:dyDescent="0.25">
      <c r="A87" s="243"/>
      <c r="I87" s="24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</row>
    <row r="88" spans="1:23" x14ac:dyDescent="0.25">
      <c r="A88" s="243"/>
      <c r="I88" s="24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</row>
    <row r="89" spans="1:23" x14ac:dyDescent="0.25">
      <c r="A89" s="243"/>
      <c r="I89" s="24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</row>
    <row r="90" spans="1:23" x14ac:dyDescent="0.25">
      <c r="A90" s="243"/>
      <c r="I90" s="24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</row>
    <row r="91" spans="1:23" x14ac:dyDescent="0.25">
      <c r="A91" s="243"/>
      <c r="I91" s="24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</row>
    <row r="92" spans="1:23" x14ac:dyDescent="0.25">
      <c r="A92" s="243"/>
      <c r="I92" s="24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</row>
    <row r="93" spans="1:23" x14ac:dyDescent="0.25">
      <c r="A93" s="243"/>
      <c r="I93" s="24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</row>
    <row r="94" spans="1:23" x14ac:dyDescent="0.25">
      <c r="A94" s="243"/>
      <c r="I94" s="24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</row>
    <row r="95" spans="1:23" x14ac:dyDescent="0.25">
      <c r="A95" s="243"/>
      <c r="I95" s="24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</row>
    <row r="96" spans="1:23" x14ac:dyDescent="0.25">
      <c r="A96" s="243"/>
      <c r="I96" s="24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</row>
    <row r="97" spans="1:23" x14ac:dyDescent="0.25">
      <c r="A97" s="243"/>
      <c r="I97" s="24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</row>
    <row r="98" spans="1:23" x14ac:dyDescent="0.25">
      <c r="A98" s="243"/>
      <c r="I98" s="24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</row>
    <row r="99" spans="1:23" x14ac:dyDescent="0.25">
      <c r="A99" s="243"/>
      <c r="I99" s="24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</row>
    <row r="100" spans="1:23" x14ac:dyDescent="0.25">
      <c r="A100" s="243"/>
      <c r="I100" s="24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</row>
    <row r="101" spans="1:23" x14ac:dyDescent="0.25">
      <c r="A101" s="243"/>
      <c r="I101" s="24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</row>
    <row r="102" spans="1:23" x14ac:dyDescent="0.25">
      <c r="A102" s="243"/>
      <c r="I102" s="24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</row>
  </sheetData>
  <mergeCells count="1">
    <mergeCell ref="A1:I1"/>
  </mergeCells>
  <phoneticPr fontId="27" type="noConversion"/>
  <pageMargins left="0.23622047244094491" right="0.23622047244094491" top="0.74803149606299213" bottom="0.74803149606299213" header="0.31496062992125984" footer="0.31496062992125984"/>
  <pageSetup paperSize="8" scale="51" orientation="landscape"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A32"/>
  <sheetViews>
    <sheetView showGridLines="0" zoomScale="70" zoomScaleNormal="70" zoomScaleSheetLayoutView="55" workbookViewId="0">
      <selection activeCell="A2" sqref="A2:A31"/>
    </sheetView>
  </sheetViews>
  <sheetFormatPr defaultColWidth="13.88671875" defaultRowHeight="13.2" x14ac:dyDescent="0.25"/>
  <cols>
    <col min="1" max="1" width="17.109375" style="30" customWidth="1"/>
    <col min="2" max="6" width="11.88671875" style="23" customWidth="1"/>
    <col min="7" max="7" width="11.88671875" style="32" customWidth="1"/>
    <col min="8" max="10" width="11.88671875" style="31" customWidth="1"/>
    <col min="11" max="12" width="11.44140625" style="23" customWidth="1"/>
    <col min="13" max="14" width="8.6640625" style="23" customWidth="1"/>
    <col min="15" max="15" width="11.44140625" style="29" customWidth="1"/>
    <col min="16" max="16" width="9.6640625" style="29" customWidth="1"/>
    <col min="17" max="17" width="11.44140625" style="29" customWidth="1"/>
    <col min="18" max="19" width="7.6640625" style="23" customWidth="1"/>
    <col min="20" max="21" width="11.44140625" style="23" customWidth="1"/>
    <col min="22" max="23" width="8.6640625" style="23" customWidth="1"/>
    <col min="24" max="24" width="11.44140625" style="29" customWidth="1"/>
    <col min="25" max="25" width="9.6640625" style="29" customWidth="1"/>
    <col min="26" max="26" width="11.44140625" style="29" customWidth="1"/>
    <col min="27" max="28" width="7.6640625" style="23" customWidth="1"/>
    <col min="29" max="30" width="11.44140625" style="23" customWidth="1"/>
    <col min="31" max="32" width="8.6640625" style="23" customWidth="1"/>
    <col min="33" max="33" width="11.44140625" style="29" customWidth="1"/>
    <col min="34" max="34" width="9.6640625" style="29" customWidth="1"/>
    <col min="35" max="35" width="11.44140625" style="29" customWidth="1"/>
    <col min="36" max="37" width="7.6640625" style="23" customWidth="1"/>
    <col min="38" max="39" width="11.44140625" style="23" customWidth="1"/>
    <col min="40" max="41" width="8.6640625" style="23" customWidth="1"/>
    <col min="42" max="42" width="11.44140625" style="29" customWidth="1"/>
    <col min="43" max="43" width="9.6640625" style="29" customWidth="1"/>
    <col min="44" max="44" width="11.44140625" style="29" customWidth="1"/>
    <col min="45" max="46" width="7.6640625" style="23" customWidth="1"/>
    <col min="47" max="48" width="11.44140625" style="23" customWidth="1"/>
    <col min="49" max="50" width="8.6640625" style="23" customWidth="1"/>
    <col min="51" max="51" width="11.44140625" style="29" customWidth="1"/>
    <col min="52" max="52" width="9.6640625" style="29" customWidth="1"/>
    <col min="53" max="53" width="11.44140625" style="29" customWidth="1"/>
    <col min="54" max="55" width="11.44140625" style="23" customWidth="1"/>
    <col min="56" max="16384" width="13.88671875" style="23"/>
  </cols>
  <sheetData>
    <row r="1" spans="1:53" s="116" customFormat="1" ht="24" customHeight="1" thickBot="1" x14ac:dyDescent="0.45">
      <c r="A1" s="275" t="s">
        <v>54</v>
      </c>
      <c r="B1" s="275"/>
      <c r="C1" s="275"/>
      <c r="D1" s="275"/>
      <c r="E1" s="275"/>
      <c r="F1" s="275"/>
      <c r="G1" s="275"/>
      <c r="H1" s="275"/>
      <c r="I1" s="275"/>
      <c r="J1" s="275"/>
      <c r="O1" s="117"/>
      <c r="P1" s="117"/>
      <c r="Q1" s="117"/>
      <c r="X1" s="117"/>
      <c r="Y1" s="117"/>
      <c r="Z1" s="117"/>
      <c r="AG1" s="117"/>
      <c r="AH1" s="117"/>
      <c r="AI1" s="117"/>
      <c r="AP1" s="117"/>
      <c r="AQ1" s="117"/>
      <c r="AR1" s="117"/>
      <c r="AY1" s="117"/>
      <c r="AZ1" s="117"/>
      <c r="BA1" s="117"/>
    </row>
    <row r="2" spans="1:53" s="26" customFormat="1" ht="15.75" customHeight="1" thickTop="1" thickBot="1" x14ac:dyDescent="0.3">
      <c r="A2" s="186" t="s">
        <v>115</v>
      </c>
      <c r="B2" s="207" t="s">
        <v>30</v>
      </c>
      <c r="C2" s="207" t="s">
        <v>5</v>
      </c>
      <c r="D2" s="207" t="s">
        <v>31</v>
      </c>
      <c r="E2" s="207" t="str">
        <f>[9]l_f0_mode_phon_b0!E1</f>
        <v>std.error</v>
      </c>
      <c r="F2" s="186" t="s">
        <v>4</v>
      </c>
      <c r="G2" s="199" t="s">
        <v>7</v>
      </c>
      <c r="H2" s="187" t="s">
        <v>16</v>
      </c>
      <c r="I2" s="187" t="s">
        <v>19</v>
      </c>
      <c r="J2" s="90" t="s">
        <v>48</v>
      </c>
    </row>
    <row r="3" spans="1:53" s="27" customFormat="1" ht="15.75" customHeight="1" thickTop="1" thickBot="1" x14ac:dyDescent="0.3">
      <c r="A3" s="245" t="s">
        <v>26</v>
      </c>
      <c r="B3" s="245">
        <f>[13]l_f0_mode_phon_b1!C2</f>
        <v>0.10953319660482599</v>
      </c>
      <c r="C3" s="245">
        <f>[13]l_f0_mode_phon_b1!D2</f>
        <v>-0.16353737783882699</v>
      </c>
      <c r="D3" s="245">
        <f>[13]l_f0_mode_phon_b1!E2</f>
        <v>0.38260377104847998</v>
      </c>
      <c r="E3" s="246">
        <f>[13]l_f0_mode_phon_b1!F2</f>
        <v>0.13904606499414501</v>
      </c>
      <c r="F3" s="246">
        <f>[13]l_f0_mode_phon_b1!G2</f>
        <v>0.78774754689705295</v>
      </c>
      <c r="G3" s="245">
        <f>[13]l_f0_mode_phon_b1!H2</f>
        <v>606.100446642576</v>
      </c>
      <c r="H3" s="247">
        <f>[13]l_f0_mode_phon_b1!I2</f>
        <v>0.43115234135213099</v>
      </c>
      <c r="I3" s="193" t="str">
        <f>IF(H3&lt;0.001, "p &lt; .001", _xlfn.CONCAT("p = ", REPLACE(ROUND(H3, 3),1,2,".")))</f>
        <v>p = .431</v>
      </c>
      <c r="J3" s="91">
        <f>B3-C3</f>
        <v>0.27307057444365301</v>
      </c>
    </row>
    <row r="4" spans="1:53" s="27" customFormat="1" ht="15.75" customHeight="1" x14ac:dyDescent="0.25">
      <c r="A4" s="249" t="s">
        <v>27</v>
      </c>
      <c r="B4" s="249">
        <f>[14]h_f0_mode_phon_b1!C2</f>
        <v>0.418632707057913</v>
      </c>
      <c r="C4" s="249">
        <f>[14]h_f0_mode_phon_b1!D2</f>
        <v>3.1727753547632603E-2</v>
      </c>
      <c r="D4" s="249">
        <f>[14]h_f0_mode_phon_b1!E2</f>
        <v>0.80553766056819498</v>
      </c>
      <c r="E4" s="250">
        <f>[14]h_f0_mode_phon_b1!F2</f>
        <v>0.19701438481852099</v>
      </c>
      <c r="F4" s="250">
        <f>[14]h_f0_mode_phon_b1!G2</f>
        <v>2.1248839644045998</v>
      </c>
      <c r="G4" s="249">
        <f>[14]h_f0_mode_phon_b1!H2</f>
        <v>613.04837248753404</v>
      </c>
      <c r="H4" s="251">
        <f>[14]h_f0_mode_phon_b1!I2</f>
        <v>3.39956908173479E-2</v>
      </c>
      <c r="I4" s="252" t="str">
        <f t="shared" ref="I4:I6" si="0">IF(H4&lt;0.001, "p &lt; .001", _xlfn.CONCAT("p = ", REPLACE(ROUND(H4, 3),1,2,".")))</f>
        <v>p = .034</v>
      </c>
      <c r="J4" s="91">
        <f t="shared" ref="J4:J6" si="1">B4-C4</f>
        <v>0.38690495351028042</v>
      </c>
    </row>
    <row r="5" spans="1:53" s="28" customFormat="1" ht="15.75" customHeight="1" x14ac:dyDescent="0.25">
      <c r="A5" s="253" t="s">
        <v>28</v>
      </c>
      <c r="B5" s="249">
        <f>[15]l_t_mode_phon_b1!C2</f>
        <v>0.35593861332395399</v>
      </c>
      <c r="C5" s="249">
        <f>[15]l_t_mode_phon_b1!D2</f>
        <v>-3.5475078326291198</v>
      </c>
      <c r="D5" s="249">
        <f>[15]l_t_mode_phon_b1!E2</f>
        <v>4.2593850592770304</v>
      </c>
      <c r="E5" s="249">
        <f>[15]l_t_mode_phon_b1!F2</f>
        <v>1.9876265285777801</v>
      </c>
      <c r="F5" s="250">
        <f>[15]l_t_mode_phon_b1!G2</f>
        <v>0.17907721003232899</v>
      </c>
      <c r="G5" s="249">
        <f>[15]l_t_mode_phon_b1!H2</f>
        <v>608.03194043001304</v>
      </c>
      <c r="H5" s="251">
        <f>[15]l_t_mode_phon_b1!I2</f>
        <v>0.85793673157481498</v>
      </c>
      <c r="I5" s="252" t="str">
        <f t="shared" si="0"/>
        <v>p = .858</v>
      </c>
      <c r="J5" s="91">
        <f t="shared" si="1"/>
        <v>3.9034464459530738</v>
      </c>
    </row>
    <row r="6" spans="1:53" s="28" customFormat="1" ht="15.75" customHeight="1" thickBot="1" x14ac:dyDescent="0.3">
      <c r="A6" s="253" t="s">
        <v>29</v>
      </c>
      <c r="B6" s="249">
        <f>[16]h_t_mode_phon_b1!C2</f>
        <v>-0.44366137537456302</v>
      </c>
      <c r="C6" s="249">
        <f>[16]h_t_mode_phon_b1!D2</f>
        <v>-6.1912979394804699</v>
      </c>
      <c r="D6" s="249">
        <f>[16]h_t_mode_phon_b1!E2</f>
        <v>5.3039751887313402</v>
      </c>
      <c r="E6" s="249">
        <f>[16]h_t_mode_phon_b1!F2</f>
        <v>2.92671345012534</v>
      </c>
      <c r="F6" s="250">
        <f>[16]h_t_mode_phon_b1!G2</f>
        <v>-0.15159030186421599</v>
      </c>
      <c r="G6" s="249">
        <f>[16]h_t_mode_phon_b1!H2</f>
        <v>611.097588935104</v>
      </c>
      <c r="H6" s="251">
        <f>[16]h_t_mode_phon_b1!I2</f>
        <v>0.87956011264667799</v>
      </c>
      <c r="I6" s="252" t="str">
        <f t="shared" si="0"/>
        <v>p = .88</v>
      </c>
      <c r="J6" s="91">
        <f t="shared" si="1"/>
        <v>5.7476365641059068</v>
      </c>
    </row>
    <row r="7" spans="1:53" ht="15.75" customHeight="1" thickTop="1" thickBot="1" x14ac:dyDescent="0.3">
      <c r="A7" s="186" t="s">
        <v>116</v>
      </c>
      <c r="B7" s="186" t="str">
        <f t="shared" ref="B7:H7" si="2">B2</f>
        <v>est.</v>
      </c>
      <c r="C7" s="186" t="str">
        <f t="shared" si="2"/>
        <v>2.5% CI</v>
      </c>
      <c r="D7" s="186" t="str">
        <f t="shared" si="2"/>
        <v>07.5% CI</v>
      </c>
      <c r="E7" s="186" t="str">
        <f t="shared" si="2"/>
        <v>std.error</v>
      </c>
      <c r="F7" s="186" t="str">
        <f t="shared" si="2"/>
        <v>t</v>
      </c>
      <c r="G7" s="199" t="str">
        <f t="shared" si="2"/>
        <v>df</v>
      </c>
      <c r="H7" s="187" t="str">
        <f t="shared" si="2"/>
        <v>p. val.</v>
      </c>
      <c r="I7" s="187" t="str">
        <f>I2</f>
        <v>sig.</v>
      </c>
      <c r="J7" s="90" t="s">
        <v>48</v>
      </c>
      <c r="N7" s="29"/>
      <c r="Q7" s="23"/>
      <c r="W7" s="29"/>
      <c r="Z7" s="23"/>
      <c r="AF7" s="29"/>
      <c r="AI7" s="23"/>
      <c r="AO7" s="29"/>
      <c r="AR7" s="23"/>
      <c r="AX7" s="29"/>
      <c r="BA7" s="23"/>
    </row>
    <row r="8" spans="1:53" ht="15.75" customHeight="1" thickTop="1" x14ac:dyDescent="0.25">
      <c r="A8" s="245" t="s">
        <v>26</v>
      </c>
      <c r="B8" s="245">
        <f>[13]l_f0_mode_phon_b1!C3</f>
        <v>1.07031830643319</v>
      </c>
      <c r="C8" s="245">
        <f>[13]l_f0_mode_phon_b1!D3</f>
        <v>0.78146578622514395</v>
      </c>
      <c r="D8" s="245">
        <f>[13]l_f0_mode_phon_b1!E3</f>
        <v>1.3591708266412399</v>
      </c>
      <c r="E8" s="246">
        <f>[13]l_f0_mode_phon_b1!F3</f>
        <v>0.14708256129815001</v>
      </c>
      <c r="F8" s="246">
        <f>[13]l_f0_mode_phon_b1!G3</f>
        <v>7.2769898551301297</v>
      </c>
      <c r="G8" s="245">
        <f>[13]l_f0_mode_phon_b1!H3</f>
        <v>606.95547673376802</v>
      </c>
      <c r="H8" s="247">
        <f>[13]l_f0_mode_phon_b1!I3</f>
        <v>1.06032242087042E-12</v>
      </c>
      <c r="I8" s="248" t="str">
        <f t="shared" ref="I8:I11" si="3">IF(H8&lt;0.001, "p &lt; .001", _xlfn.CONCAT("p = ", REPLACE(ROUND(H8, 3),1,2,".")))</f>
        <v>p &lt; .001</v>
      </c>
      <c r="J8" s="91">
        <f>B8-C8</f>
        <v>0.28885252020804608</v>
      </c>
      <c r="N8" s="29"/>
      <c r="Q8" s="23"/>
      <c r="W8" s="29"/>
      <c r="Z8" s="23"/>
      <c r="AF8" s="29"/>
      <c r="AI8" s="23"/>
      <c r="AO8" s="29"/>
      <c r="AR8" s="23"/>
      <c r="AX8" s="29"/>
      <c r="BA8" s="23"/>
    </row>
    <row r="9" spans="1:53" ht="15.75" customHeight="1" x14ac:dyDescent="0.25">
      <c r="A9" s="249" t="s">
        <v>27</v>
      </c>
      <c r="B9" s="249">
        <f>[14]h_f0_mode_phon_b1!C3</f>
        <v>0.95020846342850596</v>
      </c>
      <c r="C9" s="249">
        <f>[14]h_f0_mode_phon_b1!D3</f>
        <v>0.54065914189225905</v>
      </c>
      <c r="D9" s="249">
        <f>[14]h_f0_mode_phon_b1!E3</f>
        <v>1.35975778496475</v>
      </c>
      <c r="E9" s="250">
        <f>[14]h_f0_mode_phon_b1!F3</f>
        <v>0.20854544102464201</v>
      </c>
      <c r="F9" s="250">
        <f>[14]h_f0_mode_phon_b1!G3</f>
        <v>4.5563617155084399</v>
      </c>
      <c r="G9" s="249">
        <f>[14]h_f0_mode_phon_b1!H3</f>
        <v>613.65018663644696</v>
      </c>
      <c r="H9" s="251">
        <f>[14]h_f0_mode_phon_b1!I3</f>
        <v>6.2816651929540999E-6</v>
      </c>
      <c r="I9" s="252" t="str">
        <f t="shared" si="3"/>
        <v>p &lt; .001</v>
      </c>
      <c r="J9" s="91">
        <f t="shared" ref="J9:J11" si="4">B9-C9</f>
        <v>0.4095493215362469</v>
      </c>
      <c r="N9" s="29"/>
      <c r="Q9" s="23"/>
      <c r="W9" s="29"/>
      <c r="Z9" s="23"/>
      <c r="AF9" s="29"/>
      <c r="AI9" s="23"/>
      <c r="AO9" s="29"/>
      <c r="AR9" s="23"/>
      <c r="AX9" s="29"/>
      <c r="BA9" s="23"/>
    </row>
    <row r="10" spans="1:53" ht="15.75" customHeight="1" x14ac:dyDescent="0.25">
      <c r="A10" s="253" t="s">
        <v>28</v>
      </c>
      <c r="B10" s="253">
        <f>[15]l_t_mode_phon_b1!C3</f>
        <v>8.7947238702248201E-2</v>
      </c>
      <c r="C10" s="253">
        <f>[15]l_t_mode_phon_b1!D3</f>
        <v>-4.0514862396431397</v>
      </c>
      <c r="D10" s="253">
        <f>[15]l_t_mode_phon_b1!E3</f>
        <v>4.2273807170476401</v>
      </c>
      <c r="E10" s="249">
        <f>[15]l_t_mode_phon_b1!F3</f>
        <v>2.1077977496123901</v>
      </c>
      <c r="F10" s="250">
        <f>[15]l_t_mode_phon_b1!G3</f>
        <v>4.1724704715346103E-2</v>
      </c>
      <c r="G10" s="249">
        <f>[15]l_t_mode_phon_b1!H3</f>
        <v>609.06524312568104</v>
      </c>
      <c r="H10" s="251">
        <f>[15]l_t_mode_phon_b1!I3</f>
        <v>0.96673183365251603</v>
      </c>
      <c r="I10" s="252" t="str">
        <f t="shared" si="3"/>
        <v>p = .967</v>
      </c>
      <c r="J10" s="91">
        <f t="shared" si="4"/>
        <v>4.1394334783453877</v>
      </c>
      <c r="N10" s="29"/>
      <c r="Q10" s="23"/>
      <c r="W10" s="29"/>
      <c r="Z10" s="23"/>
      <c r="AF10" s="29"/>
      <c r="AI10" s="23"/>
      <c r="AO10" s="29"/>
      <c r="AR10" s="23"/>
      <c r="AX10" s="29"/>
      <c r="BA10" s="23"/>
    </row>
    <row r="11" spans="1:53" ht="15.75" customHeight="1" thickBot="1" x14ac:dyDescent="0.3">
      <c r="A11" s="253" t="s">
        <v>29</v>
      </c>
      <c r="B11" s="253">
        <f>[16]h_t_mode_phon_b1!C3</f>
        <v>-1.05573108957506</v>
      </c>
      <c r="C11" s="253">
        <f>[16]h_t_mode_phon_b1!D3</f>
        <v>-7.1423432513311402</v>
      </c>
      <c r="D11" s="253">
        <f>[16]h_t_mode_phon_b1!E3</f>
        <v>5.0308810721810202</v>
      </c>
      <c r="E11" s="249">
        <f>[16]h_t_mode_phon_b1!F3</f>
        <v>3.0993242804741201</v>
      </c>
      <c r="F11" s="250">
        <f>[16]h_t_mode_phon_b1!G3</f>
        <v>-0.34063266507032303</v>
      </c>
      <c r="G11" s="249">
        <f>[16]h_t_mode_phon_b1!H3</f>
        <v>611.44142906332797</v>
      </c>
      <c r="H11" s="250">
        <f>[16]h_t_mode_phon_b1!I3</f>
        <v>0.733497137676968</v>
      </c>
      <c r="I11" s="252" t="str">
        <f t="shared" si="3"/>
        <v>p = .733</v>
      </c>
      <c r="J11" s="91">
        <f t="shared" si="4"/>
        <v>6.0866121617560802</v>
      </c>
      <c r="N11" s="29"/>
      <c r="Q11" s="23"/>
      <c r="W11" s="29"/>
      <c r="Z11" s="23"/>
      <c r="AF11" s="29"/>
      <c r="AI11" s="23"/>
      <c r="AO11" s="29"/>
      <c r="AR11" s="23"/>
      <c r="AX11" s="29"/>
      <c r="BA11" s="23"/>
    </row>
    <row r="12" spans="1:53" ht="15.75" customHeight="1" thickTop="1" thickBot="1" x14ac:dyDescent="0.3">
      <c r="A12" s="186" t="s">
        <v>117</v>
      </c>
      <c r="B12" s="186" t="str">
        <f t="shared" ref="B12:H12" si="5">B2</f>
        <v>est.</v>
      </c>
      <c r="C12" s="186" t="str">
        <f t="shared" si="5"/>
        <v>2.5% CI</v>
      </c>
      <c r="D12" s="186" t="str">
        <f t="shared" si="5"/>
        <v>07.5% CI</v>
      </c>
      <c r="E12" s="186" t="str">
        <f t="shared" si="5"/>
        <v>std.error</v>
      </c>
      <c r="F12" s="186" t="str">
        <f t="shared" si="5"/>
        <v>t</v>
      </c>
      <c r="G12" s="199" t="str">
        <f t="shared" si="5"/>
        <v>df</v>
      </c>
      <c r="H12" s="187" t="str">
        <f t="shared" si="5"/>
        <v>p. val.</v>
      </c>
      <c r="I12" s="187" t="str">
        <f>I2</f>
        <v>sig.</v>
      </c>
      <c r="J12" s="90" t="s">
        <v>48</v>
      </c>
      <c r="N12" s="29"/>
      <c r="Q12" s="23"/>
      <c r="W12" s="29"/>
      <c r="Z12" s="23"/>
      <c r="AF12" s="29"/>
      <c r="AI12" s="23"/>
      <c r="AO12" s="29"/>
      <c r="AR12" s="23"/>
      <c r="AX12" s="29"/>
      <c r="BA12" s="23"/>
    </row>
    <row r="13" spans="1:53" ht="15.75" customHeight="1" thickTop="1" x14ac:dyDescent="0.25">
      <c r="A13" s="245" t="s">
        <v>26</v>
      </c>
      <c r="B13" s="245">
        <f>[13]l_f0_mode_phon_b1!C4</f>
        <v>1.3681832636910001</v>
      </c>
      <c r="C13" s="245">
        <f>[13]l_f0_mode_phon_b1!D4</f>
        <v>1.00760128786453</v>
      </c>
      <c r="D13" s="245">
        <f>[13]l_f0_mode_phon_b1!E4</f>
        <v>1.72876523951747</v>
      </c>
      <c r="E13" s="245">
        <f>[13]l_f0_mode_phon_b1!F4</f>
        <v>0.18360908894302</v>
      </c>
      <c r="F13" s="246">
        <f>[13]l_f0_mode_phon_b1!G4</f>
        <v>7.4516096755732697</v>
      </c>
      <c r="G13" s="245">
        <f>[13]l_f0_mode_phon_b1!H4</f>
        <v>610.57121734933196</v>
      </c>
      <c r="H13" s="247">
        <f>[13]l_f0_mode_phon_b1!I4</f>
        <v>3.1670216374200401E-13</v>
      </c>
      <c r="I13" s="248" t="str">
        <f t="shared" ref="I13:I16" si="6">IF(H13&lt;0.001, "p &lt; .001", _xlfn.CONCAT("p = ", REPLACE(ROUND(H13, 3),1,2,".")))</f>
        <v>p &lt; .001</v>
      </c>
      <c r="J13" s="91">
        <f>B13-C13</f>
        <v>0.36058197582647011</v>
      </c>
      <c r="N13" s="29"/>
      <c r="Q13" s="23"/>
      <c r="W13" s="29"/>
      <c r="Z13" s="23"/>
      <c r="AF13" s="29"/>
      <c r="AI13" s="23"/>
      <c r="AO13" s="29"/>
      <c r="AR13" s="23"/>
      <c r="AX13" s="29"/>
      <c r="BA13" s="23"/>
    </row>
    <row r="14" spans="1:53" ht="15.75" customHeight="1" x14ac:dyDescent="0.25">
      <c r="A14" s="249" t="s">
        <v>27</v>
      </c>
      <c r="B14" s="249">
        <f>[14]h_f0_mode_phon_b1!C4</f>
        <v>2.68299305635112</v>
      </c>
      <c r="C14" s="249">
        <f>[14]h_f0_mode_phon_b1!D4</f>
        <v>2.1780425693968701</v>
      </c>
      <c r="D14" s="249">
        <f>[14]h_f0_mode_phon_b1!E4</f>
        <v>3.1879435433053702</v>
      </c>
      <c r="E14" s="249">
        <f>[14]h_f0_mode_phon_b1!F4</f>
        <v>0.257126754734744</v>
      </c>
      <c r="F14" s="250">
        <f>[14]h_f0_mode_phon_b1!G4</f>
        <v>10.434515300124801</v>
      </c>
      <c r="G14" s="249">
        <f>[14]h_f0_mode_phon_b1!H4</f>
        <v>616.511894927551</v>
      </c>
      <c r="H14" s="251">
        <f>[14]h_f0_mode_phon_b1!I4</f>
        <v>1.3879792219732801E-23</v>
      </c>
      <c r="I14" s="252" t="str">
        <f t="shared" si="6"/>
        <v>p &lt; .001</v>
      </c>
      <c r="J14" s="91">
        <f t="shared" ref="J14:J16" si="7">B14-C14</f>
        <v>0.50495048695424982</v>
      </c>
      <c r="N14" s="29"/>
      <c r="Q14" s="23"/>
      <c r="W14" s="29"/>
      <c r="Z14" s="23"/>
      <c r="AF14" s="29"/>
      <c r="AI14" s="23"/>
      <c r="AO14" s="29"/>
      <c r="AR14" s="23"/>
      <c r="AX14" s="29"/>
      <c r="BA14" s="23"/>
    </row>
    <row r="15" spans="1:53" ht="15.75" customHeight="1" x14ac:dyDescent="0.25">
      <c r="A15" s="253" t="s">
        <v>28</v>
      </c>
      <c r="B15" s="253">
        <f>[15]l_t_mode_phon_b1!C4</f>
        <v>-15.669509028153101</v>
      </c>
      <c r="C15" s="253">
        <f>[15]l_t_mode_phon_b1!D4</f>
        <v>-20.753437720268199</v>
      </c>
      <c r="D15" s="253">
        <f>[15]l_t_mode_phon_b1!E4</f>
        <v>-10.585580336037999</v>
      </c>
      <c r="E15" s="249">
        <f>[15]l_t_mode_phon_b1!F4</f>
        <v>2.5887277415559802</v>
      </c>
      <c r="F15" s="250">
        <f>[15]l_t_mode_phon_b1!G4</f>
        <v>-6.0529768258808101</v>
      </c>
      <c r="G15" s="249">
        <f>[15]l_t_mode_phon_b1!H4</f>
        <v>608.29043574273203</v>
      </c>
      <c r="H15" s="250">
        <f>[15]l_t_mode_phon_b1!I4</f>
        <v>2.48787353401893E-9</v>
      </c>
      <c r="I15" s="252" t="str">
        <f t="shared" si="6"/>
        <v>p &lt; .001</v>
      </c>
      <c r="J15" s="91">
        <f t="shared" si="7"/>
        <v>5.0839286921150979</v>
      </c>
      <c r="N15" s="29"/>
      <c r="Q15" s="23"/>
      <c r="W15" s="29"/>
      <c r="Z15" s="23"/>
      <c r="AF15" s="29"/>
      <c r="AI15" s="23"/>
      <c r="AO15" s="29"/>
      <c r="AR15" s="23"/>
      <c r="AX15" s="29"/>
      <c r="BA15" s="23"/>
    </row>
    <row r="16" spans="1:53" ht="15.75" customHeight="1" thickBot="1" x14ac:dyDescent="0.3">
      <c r="A16" s="253" t="s">
        <v>29</v>
      </c>
      <c r="B16" s="253">
        <f>[16]h_t_mode_phon_b1!C4</f>
        <v>-13.5875167445828</v>
      </c>
      <c r="C16" s="253">
        <f>[16]h_t_mode_phon_b1!D4</f>
        <v>-21.095006589364498</v>
      </c>
      <c r="D16" s="253">
        <f>[16]h_t_mode_phon_b1!E4</f>
        <v>-6.0800268998011902</v>
      </c>
      <c r="E16" s="249">
        <f>[16]h_t_mode_phon_b1!F4</f>
        <v>3.8228642100874999</v>
      </c>
      <c r="F16" s="250">
        <f>[16]h_t_mode_phon_b1!G4</f>
        <v>-3.5542765837010499</v>
      </c>
      <c r="G16" s="249">
        <f>[16]h_t_mode_phon_b1!H4</f>
        <v>613.38510499824099</v>
      </c>
      <c r="H16" s="254">
        <f>[16]h_t_mode_phon_b1!I4</f>
        <v>4.0817804449932299E-4</v>
      </c>
      <c r="I16" s="252" t="str">
        <f t="shared" si="6"/>
        <v>p &lt; .001</v>
      </c>
      <c r="J16" s="91">
        <f t="shared" si="7"/>
        <v>7.5074898447816985</v>
      </c>
      <c r="N16" s="29"/>
      <c r="Q16" s="23"/>
      <c r="W16" s="29"/>
      <c r="Z16" s="23"/>
      <c r="AF16" s="29"/>
      <c r="AI16" s="23"/>
      <c r="AO16" s="29"/>
      <c r="AR16" s="23"/>
      <c r="AX16" s="29"/>
      <c r="BA16" s="23"/>
    </row>
    <row r="17" spans="1:53" ht="15.75" customHeight="1" thickTop="1" thickBot="1" x14ac:dyDescent="0.3">
      <c r="A17" s="186" t="s">
        <v>118</v>
      </c>
      <c r="B17" s="186" t="str">
        <f t="shared" ref="B17:H17" si="8">B2</f>
        <v>est.</v>
      </c>
      <c r="C17" s="186" t="str">
        <f t="shared" si="8"/>
        <v>2.5% CI</v>
      </c>
      <c r="D17" s="186" t="str">
        <f t="shared" si="8"/>
        <v>07.5% CI</v>
      </c>
      <c r="E17" s="186" t="str">
        <f t="shared" si="8"/>
        <v>std.error</v>
      </c>
      <c r="F17" s="186" t="str">
        <f t="shared" si="8"/>
        <v>t</v>
      </c>
      <c r="G17" s="199" t="str">
        <f t="shared" si="8"/>
        <v>df</v>
      </c>
      <c r="H17" s="187" t="str">
        <f t="shared" si="8"/>
        <v>p. val.</v>
      </c>
      <c r="I17" s="187" t="str">
        <f>I2</f>
        <v>sig.</v>
      </c>
      <c r="J17" s="90" t="s">
        <v>48</v>
      </c>
      <c r="N17" s="29"/>
      <c r="Q17" s="23"/>
      <c r="W17" s="29"/>
      <c r="Z17" s="23"/>
      <c r="AF17" s="29"/>
      <c r="AI17" s="23"/>
      <c r="AO17" s="29"/>
      <c r="AR17" s="23"/>
      <c r="AX17" s="29"/>
      <c r="BA17" s="23"/>
    </row>
    <row r="18" spans="1:53" ht="15.75" customHeight="1" thickTop="1" x14ac:dyDescent="0.25">
      <c r="A18" s="245" t="s">
        <v>26</v>
      </c>
      <c r="B18" s="245">
        <f>[13]l_f0_mode_phon_b1!C5</f>
        <v>0.96078510989955401</v>
      </c>
      <c r="C18" s="245">
        <f>[13]l_f0_mode_phon_b1!D5</f>
        <v>0.671189186755765</v>
      </c>
      <c r="D18" s="245">
        <f>[13]l_f0_mode_phon_b1!E5</f>
        <v>1.25038103304334</v>
      </c>
      <c r="E18" s="245">
        <f>[13]l_f0_mode_phon_b1!F5</f>
        <v>0.14746125529333801</v>
      </c>
      <c r="F18" s="246">
        <f>[13]l_f0_mode_phon_b1!G5</f>
        <v>6.5155088228992897</v>
      </c>
      <c r="G18" s="245">
        <f>[13]l_f0_mode_phon_b1!H5</f>
        <v>607.27734788164798</v>
      </c>
      <c r="H18" s="245">
        <f>[13]l_f0_mode_phon_b1!I5</f>
        <v>1.52214595592987E-10</v>
      </c>
      <c r="I18" s="248" t="str">
        <f t="shared" ref="I18:I21" si="9">IF(H18&lt;0.001, "p &lt; .001", _xlfn.CONCAT("p = ", REPLACE(ROUND(H18, 3),1,2,".")))</f>
        <v>p &lt; .001</v>
      </c>
      <c r="J18" s="91">
        <f>B18-C18</f>
        <v>0.28959592314378901</v>
      </c>
      <c r="N18" s="29"/>
      <c r="Q18" s="23"/>
      <c r="W18" s="29"/>
      <c r="Z18" s="23"/>
      <c r="AF18" s="29"/>
      <c r="AI18" s="23"/>
      <c r="AO18" s="29"/>
      <c r="AR18" s="23"/>
      <c r="AX18" s="29"/>
      <c r="BA18" s="23"/>
    </row>
    <row r="19" spans="1:53" ht="15.75" customHeight="1" x14ac:dyDescent="0.25">
      <c r="A19" s="249" t="s">
        <v>27</v>
      </c>
      <c r="B19" s="249">
        <f>[14]h_f0_mode_phon_b1!C5</f>
        <v>0.53157575643416399</v>
      </c>
      <c r="C19" s="249">
        <f>[14]h_f0_mode_phon_b1!D5</f>
        <v>0.121632240403988</v>
      </c>
      <c r="D19" s="249">
        <f>[14]h_f0_mode_phon_b1!E5</f>
        <v>0.94151927246434097</v>
      </c>
      <c r="E19" s="249">
        <f>[14]h_f0_mode_phon_b1!F5</f>
        <v>0.20874631685428799</v>
      </c>
      <c r="F19" s="250">
        <f>[14]h_f0_mode_phon_b1!G5</f>
        <v>2.5465156197473</v>
      </c>
      <c r="G19" s="249">
        <f>[14]h_f0_mode_phon_b1!H5</f>
        <v>613.87217873383202</v>
      </c>
      <c r="H19" s="251">
        <f>[14]h_f0_mode_phon_b1!I5</f>
        <v>1.1123483337658099E-2</v>
      </c>
      <c r="I19" s="252" t="str">
        <f t="shared" si="9"/>
        <v>p = .011</v>
      </c>
      <c r="J19" s="91">
        <f t="shared" ref="J19:J21" si="10">B19-C19</f>
        <v>0.40994351603017598</v>
      </c>
      <c r="N19" s="29"/>
      <c r="Q19" s="23"/>
      <c r="W19" s="29"/>
      <c r="Z19" s="23"/>
      <c r="AF19" s="29"/>
      <c r="AI19" s="23"/>
      <c r="AO19" s="29"/>
      <c r="AR19" s="23"/>
      <c r="AX19" s="29"/>
      <c r="BA19" s="23"/>
    </row>
    <row r="20" spans="1:53" ht="15.75" customHeight="1" x14ac:dyDescent="0.25">
      <c r="A20" s="253" t="s">
        <v>28</v>
      </c>
      <c r="B20" s="253">
        <f>[15]l_t_mode_phon_b1!C5</f>
        <v>-0.26799003062647903</v>
      </c>
      <c r="C20" s="253">
        <f>[15]l_t_mode_phon_b1!D5</f>
        <v>-4.4072301795740501</v>
      </c>
      <c r="D20" s="253">
        <f>[15]l_t_mode_phon_b1!E5</f>
        <v>3.8712501183210901</v>
      </c>
      <c r="E20" s="249">
        <f>[15]l_t_mode_phon_b1!F5</f>
        <v>2.10770076398396</v>
      </c>
      <c r="F20" s="250">
        <f>[15]l_t_mode_phon_b1!G5</f>
        <v>-0.12714804454496001</v>
      </c>
      <c r="G20" s="249">
        <f>[15]l_t_mode_phon_b1!H5</f>
        <v>609.27686665357305</v>
      </c>
      <c r="H20" s="251">
        <f>[15]l_t_mode_phon_b1!I5</f>
        <v>0.89886517665834897</v>
      </c>
      <c r="I20" s="252" t="str">
        <f t="shared" si="9"/>
        <v>p = .899</v>
      </c>
      <c r="J20" s="91">
        <f t="shared" si="10"/>
        <v>4.1392401489475708</v>
      </c>
      <c r="N20" s="29"/>
      <c r="Q20" s="23"/>
      <c r="W20" s="29"/>
      <c r="Z20" s="23"/>
      <c r="AF20" s="29"/>
      <c r="AI20" s="23"/>
      <c r="AO20" s="29"/>
      <c r="AR20" s="23"/>
      <c r="AX20" s="29"/>
      <c r="BA20" s="23"/>
    </row>
    <row r="21" spans="1:53" ht="15.75" customHeight="1" thickBot="1" x14ac:dyDescent="0.3">
      <c r="A21" s="253" t="s">
        <v>29</v>
      </c>
      <c r="B21" s="253">
        <f>[16]h_t_mode_phon_b1!C5</f>
        <v>-0.61206971435859803</v>
      </c>
      <c r="C21" s="253">
        <f>[16]h_t_mode_phon_b1!D5</f>
        <v>-6.7042442169074103</v>
      </c>
      <c r="D21" s="253">
        <f>[16]h_t_mode_phon_b1!E5</f>
        <v>5.4801047881902196</v>
      </c>
      <c r="E21" s="249">
        <f>[16]h_t_mode_phon_b1!F5</f>
        <v>3.1021578866535502</v>
      </c>
      <c r="F21" s="250">
        <f>[16]h_t_mode_phon_b1!G5</f>
        <v>-0.197304501164144</v>
      </c>
      <c r="G21" s="249">
        <f>[16]h_t_mode_phon_b1!H5</f>
        <v>611.56495576810403</v>
      </c>
      <c r="H21" s="251">
        <f>[16]h_t_mode_phon_b1!I5</f>
        <v>0.84365481363403005</v>
      </c>
      <c r="I21" s="252" t="str">
        <f t="shared" si="9"/>
        <v>p = .844</v>
      </c>
      <c r="J21" s="91">
        <f t="shared" si="10"/>
        <v>6.0921745025488123</v>
      </c>
      <c r="N21" s="29"/>
      <c r="Q21" s="23"/>
      <c r="W21" s="29"/>
      <c r="Z21" s="23"/>
      <c r="AF21" s="29"/>
      <c r="AI21" s="23"/>
      <c r="AO21" s="29"/>
      <c r="AR21" s="23"/>
      <c r="AX21" s="29"/>
      <c r="BA21" s="23"/>
    </row>
    <row r="22" spans="1:53" ht="15.75" customHeight="1" thickTop="1" thickBot="1" x14ac:dyDescent="0.3">
      <c r="A22" s="186" t="s">
        <v>119</v>
      </c>
      <c r="B22" s="186" t="str">
        <f t="shared" ref="B22:H22" si="11">B2</f>
        <v>est.</v>
      </c>
      <c r="C22" s="186" t="str">
        <f t="shared" si="11"/>
        <v>2.5% CI</v>
      </c>
      <c r="D22" s="186" t="str">
        <f t="shared" si="11"/>
        <v>07.5% CI</v>
      </c>
      <c r="E22" s="186" t="str">
        <f t="shared" si="11"/>
        <v>std.error</v>
      </c>
      <c r="F22" s="186" t="str">
        <f t="shared" si="11"/>
        <v>t</v>
      </c>
      <c r="G22" s="199" t="str">
        <f t="shared" si="11"/>
        <v>df</v>
      </c>
      <c r="H22" s="187" t="str">
        <f t="shared" si="11"/>
        <v>p. val.</v>
      </c>
      <c r="I22" s="187" t="str">
        <f>I2</f>
        <v>sig.</v>
      </c>
      <c r="J22" s="90" t="s">
        <v>48</v>
      </c>
      <c r="N22" s="29"/>
      <c r="Q22" s="23"/>
      <c r="W22" s="29"/>
      <c r="Z22" s="23"/>
      <c r="AF22" s="29"/>
      <c r="AI22" s="23"/>
      <c r="AO22" s="29"/>
      <c r="AR22" s="23"/>
      <c r="AX22" s="29"/>
      <c r="BA22" s="23"/>
    </row>
    <row r="23" spans="1:53" ht="15.75" customHeight="1" thickTop="1" x14ac:dyDescent="0.25">
      <c r="A23" s="245" t="s">
        <v>26</v>
      </c>
      <c r="B23" s="245">
        <f>[13]l_f0_mode_phon_b1!C6</f>
        <v>1.2586500674385701</v>
      </c>
      <c r="C23" s="245">
        <f>[13]l_f0_mode_phon_b1!D6</f>
        <v>0.89624865017186806</v>
      </c>
      <c r="D23" s="245">
        <f>[13]l_f0_mode_phon_b1!E6</f>
        <v>1.6210514847052899</v>
      </c>
      <c r="E23" s="245">
        <f>[13]l_f0_mode_phon_b1!F6</f>
        <v>0.184535803102202</v>
      </c>
      <c r="F23" s="246">
        <f>[13]l_f0_mode_phon_b1!G6</f>
        <v>6.8206280097390897</v>
      </c>
      <c r="G23" s="245">
        <f>[13]l_f0_mode_phon_b1!H6</f>
        <v>610.98932296258795</v>
      </c>
      <c r="H23" s="245">
        <f>[13]l_f0_mode_phon_b1!I6</f>
        <v>2.1838848433885499E-11</v>
      </c>
      <c r="I23" s="248" t="str">
        <f t="shared" ref="I23:I26" si="12">IF(H23&lt;0.001, "p &lt; .001", _xlfn.CONCAT("p = ", REPLACE(ROUND(H23, 3),1,2,".")))</f>
        <v>p &lt; .001</v>
      </c>
      <c r="J23" s="91">
        <f>B23-C23</f>
        <v>0.36240141726670205</v>
      </c>
      <c r="N23" s="29"/>
      <c r="Q23" s="23"/>
      <c r="W23" s="29"/>
      <c r="Z23" s="23"/>
      <c r="AF23" s="29"/>
      <c r="AI23" s="23"/>
      <c r="AO23" s="29"/>
      <c r="AR23" s="23"/>
      <c r="AX23" s="29"/>
      <c r="BA23" s="23"/>
    </row>
    <row r="24" spans="1:53" ht="15.75" customHeight="1" x14ac:dyDescent="0.25">
      <c r="A24" s="249" t="s">
        <v>27</v>
      </c>
      <c r="B24" s="249">
        <f>[14]h_f0_mode_phon_b1!C6</f>
        <v>2.2643603496509299</v>
      </c>
      <c r="C24" s="249">
        <f>[14]h_f0_mode_phon_b1!D6</f>
        <v>1.75740824280943</v>
      </c>
      <c r="D24" s="249">
        <f>[14]h_f0_mode_phon_b1!E6</f>
        <v>2.7713124564924301</v>
      </c>
      <c r="E24" s="249">
        <f>[14]h_f0_mode_phon_b1!F6</f>
        <v>0.25814626071117402</v>
      </c>
      <c r="F24" s="250">
        <f>[14]h_f0_mode_phon_b1!G6</f>
        <v>8.7716178549818196</v>
      </c>
      <c r="G24" s="249">
        <f>[14]h_f0_mode_phon_b1!H6</f>
        <v>616.824673989296</v>
      </c>
      <c r="H24" s="249">
        <f>[14]h_f0_mode_phon_b1!I6</f>
        <v>1.7136446274365601E-17</v>
      </c>
      <c r="I24" s="252" t="str">
        <f t="shared" si="12"/>
        <v>p &lt; .001</v>
      </c>
      <c r="J24" s="91">
        <f t="shared" ref="J24:J26" si="13">B24-C24</f>
        <v>0.50695210684149994</v>
      </c>
      <c r="N24" s="29"/>
      <c r="Q24" s="23"/>
      <c r="W24" s="29"/>
      <c r="Z24" s="23"/>
      <c r="AF24" s="29"/>
      <c r="AI24" s="23"/>
      <c r="AO24" s="29"/>
      <c r="AR24" s="23"/>
      <c r="AX24" s="29"/>
      <c r="BA24" s="23"/>
    </row>
    <row r="25" spans="1:53" ht="15.75" customHeight="1" x14ac:dyDescent="0.25">
      <c r="A25" s="253" t="s">
        <v>28</v>
      </c>
      <c r="B25" s="253">
        <f>[15]l_t_mode_phon_b1!C6</f>
        <v>-16.025441698620298</v>
      </c>
      <c r="C25" s="253">
        <f>[15]l_t_mode_phon_b1!D6</f>
        <v>-21.126232638264199</v>
      </c>
      <c r="D25" s="253">
        <f>[15]l_t_mode_phon_b1!E6</f>
        <v>-10.924650758976499</v>
      </c>
      <c r="E25" s="249">
        <f>[15]l_t_mode_phon_b1!F6</f>
        <v>2.5973123291568001</v>
      </c>
      <c r="F25" s="250">
        <f>[15]l_t_mode_phon_b1!G6</f>
        <v>-6.1700094820028397</v>
      </c>
      <c r="G25" s="249">
        <f>[15]l_t_mode_phon_b1!H6</f>
        <v>608.09785776639501</v>
      </c>
      <c r="H25" s="251">
        <f>[15]l_t_mode_phon_b1!I6</f>
        <v>1.2468405935870099E-9</v>
      </c>
      <c r="I25" s="252" t="str">
        <f t="shared" si="12"/>
        <v>p &lt; .001</v>
      </c>
      <c r="J25" s="91">
        <f t="shared" si="13"/>
        <v>5.1007909396439004</v>
      </c>
      <c r="N25" s="29"/>
      <c r="Q25" s="23"/>
      <c r="W25" s="29"/>
      <c r="Z25" s="23"/>
      <c r="AF25" s="29"/>
      <c r="AI25" s="23"/>
      <c r="AO25" s="29"/>
      <c r="AR25" s="23"/>
      <c r="AX25" s="29"/>
      <c r="BA25" s="23"/>
    </row>
    <row r="26" spans="1:53" ht="15.75" customHeight="1" thickBot="1" x14ac:dyDescent="0.3">
      <c r="A26" s="253" t="s">
        <v>29</v>
      </c>
      <c r="B26" s="253">
        <f>[16]h_t_mode_phon_b1!C6</f>
        <v>-13.143855369667399</v>
      </c>
      <c r="C26" s="253">
        <f>[16]h_t_mode_phon_b1!D6</f>
        <v>-20.680952987566801</v>
      </c>
      <c r="D26" s="253">
        <f>[16]h_t_mode_phon_b1!E6</f>
        <v>-5.6067577517679297</v>
      </c>
      <c r="E26" s="249">
        <f>[16]h_t_mode_phon_b1!F6</f>
        <v>3.8379429583010798</v>
      </c>
      <c r="F26" s="250">
        <f>[16]h_t_mode_phon_b1!G6</f>
        <v>-3.4247135802887798</v>
      </c>
      <c r="G26" s="249">
        <f>[16]h_t_mode_phon_b1!H6</f>
        <v>613.56878327634695</v>
      </c>
      <c r="H26" s="254">
        <f>[16]h_t_mode_phon_b1!I6</f>
        <v>6.5650260262401601E-4</v>
      </c>
      <c r="I26" s="252" t="str">
        <f t="shared" si="12"/>
        <v>p &lt; .001</v>
      </c>
      <c r="J26" s="91">
        <f t="shared" si="13"/>
        <v>7.537097617899402</v>
      </c>
      <c r="N26" s="29"/>
      <c r="Q26" s="23"/>
      <c r="W26" s="29"/>
      <c r="Z26" s="23"/>
      <c r="AF26" s="29"/>
      <c r="AI26" s="23"/>
      <c r="AO26" s="29"/>
      <c r="AR26" s="23"/>
      <c r="AX26" s="29"/>
      <c r="BA26" s="23"/>
    </row>
    <row r="27" spans="1:53" ht="15.75" customHeight="1" thickTop="1" thickBot="1" x14ac:dyDescent="0.3">
      <c r="A27" s="186" t="s">
        <v>121</v>
      </c>
      <c r="B27" s="186" t="str">
        <f t="shared" ref="B27:H27" si="14">B2</f>
        <v>est.</v>
      </c>
      <c r="C27" s="186" t="str">
        <f t="shared" si="14"/>
        <v>2.5% CI</v>
      </c>
      <c r="D27" s="186" t="str">
        <f t="shared" si="14"/>
        <v>07.5% CI</v>
      </c>
      <c r="E27" s="186" t="str">
        <f t="shared" si="14"/>
        <v>std.error</v>
      </c>
      <c r="F27" s="186" t="str">
        <f t="shared" si="14"/>
        <v>t</v>
      </c>
      <c r="G27" s="199" t="str">
        <f t="shared" si="14"/>
        <v>df</v>
      </c>
      <c r="H27" s="187" t="str">
        <f t="shared" si="14"/>
        <v>p. val.</v>
      </c>
      <c r="I27" s="200" t="str">
        <f>I7</f>
        <v>sig.</v>
      </c>
      <c r="J27" s="90" t="s">
        <v>48</v>
      </c>
      <c r="K27" s="29"/>
      <c r="L27" s="29"/>
      <c r="M27" s="29"/>
      <c r="O27" s="23"/>
      <c r="P27" s="23"/>
      <c r="Q27" s="23"/>
      <c r="T27" s="29"/>
      <c r="U27" s="29"/>
      <c r="V27" s="29"/>
      <c r="X27" s="23"/>
      <c r="Y27" s="23"/>
      <c r="Z27" s="23"/>
      <c r="AC27" s="29"/>
      <c r="AD27" s="29"/>
      <c r="AE27" s="29"/>
      <c r="AG27" s="23"/>
      <c r="AH27" s="23"/>
      <c r="AI27" s="23"/>
      <c r="AL27" s="29"/>
      <c r="AM27" s="29"/>
      <c r="AN27" s="29"/>
      <c r="AP27" s="23"/>
      <c r="AQ27" s="23"/>
      <c r="AR27" s="23"/>
      <c r="AU27" s="29"/>
      <c r="AV27" s="29"/>
      <c r="AW27" s="29"/>
      <c r="AY27" s="23"/>
      <c r="AZ27" s="23"/>
      <c r="BA27" s="23"/>
    </row>
    <row r="28" spans="1:53" ht="15.75" customHeight="1" thickTop="1" x14ac:dyDescent="0.25">
      <c r="A28" s="245" t="s">
        <v>26</v>
      </c>
      <c r="B28" s="245">
        <f>[13]l_f0_mode_phon_b1!C7</f>
        <v>0.29786495745087699</v>
      </c>
      <c r="C28" s="245">
        <f>[13]l_f0_mode_phon_b1!D7</f>
        <v>-1.468487412696E-2</v>
      </c>
      <c r="D28" s="245">
        <f>[13]l_f0_mode_phon_b1!E7</f>
        <v>0.61041478902871504</v>
      </c>
      <c r="E28" s="246">
        <f>[13]l_f0_mode_phon_b1!F7</f>
        <v>0.15915029484954901</v>
      </c>
      <c r="F28" s="246">
        <f>[13]l_f0_mode_phon_b1!G7</f>
        <v>1.8715953855596601</v>
      </c>
      <c r="G28" s="245">
        <f>[13]l_f0_mode_phon_b1!H7</f>
        <v>609.17064053521301</v>
      </c>
      <c r="H28" s="247">
        <f>[13]l_f0_mode_phon_b1!I7</f>
        <v>6.1741619781302402E-2</v>
      </c>
      <c r="I28" s="248" t="str">
        <f t="shared" ref="I28:I31" si="15">IF(H28&lt;0.001, "p &lt; .001", _xlfn.CONCAT("p = ", REPLACE(ROUND(H28, 3),1,2,".")))</f>
        <v>p = .062</v>
      </c>
      <c r="J28" s="91">
        <f>B28-C28</f>
        <v>0.312549831577837</v>
      </c>
      <c r="K28" s="29"/>
      <c r="L28" s="29"/>
      <c r="M28" s="29"/>
      <c r="O28" s="23"/>
      <c r="P28" s="23"/>
      <c r="Q28" s="23"/>
      <c r="T28" s="29"/>
      <c r="U28" s="29"/>
      <c r="V28" s="29"/>
      <c r="X28" s="23"/>
      <c r="Y28" s="23"/>
      <c r="Z28" s="23"/>
      <c r="AC28" s="29"/>
      <c r="AD28" s="29"/>
      <c r="AE28" s="29"/>
      <c r="AG28" s="23"/>
      <c r="AH28" s="23"/>
      <c r="AI28" s="23"/>
      <c r="AL28" s="29"/>
      <c r="AM28" s="29"/>
      <c r="AN28" s="29"/>
      <c r="AP28" s="23"/>
      <c r="AQ28" s="23"/>
      <c r="AR28" s="23"/>
      <c r="AU28" s="29"/>
      <c r="AV28" s="29"/>
      <c r="AW28" s="29"/>
      <c r="AY28" s="23"/>
      <c r="AZ28" s="23"/>
      <c r="BA28" s="23"/>
    </row>
    <row r="29" spans="1:53" ht="15.75" customHeight="1" x14ac:dyDescent="0.25">
      <c r="A29" s="249" t="s">
        <v>27</v>
      </c>
      <c r="B29" s="249">
        <f>[14]h_f0_mode_phon_b1!C7</f>
        <v>1.7327845929102901</v>
      </c>
      <c r="C29" s="249">
        <f>[14]h_f0_mode_phon_b1!D7</f>
        <v>1.2941455382264699</v>
      </c>
      <c r="D29" s="249">
        <f>[14]h_f0_mode_phon_b1!E7</f>
        <v>2.1714236475941102</v>
      </c>
      <c r="E29" s="250">
        <f>[14]h_f0_mode_phon_b1!F7</f>
        <v>0.223359454531249</v>
      </c>
      <c r="F29" s="250">
        <f>[14]h_f0_mode_phon_b1!G7</f>
        <v>7.7578296228685604</v>
      </c>
      <c r="G29" s="249">
        <f>[14]h_f0_mode_phon_b1!H7</f>
        <v>615.48177733649197</v>
      </c>
      <c r="H29" s="254">
        <f>[14]h_f0_mode_phon_b1!I7</f>
        <v>3.6035240134364099E-14</v>
      </c>
      <c r="I29" s="252" t="str">
        <f t="shared" si="15"/>
        <v>p &lt; .001</v>
      </c>
      <c r="J29" s="91">
        <f t="shared" ref="J29:J31" si="16">B29-C29</f>
        <v>0.43863905468382014</v>
      </c>
      <c r="K29" s="29"/>
      <c r="L29" s="29"/>
      <c r="M29" s="29"/>
      <c r="O29" s="23"/>
      <c r="P29" s="23"/>
      <c r="Q29" s="23"/>
      <c r="T29" s="29"/>
      <c r="U29" s="29"/>
      <c r="V29" s="29"/>
      <c r="X29" s="23"/>
      <c r="Y29" s="23"/>
      <c r="Z29" s="23"/>
      <c r="AC29" s="29"/>
      <c r="AD29" s="29"/>
      <c r="AE29" s="29"/>
      <c r="AG29" s="23"/>
      <c r="AH29" s="23"/>
      <c r="AI29" s="23"/>
      <c r="AL29" s="29"/>
      <c r="AM29" s="29"/>
      <c r="AN29" s="29"/>
      <c r="AP29" s="23"/>
      <c r="AQ29" s="23"/>
      <c r="AR29" s="23"/>
      <c r="AU29" s="29"/>
      <c r="AV29" s="29"/>
      <c r="AW29" s="29"/>
      <c r="AY29" s="23"/>
      <c r="AZ29" s="23"/>
      <c r="BA29" s="23"/>
    </row>
    <row r="30" spans="1:53" ht="15.75" customHeight="1" x14ac:dyDescent="0.25">
      <c r="A30" s="253" t="s">
        <v>28</v>
      </c>
      <c r="B30" s="253">
        <f>[15]l_t_mode_phon_b1!C7</f>
        <v>-15.7574821665845</v>
      </c>
      <c r="C30" s="253">
        <f>[15]l_t_mode_phon_b1!D7</f>
        <v>-20.183413684612201</v>
      </c>
      <c r="D30" s="253">
        <f>[15]l_t_mode_phon_b1!E7</f>
        <v>-11.3315506485567</v>
      </c>
      <c r="E30" s="249">
        <f>[15]l_t_mode_phon_b1!F7</f>
        <v>2.2536839201958898</v>
      </c>
      <c r="F30" s="250">
        <f>[15]l_t_mode_phon_b1!G7</f>
        <v>-6.9918776210706897</v>
      </c>
      <c r="G30" s="249">
        <f>[15]l_t_mode_phon_b1!H7</f>
        <v>609.26779765419997</v>
      </c>
      <c r="H30" s="250">
        <f>[15]l_t_mode_phon_b1!I7</f>
        <v>7.1505221670151199E-12</v>
      </c>
      <c r="I30" s="252" t="str">
        <f t="shared" si="15"/>
        <v>p &lt; .001</v>
      </c>
      <c r="J30" s="91">
        <f t="shared" si="16"/>
        <v>4.425931518027701</v>
      </c>
      <c r="K30" s="29"/>
      <c r="L30" s="29"/>
      <c r="M30" s="29"/>
      <c r="O30" s="23"/>
      <c r="P30" s="23"/>
      <c r="Q30" s="23"/>
      <c r="T30" s="29"/>
      <c r="U30" s="29"/>
      <c r="V30" s="29"/>
      <c r="X30" s="23"/>
      <c r="Y30" s="23"/>
      <c r="Z30" s="23"/>
      <c r="AC30" s="29"/>
      <c r="AD30" s="29"/>
      <c r="AE30" s="29"/>
      <c r="AG30" s="23"/>
      <c r="AH30" s="23"/>
      <c r="AI30" s="23"/>
      <c r="AL30" s="29"/>
      <c r="AM30" s="29"/>
      <c r="AN30" s="29"/>
      <c r="AP30" s="23"/>
      <c r="AQ30" s="23"/>
      <c r="AR30" s="23"/>
      <c r="AU30" s="29"/>
      <c r="AV30" s="29"/>
      <c r="AW30" s="29"/>
      <c r="AY30" s="23"/>
      <c r="AZ30" s="23"/>
      <c r="BA30" s="23"/>
    </row>
    <row r="31" spans="1:53" ht="15.75" customHeight="1" x14ac:dyDescent="0.25">
      <c r="A31" s="253" t="s">
        <v>29</v>
      </c>
      <c r="B31" s="253">
        <f>[16]h_t_mode_phon_b1!C7</f>
        <v>-12.5317856553689</v>
      </c>
      <c r="C31" s="253">
        <f>[16]h_t_mode_phon_b1!D7</f>
        <v>-19.0500071488229</v>
      </c>
      <c r="D31" s="253">
        <f>[16]h_t_mode_phon_b1!E7</f>
        <v>-6.0135641619150197</v>
      </c>
      <c r="E31" s="249">
        <f>[16]h_t_mode_phon_b1!F7</f>
        <v>3.3191156061404201</v>
      </c>
      <c r="F31" s="250">
        <f>[16]h_t_mode_phon_b1!G7</f>
        <v>-3.7756400024708201</v>
      </c>
      <c r="G31" s="249">
        <f>[16]h_t_mode_phon_b1!H7</f>
        <v>612.77618320031297</v>
      </c>
      <c r="H31" s="254">
        <f>[16]h_t_mode_phon_b1!I7</f>
        <v>1.75132024489646E-4</v>
      </c>
      <c r="I31" s="252" t="str">
        <f t="shared" si="15"/>
        <v>p &lt; .001</v>
      </c>
      <c r="J31" s="91">
        <f t="shared" si="16"/>
        <v>6.5182214934539999</v>
      </c>
      <c r="K31" s="29"/>
      <c r="L31" s="29"/>
      <c r="M31" s="29"/>
      <c r="O31" s="23"/>
      <c r="P31" s="23"/>
      <c r="Q31" s="23"/>
      <c r="T31" s="29"/>
      <c r="U31" s="29"/>
      <c r="V31" s="29"/>
      <c r="X31" s="23"/>
      <c r="Y31" s="23"/>
      <c r="Z31" s="23"/>
      <c r="AC31" s="29"/>
      <c r="AD31" s="29"/>
      <c r="AE31" s="29"/>
      <c r="AG31" s="23"/>
      <c r="AH31" s="23"/>
      <c r="AI31" s="23"/>
      <c r="AL31" s="29"/>
      <c r="AM31" s="29"/>
      <c r="AN31" s="29"/>
      <c r="AP31" s="23"/>
      <c r="AQ31" s="23"/>
      <c r="AR31" s="23"/>
      <c r="AU31" s="29"/>
      <c r="AV31" s="29"/>
      <c r="AW31" s="29"/>
      <c r="AY31" s="23"/>
      <c r="AZ31" s="23"/>
      <c r="BA31" s="23"/>
    </row>
    <row r="32" spans="1:53" x14ac:dyDescent="0.25">
      <c r="A32" s="255"/>
      <c r="B32" s="208"/>
      <c r="C32" s="208"/>
      <c r="D32" s="208"/>
      <c r="E32" s="208"/>
      <c r="F32" s="208"/>
      <c r="G32" s="256"/>
      <c r="H32" s="257"/>
      <c r="I32" s="257"/>
    </row>
  </sheetData>
  <mergeCells count="1">
    <mergeCell ref="A1:J1"/>
  </mergeCells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F5:AA33"/>
  <sheetViews>
    <sheetView showGridLines="0" tabSelected="1" zoomScale="80" zoomScaleNormal="80" workbookViewId="0"/>
  </sheetViews>
  <sheetFormatPr defaultRowHeight="14.4" x14ac:dyDescent="0.3"/>
  <cols>
    <col min="5" max="5" width="8.88671875" customWidth="1"/>
    <col min="6" max="6" width="19.88671875" bestFit="1" customWidth="1"/>
    <col min="16" max="16" width="3" customWidth="1"/>
    <col min="24" max="24" width="3.6640625" customWidth="1"/>
    <col min="25" max="25" width="3.33203125" customWidth="1"/>
  </cols>
  <sheetData>
    <row r="5" spans="24:27" ht="15" customHeight="1" x14ac:dyDescent="0.3"/>
    <row r="10" spans="24:27" x14ac:dyDescent="0.3">
      <c r="X10" s="5"/>
      <c r="Y10" s="5"/>
      <c r="Z10" s="5"/>
      <c r="AA10" s="5"/>
    </row>
    <row r="31" spans="6:7" x14ac:dyDescent="0.3">
      <c r="F31" s="99"/>
      <c r="G31" s="99"/>
    </row>
    <row r="33" spans="6:6" x14ac:dyDescent="0.3">
      <c r="F33" t="s">
        <v>17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B548E-C93E-4B1F-B8C1-D320C980084B}">
  <sheetPr>
    <pageSetUpPr fitToPage="1"/>
  </sheetPr>
  <dimension ref="A1:AI21"/>
  <sheetViews>
    <sheetView showGridLines="0" zoomScale="111" zoomScaleNormal="111" zoomScaleSheetLayoutView="47" workbookViewId="0">
      <selection sqref="A1:I1"/>
    </sheetView>
  </sheetViews>
  <sheetFormatPr defaultColWidth="13.88671875" defaultRowHeight="13.2" x14ac:dyDescent="0.25"/>
  <cols>
    <col min="1" max="1" width="17.109375" style="20" customWidth="1"/>
    <col min="2" max="6" width="11.88671875" style="21" customWidth="1"/>
    <col min="7" max="8" width="11.88671875" style="217" customWidth="1"/>
    <col min="9" max="9" width="11.88671875" style="218" customWidth="1"/>
    <col min="10" max="10" width="11.88671875" style="21" customWidth="1"/>
    <col min="11" max="12" width="8.6640625" style="21" customWidth="1"/>
    <col min="13" max="13" width="11.44140625" style="21" customWidth="1"/>
    <col min="14" max="14" width="11.109375" style="22" customWidth="1"/>
    <col min="15" max="15" width="11.44140625" style="22" customWidth="1"/>
    <col min="16" max="17" width="7.6640625" style="21" customWidth="1"/>
    <col min="18" max="19" width="11.44140625" style="21" customWidth="1"/>
    <col min="20" max="21" width="8.6640625" style="21" customWidth="1"/>
    <col min="22" max="22" width="11.44140625" style="21" customWidth="1"/>
    <col min="23" max="23" width="11.109375" style="22" customWidth="1"/>
    <col min="24" max="24" width="11.44140625" style="22" customWidth="1"/>
    <col min="25" max="26" width="7.6640625" style="21" customWidth="1"/>
    <col min="27" max="28" width="11.44140625" style="21" customWidth="1"/>
    <col min="29" max="29" width="8.6640625" style="21" customWidth="1"/>
    <col min="30" max="31" width="11.44140625" style="21" customWidth="1"/>
    <col min="32" max="32" width="11.109375" style="22" customWidth="1"/>
    <col min="33" max="33" width="11.44140625" style="22" customWidth="1"/>
    <col min="34" max="35" width="11.44140625" style="21" customWidth="1"/>
    <col min="36" max="16384" width="13.88671875" style="23"/>
  </cols>
  <sheetData>
    <row r="1" spans="1:35" s="114" customFormat="1" ht="24" customHeight="1" thickBot="1" x14ac:dyDescent="0.45">
      <c r="A1" s="275" t="s">
        <v>52</v>
      </c>
      <c r="B1" s="275"/>
      <c r="C1" s="275"/>
      <c r="D1" s="275"/>
      <c r="E1" s="275"/>
      <c r="F1" s="275"/>
      <c r="G1" s="275"/>
      <c r="H1" s="275"/>
      <c r="I1" s="275"/>
      <c r="N1" s="115"/>
      <c r="O1" s="115"/>
      <c r="W1" s="115"/>
      <c r="X1" s="115"/>
      <c r="AF1" s="115"/>
      <c r="AG1" s="115"/>
    </row>
    <row r="2" spans="1:35" s="102" customFormat="1" ht="15.75" customHeight="1" thickTop="1" thickBot="1" x14ac:dyDescent="0.3">
      <c r="A2" s="24" t="s">
        <v>21</v>
      </c>
      <c r="B2" s="24" t="s">
        <v>30</v>
      </c>
      <c r="C2" s="24" t="s">
        <v>5</v>
      </c>
      <c r="D2" s="24" t="s">
        <v>6</v>
      </c>
      <c r="E2" s="24" t="str">
        <f>[9]l_f0_mode_phon_b0!E1</f>
        <v>std.error</v>
      </c>
      <c r="F2" s="25" t="s">
        <v>4</v>
      </c>
      <c r="G2" s="199" t="s">
        <v>7</v>
      </c>
      <c r="H2" s="187" t="s">
        <v>16</v>
      </c>
      <c r="I2" s="187" t="s">
        <v>19</v>
      </c>
    </row>
    <row r="3" spans="1:35" s="105" customFormat="1" ht="15.75" customHeight="1" thickTop="1" thickBot="1" x14ac:dyDescent="0.3">
      <c r="A3" s="209" t="s">
        <v>26</v>
      </c>
      <c r="B3" s="103">
        <f>[9]l_f0_mode_phon_b0!B6</f>
        <v>-2.33476525133297</v>
      </c>
      <c r="C3" s="104">
        <f>[9]l_f0_mode_phon_b0!C6</f>
        <v>-4.61671876402667</v>
      </c>
      <c r="D3" s="104">
        <f>[9]l_f0_mode_phon_b0!D6</f>
        <v>-5.2811738639284997E-2</v>
      </c>
      <c r="E3" s="104">
        <f>[9]l_f0_mode_phon_b0!E6</f>
        <v>0.707999084236697</v>
      </c>
      <c r="F3" s="104">
        <f>[9]l_f0_mode_phon_b0!F6</f>
        <v>-3.29769529836343</v>
      </c>
      <c r="G3" s="192">
        <f>[9]l_f0_mode_phon_b0!G6</f>
        <v>2.9343582922432798</v>
      </c>
      <c r="H3" s="197">
        <f>[9]l_f0_mode_phon_b0!H6</f>
        <v>4.7305860439716303E-2</v>
      </c>
      <c r="I3" s="193" t="str">
        <f>IF(H3&lt;0.001, "p &lt; .001", _xlfn.CONCAT("p = ", REPLACE(ROUND(H3, 3),1,2,".")))</f>
        <v>p = .047</v>
      </c>
    </row>
    <row r="4" spans="1:35" s="105" customFormat="1" ht="15.75" customHeight="1" thickBot="1" x14ac:dyDescent="0.3">
      <c r="A4" s="212" t="s">
        <v>27</v>
      </c>
      <c r="B4" s="106">
        <f>[10]h_f0_mode_phon_b0!B6</f>
        <v>3.4168136826367101</v>
      </c>
      <c r="C4" s="107">
        <f>[10]h_f0_mode_phon_b0!C6</f>
        <v>-5.4105593324600798E-2</v>
      </c>
      <c r="D4" s="107">
        <f>[10]h_f0_mode_phon_b0!D6</f>
        <v>6.8877329585980203</v>
      </c>
      <c r="E4" s="107">
        <f>[10]h_f0_mode_phon_b0!E6</f>
        <v>1.12147132940085</v>
      </c>
      <c r="F4" s="107">
        <f>[10]h_f0_mode_phon_b0!F6</f>
        <v>3.0467240606696002</v>
      </c>
      <c r="G4" s="258">
        <f>[10]h_f0_mode_phon_b0!G6</f>
        <v>3.1565954176178401</v>
      </c>
      <c r="H4" s="259">
        <f>[10]h_f0_mode_phon_b0!H6</f>
        <v>5.2009788771190703E-2</v>
      </c>
      <c r="I4" s="260" t="str">
        <f>IF(H4&lt;0.001, "p &lt; .001", _xlfn.CONCAT("p = ", REPLACE(ROUND(H4, 3),1,2,".")))</f>
        <v>p = .052</v>
      </c>
    </row>
    <row r="5" spans="1:35" ht="15.75" customHeight="1" thickBot="1" x14ac:dyDescent="0.3">
      <c r="A5" s="215" t="s">
        <v>28</v>
      </c>
      <c r="B5" s="108">
        <f>[11]l_t_mode_phon_b0!B6</f>
        <v>89.929313512108493</v>
      </c>
      <c r="C5" s="108">
        <f>[11]l_t_mode_phon_b0!C6</f>
        <v>73.538351456149897</v>
      </c>
      <c r="D5" s="108">
        <f>[11]l_t_mode_phon_b0!D6</f>
        <v>106.320275568067</v>
      </c>
      <c r="E5" s="103">
        <f>[11]l_t_mode_phon_b0!E6</f>
        <v>7.3764376616059</v>
      </c>
      <c r="F5" s="104">
        <f>[11]l_t_mode_phon_b0!F6</f>
        <v>12.191428659417401</v>
      </c>
      <c r="G5" s="192">
        <f>[11]l_t_mode_phon_b0!G6</f>
        <v>10.205572104300501</v>
      </c>
      <c r="H5" s="197">
        <f>[11]l_t_mode_phon_b0!H6</f>
        <v>2.0692240473470999E-7</v>
      </c>
      <c r="I5" s="261" t="str">
        <f t="shared" ref="I5:I6" si="0">IF(H5&lt;0.001, "p &lt; .001", _xlfn.CONCAT("p = ", REPLACE(ROUND(H5, 3),1,2,".")))</f>
        <v>p &lt; .001</v>
      </c>
      <c r="J5" s="23"/>
    </row>
    <row r="6" spans="1:35" ht="15.75" customHeight="1" thickBot="1" x14ac:dyDescent="0.3">
      <c r="A6" s="215" t="s">
        <v>29</v>
      </c>
      <c r="B6" s="109">
        <f>[12]h_t_mode_phon_b0!B6</f>
        <v>294.05119086836402</v>
      </c>
      <c r="C6" s="109">
        <f>[12]h_t_mode_phon_b0!C6</f>
        <v>213.20404416200401</v>
      </c>
      <c r="D6" s="109">
        <f>[12]h_t_mode_phon_b0!D6</f>
        <v>374.89833757472502</v>
      </c>
      <c r="E6" s="110">
        <f>[12]h_t_mode_phon_b0!E6</f>
        <v>30.340841593289198</v>
      </c>
      <c r="F6" s="111">
        <f>[12]h_t_mode_phon_b0!F6</f>
        <v>9.69159639043772</v>
      </c>
      <c r="G6" s="262">
        <f>[12]h_t_mode_phon_b0!G6</f>
        <v>4.4718850389704299</v>
      </c>
      <c r="H6" s="263">
        <f>[12]h_t_mode_phon_b0!H6</f>
        <v>3.6124452731722698E-4</v>
      </c>
      <c r="I6" s="264" t="str">
        <f t="shared" si="0"/>
        <v>p &lt; .001</v>
      </c>
      <c r="J6" s="23">
        <f>D6-C6</f>
        <v>161.69429341272101</v>
      </c>
    </row>
    <row r="7" spans="1:35" ht="15.75" customHeight="1" thickTop="1" thickBot="1" x14ac:dyDescent="0.3">
      <c r="A7" s="24" t="s">
        <v>22</v>
      </c>
      <c r="B7" s="24" t="str">
        <f t="shared" ref="B7:H7" si="1">B2</f>
        <v>est.</v>
      </c>
      <c r="C7" s="24" t="str">
        <f t="shared" si="1"/>
        <v>2.5% CI</v>
      </c>
      <c r="D7" s="24" t="str">
        <f t="shared" si="1"/>
        <v>97.5% CI</v>
      </c>
      <c r="E7" s="24" t="str">
        <f t="shared" si="1"/>
        <v>std.error</v>
      </c>
      <c r="F7" s="24" t="str">
        <f t="shared" si="1"/>
        <v>t</v>
      </c>
      <c r="G7" s="265" t="str">
        <f t="shared" si="1"/>
        <v>df</v>
      </c>
      <c r="H7" s="266" t="str">
        <f t="shared" si="1"/>
        <v>p. val.</v>
      </c>
      <c r="I7" s="187" t="s">
        <v>19</v>
      </c>
      <c r="L7" s="22"/>
      <c r="M7" s="22"/>
      <c r="N7" s="21"/>
      <c r="O7" s="21"/>
      <c r="U7" s="22"/>
      <c r="V7" s="22"/>
      <c r="W7" s="21"/>
      <c r="X7" s="21"/>
      <c r="AD7" s="22"/>
      <c r="AE7" s="22"/>
      <c r="AF7" s="21"/>
      <c r="AG7" s="21"/>
      <c r="AH7" s="23"/>
      <c r="AI7" s="23"/>
    </row>
    <row r="8" spans="1:35" ht="15.75" customHeight="1" thickTop="1" thickBot="1" x14ac:dyDescent="0.3">
      <c r="A8" s="209" t="s">
        <v>26</v>
      </c>
      <c r="B8" s="103">
        <f>[9]l_f0_mode_phon_b0!B7</f>
        <v>0.53316395417173801</v>
      </c>
      <c r="C8" s="103">
        <f>[9]l_f0_mode_phon_b0!C7</f>
        <v>-1.56564631866027</v>
      </c>
      <c r="D8" s="103">
        <f>[9]l_f0_mode_phon_b0!D7</f>
        <v>2.6319742270037501</v>
      </c>
      <c r="E8" s="104">
        <f>[9]l_f0_mode_phon_b0!E7</f>
        <v>0.90829040330119104</v>
      </c>
      <c r="F8" s="104">
        <f>[9]l_f0_mode_phon_b0!F7</f>
        <v>0.58699723374148605</v>
      </c>
      <c r="G8" s="192">
        <f>[9]l_f0_mode_phon_b0!G7</f>
        <v>7.9071494671193703</v>
      </c>
      <c r="H8" s="197">
        <f>[9]l_f0_mode_phon_b0!H7</f>
        <v>0.573579147373107</v>
      </c>
      <c r="I8" s="193" t="str">
        <f>IF(H8&lt;0.001, "p &lt; .001", _xlfn.CONCAT("p = ", REPLACE(ROUND(H8, 3),1,2,".")))</f>
        <v>p = .574</v>
      </c>
      <c r="L8" s="22"/>
      <c r="M8" s="22"/>
      <c r="N8" s="21"/>
      <c r="O8" s="21"/>
      <c r="U8" s="22"/>
      <c r="V8" s="22"/>
      <c r="W8" s="21"/>
      <c r="X8" s="21"/>
      <c r="AD8" s="22"/>
      <c r="AE8" s="22"/>
      <c r="AF8" s="21"/>
      <c r="AG8" s="21"/>
      <c r="AH8" s="23"/>
      <c r="AI8" s="23"/>
    </row>
    <row r="9" spans="1:35" ht="15.75" customHeight="1" thickBot="1" x14ac:dyDescent="0.3">
      <c r="A9" s="212" t="s">
        <v>27</v>
      </c>
      <c r="B9" s="106">
        <f>[10]h_f0_mode_phon_b0!B7</f>
        <v>3.2183699671122299</v>
      </c>
      <c r="C9" s="106">
        <f>[10]h_f0_mode_phon_b0!C7</f>
        <v>-2.6737645571072301E-2</v>
      </c>
      <c r="D9" s="106">
        <f>[10]h_f0_mode_phon_b0!D7</f>
        <v>6.4634775797955299</v>
      </c>
      <c r="E9" s="107">
        <f>[10]h_f0_mode_phon_b0!E7</f>
        <v>1.38250764841868</v>
      </c>
      <c r="F9" s="107">
        <f>[10]h_f0_mode_phon_b0!F7</f>
        <v>2.3279219979675401</v>
      </c>
      <c r="G9" s="258">
        <f>[10]h_f0_mode_phon_b0!G7</f>
        <v>7.2648274102259398</v>
      </c>
      <c r="H9" s="259">
        <f>[10]h_f0_mode_phon_b0!H7</f>
        <v>5.1468793809265202E-2</v>
      </c>
      <c r="I9" s="260" t="str">
        <f>IF(H9&lt;0.001, "p &lt; .001", _xlfn.CONCAT("p = ", REPLACE(ROUND(H9, 3),1,2,".")))</f>
        <v>p = .051</v>
      </c>
      <c r="L9" s="22"/>
      <c r="M9" s="22"/>
      <c r="N9" s="21"/>
      <c r="O9" s="21"/>
      <c r="U9" s="22"/>
      <c r="V9" s="22"/>
      <c r="W9" s="21"/>
      <c r="X9" s="21"/>
      <c r="AD9" s="22"/>
      <c r="AE9" s="22"/>
      <c r="AF9" s="21"/>
      <c r="AG9" s="21"/>
      <c r="AH9" s="23"/>
      <c r="AI9" s="23"/>
    </row>
    <row r="10" spans="1:35" ht="15.75" customHeight="1" thickBot="1" x14ac:dyDescent="0.3">
      <c r="A10" s="215" t="s">
        <v>28</v>
      </c>
      <c r="B10" s="108">
        <f>[11]l_t_mode_phon_b0!B7</f>
        <v>86.443824810668701</v>
      </c>
      <c r="C10" s="108">
        <f>[11]l_t_mode_phon_b0!C7</f>
        <v>64.320901427844603</v>
      </c>
      <c r="D10" s="108">
        <f>[11]l_t_mode_phon_b0!D7</f>
        <v>108.566748193492</v>
      </c>
      <c r="E10" s="104">
        <f>[11]l_t_mode_phon_b0!E7</f>
        <v>11.000392262748001</v>
      </c>
      <c r="F10" s="104">
        <f>[11]l_t_mode_phon_b0!F7</f>
        <v>7.8582493011093604</v>
      </c>
      <c r="G10" s="192">
        <f>[11]l_t_mode_phon_b0!G7</f>
        <v>47.571138959467397</v>
      </c>
      <c r="H10" s="197">
        <f>[11]l_t_mode_phon_b0!H7</f>
        <v>3.8294553343958899E-10</v>
      </c>
      <c r="I10" s="261" t="str">
        <f t="shared" ref="I10:I11" si="2">IF(H10&lt;0.001, "p &lt; .001", _xlfn.CONCAT("p = ", REPLACE(ROUND(H10, 3),1,2,".")))</f>
        <v>p &lt; .001</v>
      </c>
      <c r="L10" s="22"/>
      <c r="M10" s="22"/>
      <c r="N10" s="21"/>
      <c r="O10" s="21"/>
      <c r="U10" s="22"/>
      <c r="V10" s="22"/>
      <c r="W10" s="21"/>
      <c r="X10" s="21"/>
      <c r="AD10" s="22"/>
      <c r="AE10" s="22"/>
      <c r="AF10" s="21"/>
      <c r="AG10" s="21"/>
      <c r="AH10" s="23"/>
      <c r="AI10" s="23"/>
    </row>
    <row r="11" spans="1:35" ht="15.75" customHeight="1" thickBot="1" x14ac:dyDescent="0.3">
      <c r="A11" s="215" t="s">
        <v>29</v>
      </c>
      <c r="B11" s="109">
        <f>[12]h_t_mode_phon_b0!B7</f>
        <v>222.26560558993</v>
      </c>
      <c r="C11" s="109">
        <f>[12]h_t_mode_phon_b0!C7</f>
        <v>142.35371146867899</v>
      </c>
      <c r="D11" s="109">
        <f>[12]h_t_mode_phon_b0!D7</f>
        <v>302.17749971118099</v>
      </c>
      <c r="E11" s="111">
        <f>[12]h_t_mode_phon_b0!E7</f>
        <v>32.6605745015952</v>
      </c>
      <c r="F11" s="111">
        <f>[12]h_t_mode_phon_b0!F7</f>
        <v>6.8053183075231596</v>
      </c>
      <c r="G11" s="262">
        <f>[12]h_t_mode_phon_b0!G7</f>
        <v>6.0017513786107504</v>
      </c>
      <c r="H11" s="197">
        <f>[12]h_t_mode_phon_b0!H7</f>
        <v>4.9269641280089496E-4</v>
      </c>
      <c r="I11" s="264" t="str">
        <f t="shared" si="2"/>
        <v>p &lt; .001</v>
      </c>
      <c r="J11" s="23">
        <f>D11-C11</f>
        <v>159.82378824250199</v>
      </c>
      <c r="L11" s="22"/>
      <c r="M11" s="22"/>
      <c r="N11" s="21"/>
      <c r="O11" s="21"/>
      <c r="U11" s="22"/>
      <c r="V11" s="22"/>
      <c r="W11" s="21"/>
      <c r="X11" s="21"/>
      <c r="AD11" s="22"/>
      <c r="AE11" s="22"/>
      <c r="AF11" s="21"/>
      <c r="AG11" s="21"/>
      <c r="AH11" s="23"/>
      <c r="AI11" s="23"/>
    </row>
    <row r="12" spans="1:35" ht="15.75" customHeight="1" thickTop="1" thickBot="1" x14ac:dyDescent="0.3">
      <c r="A12" s="24" t="s">
        <v>23</v>
      </c>
      <c r="B12" s="24" t="str">
        <f t="shared" ref="B12:H12" si="3">B2</f>
        <v>est.</v>
      </c>
      <c r="C12" s="24" t="str">
        <f t="shared" si="3"/>
        <v>2.5% CI</v>
      </c>
      <c r="D12" s="24" t="str">
        <f t="shared" si="3"/>
        <v>97.5% CI</v>
      </c>
      <c r="E12" s="24" t="str">
        <f t="shared" si="3"/>
        <v>std.error</v>
      </c>
      <c r="F12" s="24" t="str">
        <f t="shared" si="3"/>
        <v>t</v>
      </c>
      <c r="G12" s="207" t="str">
        <f t="shared" si="3"/>
        <v>df</v>
      </c>
      <c r="H12" s="266" t="str">
        <f t="shared" si="3"/>
        <v>p. val.</v>
      </c>
      <c r="I12" s="187" t="s">
        <v>19</v>
      </c>
      <c r="L12" s="22"/>
      <c r="M12" s="22"/>
      <c r="N12" s="21"/>
      <c r="O12" s="21"/>
      <c r="U12" s="22"/>
      <c r="V12" s="22"/>
      <c r="W12" s="21"/>
      <c r="X12" s="21"/>
      <c r="AD12" s="22"/>
      <c r="AE12" s="22"/>
      <c r="AF12" s="21"/>
      <c r="AG12" s="21"/>
      <c r="AH12" s="23"/>
      <c r="AI12" s="23"/>
    </row>
    <row r="13" spans="1:35" ht="15.75" customHeight="1" thickTop="1" thickBot="1" x14ac:dyDescent="0.3">
      <c r="A13" s="209" t="s">
        <v>26</v>
      </c>
      <c r="B13" s="103">
        <f>[9]l_f0_mode_phon_b0!B8</f>
        <v>-1.9878104405222601</v>
      </c>
      <c r="C13" s="103">
        <f>[9]l_f0_mode_phon_b0!C8</f>
        <v>-4.1214184213063998</v>
      </c>
      <c r="D13" s="103">
        <f>[9]l_f0_mode_phon_b0!D8</f>
        <v>0.14579754026187899</v>
      </c>
      <c r="E13" s="104">
        <f>[9]l_f0_mode_phon_b0!E8</f>
        <v>0.75930130930786599</v>
      </c>
      <c r="F13" s="104">
        <f>[9]l_f0_mode_phon_b0!F8</f>
        <v>-2.6179468099880201</v>
      </c>
      <c r="G13" s="192">
        <f>[9]l_f0_mode_phon_b0!G8</f>
        <v>3.88228814765167</v>
      </c>
      <c r="H13" s="197">
        <f>[9]l_f0_mode_phon_b0!H8</f>
        <v>6.0736196019466303E-2</v>
      </c>
      <c r="I13" s="193" t="str">
        <f>IF(H13&lt;0.001, "p &lt; .001", _xlfn.CONCAT("p = ", REPLACE(ROUND(H13, 3),1,2,".")))</f>
        <v>p = .061</v>
      </c>
      <c r="L13" s="22"/>
      <c r="M13" s="22"/>
      <c r="N13" s="21"/>
      <c r="O13" s="21"/>
      <c r="U13" s="22"/>
      <c r="V13" s="22"/>
      <c r="W13" s="21"/>
      <c r="X13" s="21"/>
      <c r="AD13" s="22"/>
      <c r="AE13" s="22"/>
      <c r="AF13" s="21"/>
      <c r="AG13" s="21"/>
      <c r="AH13" s="23"/>
      <c r="AI13" s="23"/>
    </row>
    <row r="14" spans="1:35" ht="15.75" customHeight="1" thickBot="1" x14ac:dyDescent="0.3">
      <c r="A14" s="212" t="s">
        <v>27</v>
      </c>
      <c r="B14" s="106">
        <f>[10]h_f0_mode_phon_b0!B8</f>
        <v>6.68677793994088</v>
      </c>
      <c r="C14" s="106">
        <f>[10]h_f0_mode_phon_b0!C8</f>
        <v>3.37570442574137</v>
      </c>
      <c r="D14" s="106">
        <f>[10]h_f0_mode_phon_b0!D8</f>
        <v>9.9978514541404007</v>
      </c>
      <c r="E14" s="107">
        <f>[10]h_f0_mode_phon_b0!E8</f>
        <v>1.18541586014366</v>
      </c>
      <c r="F14" s="107">
        <f>[10]h_f0_mode_phon_b0!F8</f>
        <v>5.6408709928434</v>
      </c>
      <c r="G14" s="258">
        <f>[10]h_f0_mode_phon_b0!G8</f>
        <v>3.94008765623619</v>
      </c>
      <c r="H14" s="259">
        <f>[10]h_f0_mode_phon_b0!H8</f>
        <v>5.0867269733013004E-3</v>
      </c>
      <c r="I14" s="260" t="str">
        <f>IF(H14&lt;0.001, "p &lt; .001", _xlfn.CONCAT("p = ", REPLACE(ROUND(H14, 3),1,2,".")))</f>
        <v>p = .005</v>
      </c>
      <c r="L14" s="22"/>
      <c r="M14" s="22"/>
      <c r="N14" s="21"/>
      <c r="O14" s="21"/>
      <c r="U14" s="22"/>
      <c r="V14" s="22"/>
      <c r="W14" s="21"/>
      <c r="X14" s="21"/>
      <c r="AD14" s="22"/>
      <c r="AE14" s="22"/>
      <c r="AF14" s="21"/>
      <c r="AG14" s="21"/>
      <c r="AH14" s="23"/>
      <c r="AI14" s="23"/>
    </row>
    <row r="15" spans="1:35" ht="15.75" customHeight="1" thickBot="1" x14ac:dyDescent="0.3">
      <c r="A15" s="215" t="s">
        <v>28</v>
      </c>
      <c r="B15" s="108">
        <f>[11]l_t_mode_phon_b0!B8</f>
        <v>82.8441327885714</v>
      </c>
      <c r="C15" s="108">
        <f>[11]l_t_mode_phon_b0!C8</f>
        <v>65.2229207893987</v>
      </c>
      <c r="D15" s="108">
        <f>[11]l_t_mode_phon_b0!D8</f>
        <v>100.465344787744</v>
      </c>
      <c r="E15" s="104">
        <f>[11]l_t_mode_phon_b0!E8</f>
        <v>8.3372248642924394</v>
      </c>
      <c r="F15" s="104">
        <f>[11]l_t_mode_phon_b0!F8</f>
        <v>9.9366556782443407</v>
      </c>
      <c r="G15" s="192">
        <f>[11]l_t_mode_phon_b0!G8</f>
        <v>16.613732620412701</v>
      </c>
      <c r="H15" s="197">
        <f>[11]l_t_mode_phon_b0!H8</f>
        <v>2.1106772589426099E-8</v>
      </c>
      <c r="I15" s="261" t="str">
        <f t="shared" ref="I15:I16" si="4">IF(H15&lt;0.001, "p &lt; .001", _xlfn.CONCAT("p = ", REPLACE(ROUND(H15, 3),1,2,".")))</f>
        <v>p &lt; .001</v>
      </c>
      <c r="L15" s="22"/>
      <c r="M15" s="22"/>
      <c r="N15" s="21"/>
      <c r="O15" s="21"/>
      <c r="U15" s="22"/>
      <c r="V15" s="22"/>
      <c r="W15" s="21"/>
      <c r="X15" s="21"/>
      <c r="AD15" s="22"/>
      <c r="AE15" s="22"/>
      <c r="AF15" s="21"/>
      <c r="AG15" s="21"/>
      <c r="AH15" s="23"/>
      <c r="AI15" s="23"/>
    </row>
    <row r="16" spans="1:35" ht="15.75" customHeight="1" thickBot="1" x14ac:dyDescent="0.3">
      <c r="A16" s="215" t="s">
        <v>29</v>
      </c>
      <c r="B16" s="109">
        <f>[12]h_t_mode_phon_b0!B8</f>
        <v>291.53137059724799</v>
      </c>
      <c r="C16" s="109">
        <f>[12]h_t_mode_phon_b0!C8</f>
        <v>211.13541957122101</v>
      </c>
      <c r="D16" s="109">
        <f>[12]h_t_mode_phon_b0!D8</f>
        <v>371.92732162327599</v>
      </c>
      <c r="E16" s="111">
        <f>[12]h_t_mode_phon_b0!E8</f>
        <v>30.877399079162799</v>
      </c>
      <c r="F16" s="111">
        <f>[12]h_t_mode_phon_b0!F8</f>
        <v>9.4415779596534701</v>
      </c>
      <c r="G16" s="262">
        <f>[12]h_t_mode_phon_b0!G8</f>
        <v>4.7966099652244099</v>
      </c>
      <c r="H16" s="263">
        <f>[12]h_t_mode_phon_b0!H8</f>
        <v>2.8091540086608898E-4</v>
      </c>
      <c r="I16" s="264" t="str">
        <f t="shared" si="4"/>
        <v>p &lt; .001</v>
      </c>
      <c r="J16" s="23">
        <f>D16-C16</f>
        <v>160.79190205205498</v>
      </c>
      <c r="L16" s="22"/>
      <c r="M16" s="22"/>
      <c r="N16" s="21"/>
      <c r="O16" s="21"/>
      <c r="U16" s="22"/>
      <c r="V16" s="22"/>
      <c r="W16" s="21"/>
      <c r="X16" s="21"/>
      <c r="AD16" s="22"/>
      <c r="AE16" s="22"/>
      <c r="AF16" s="21"/>
      <c r="AG16" s="21"/>
      <c r="AH16" s="23"/>
      <c r="AI16" s="23"/>
    </row>
    <row r="17" spans="1:35" ht="15.75" customHeight="1" thickTop="1" thickBot="1" x14ac:dyDescent="0.3">
      <c r="A17" s="24" t="s">
        <v>24</v>
      </c>
      <c r="B17" s="24" t="str">
        <f t="shared" ref="B17:H17" si="5">B2</f>
        <v>est.</v>
      </c>
      <c r="C17" s="24" t="str">
        <f t="shared" si="5"/>
        <v>2.5% CI</v>
      </c>
      <c r="D17" s="24" t="str">
        <f t="shared" si="5"/>
        <v>97.5% CI</v>
      </c>
      <c r="E17" s="24" t="str">
        <f t="shared" si="5"/>
        <v>std.error</v>
      </c>
      <c r="F17" s="24" t="str">
        <f t="shared" si="5"/>
        <v>t</v>
      </c>
      <c r="G17" s="207" t="str">
        <f t="shared" si="5"/>
        <v>df</v>
      </c>
      <c r="H17" s="266" t="str">
        <f t="shared" si="5"/>
        <v>p. val.</v>
      </c>
      <c r="I17" s="187" t="s">
        <v>19</v>
      </c>
      <c r="L17" s="22"/>
      <c r="M17" s="22"/>
      <c r="N17" s="21"/>
      <c r="O17" s="21"/>
      <c r="U17" s="22"/>
      <c r="V17" s="22"/>
      <c r="W17" s="21"/>
      <c r="X17" s="21"/>
      <c r="AD17" s="22"/>
      <c r="AE17" s="22"/>
      <c r="AF17" s="21"/>
      <c r="AG17" s="21"/>
      <c r="AH17" s="23"/>
      <c r="AI17" s="23"/>
    </row>
    <row r="18" spans="1:35" ht="15.75" customHeight="1" thickTop="1" thickBot="1" x14ac:dyDescent="0.3">
      <c r="A18" s="209" t="s">
        <v>26</v>
      </c>
      <c r="B18" s="103">
        <f>[9]l_f0_mode_phon_b0!B9</f>
        <v>-8.9523017736445498E-2</v>
      </c>
      <c r="C18" s="103">
        <f>[9]l_f0_mode_phon_b0!C9</f>
        <v>-2.28608923199213</v>
      </c>
      <c r="D18" s="103">
        <f>[9]l_f0_mode_phon_b0!D9</f>
        <v>2.10704319651924</v>
      </c>
      <c r="E18" s="104">
        <f>[9]l_f0_mode_phon_b0!E9</f>
        <v>0.731974546503807</v>
      </c>
      <c r="F18" s="104">
        <f>[9]l_f0_mode_phon_b0!F9</f>
        <v>-0.122303457359332</v>
      </c>
      <c r="G18" s="192">
        <f>[9]l_f0_mode_phon_b0!G9</f>
        <v>3.3533923930426601</v>
      </c>
      <c r="H18" s="197">
        <f>[9]l_f0_mode_phon_b0!H9</f>
        <v>0.90962714597095595</v>
      </c>
      <c r="I18" s="193" t="str">
        <f>IF(H18&lt;0.001, "p &lt; .001", _xlfn.CONCAT("p = ", REPLACE(ROUND(H18, 3),1,2,".")))</f>
        <v>p = .91</v>
      </c>
      <c r="L18" s="22"/>
      <c r="M18" s="22"/>
      <c r="N18" s="21"/>
      <c r="O18" s="21"/>
      <c r="U18" s="22"/>
      <c r="V18" s="22"/>
      <c r="W18" s="21"/>
      <c r="X18" s="21"/>
      <c r="AD18" s="22"/>
      <c r="AE18" s="22"/>
      <c r="AF18" s="21"/>
      <c r="AG18" s="21"/>
      <c r="AH18" s="23"/>
      <c r="AI18" s="23"/>
    </row>
    <row r="19" spans="1:35" ht="15.75" customHeight="1" thickBot="1" x14ac:dyDescent="0.3">
      <c r="A19" s="212" t="s">
        <v>27</v>
      </c>
      <c r="B19" s="106">
        <f>[10]h_f0_mode_phon_b0!B9</f>
        <v>6.3112649583948404</v>
      </c>
      <c r="C19" s="106">
        <f>[10]h_f0_mode_phon_b0!C9</f>
        <v>2.9324993622075</v>
      </c>
      <c r="D19" s="106">
        <f>[10]h_f0_mode_phon_b0!D9</f>
        <v>9.6900305545821901</v>
      </c>
      <c r="E19" s="107">
        <f>[10]h_f0_mode_phon_b0!E9</f>
        <v>1.1526504282805701</v>
      </c>
      <c r="F19" s="107">
        <f>[10]h_f0_mode_phon_b0!F9</f>
        <v>5.4754371347516502</v>
      </c>
      <c r="G19" s="258">
        <f>[10]h_f0_mode_phon_b0!G9</f>
        <v>3.52266842463944</v>
      </c>
      <c r="H19" s="259">
        <f>[10]h_f0_mode_phon_b0!H9</f>
        <v>7.7679131788262598E-3</v>
      </c>
      <c r="I19" s="260" t="str">
        <f>IF(H19&lt;0.001, "p &lt; .001", _xlfn.CONCAT("p = ", REPLACE(ROUND(H19, 3),1,2,".")))</f>
        <v>p = .008</v>
      </c>
      <c r="L19" s="22"/>
      <c r="M19" s="22"/>
      <c r="N19" s="21"/>
      <c r="O19" s="21"/>
      <c r="U19" s="22"/>
      <c r="V19" s="22"/>
      <c r="W19" s="21"/>
      <c r="X19" s="21"/>
      <c r="AD19" s="22"/>
      <c r="AE19" s="22"/>
      <c r="AF19" s="21"/>
      <c r="AG19" s="21"/>
      <c r="AH19" s="23"/>
      <c r="AI19" s="23"/>
    </row>
    <row r="20" spans="1:35" ht="15.75" customHeight="1" thickBot="1" x14ac:dyDescent="0.3">
      <c r="A20" s="215" t="s">
        <v>28</v>
      </c>
      <c r="B20" s="108">
        <f>[11]l_t_mode_phon_b0!B9</f>
        <v>80.649806356779393</v>
      </c>
      <c r="C20" s="108">
        <f>[11]l_t_mode_phon_b0!C9</f>
        <v>63.697614837963201</v>
      </c>
      <c r="D20" s="108">
        <f>[11]l_t_mode_phon_b0!D9</f>
        <v>97.601997875595501</v>
      </c>
      <c r="E20" s="104">
        <f>[11]l_t_mode_phon_b0!E9</f>
        <v>7.8551145430751896</v>
      </c>
      <c r="F20" s="104">
        <f>[11]l_t_mode_phon_b0!F9</f>
        <v>10.2671712696892</v>
      </c>
      <c r="G20" s="192">
        <f>[11]l_t_mode_phon_b0!G9</f>
        <v>13.1353002112668</v>
      </c>
      <c r="H20" s="197">
        <f>[11]l_t_mode_phon_b0!H9</f>
        <v>1.2058923948108E-7</v>
      </c>
      <c r="I20" s="261" t="str">
        <f t="shared" ref="I20:I21" si="6">IF(H20&lt;0.001, "p &lt; .001", _xlfn.CONCAT("p = ", REPLACE(ROUND(H20, 3),1,2,".")))</f>
        <v>p &lt; .001</v>
      </c>
      <c r="L20" s="22"/>
      <c r="M20" s="22"/>
      <c r="N20" s="21"/>
      <c r="O20" s="21"/>
      <c r="U20" s="22"/>
      <c r="V20" s="22"/>
      <c r="W20" s="21"/>
      <c r="X20" s="21"/>
      <c r="AD20" s="22"/>
      <c r="AE20" s="22"/>
      <c r="AF20" s="21"/>
      <c r="AG20" s="21"/>
      <c r="AH20" s="23"/>
      <c r="AI20" s="23"/>
    </row>
    <row r="21" spans="1:35" ht="15.75" customHeight="1" x14ac:dyDescent="0.25">
      <c r="A21" s="215" t="s">
        <v>29</v>
      </c>
      <c r="B21" s="109">
        <f>[12]h_t_mode_phon_b0!B9</f>
        <v>290.49541298269202</v>
      </c>
      <c r="C21" s="109">
        <f>[12]h_t_mode_phon_b0!C9</f>
        <v>209.885246119117</v>
      </c>
      <c r="D21" s="109">
        <f>[12]h_t_mode_phon_b0!D9</f>
        <v>371.10557984626797</v>
      </c>
      <c r="E21" s="111">
        <f>[12]h_t_mode_phon_b0!E9</f>
        <v>30.5972589270249</v>
      </c>
      <c r="F21" s="111">
        <f>[12]h_t_mode_phon_b0!F9</f>
        <v>9.4941646137495503</v>
      </c>
      <c r="G21" s="262">
        <f>[12]h_t_mode_phon_b0!G9</f>
        <v>4.6249972013359999</v>
      </c>
      <c r="H21" s="263">
        <f>[12]h_t_mode_phon_b0!H9</f>
        <v>3.3167528169713499E-4</v>
      </c>
      <c r="I21" s="264" t="str">
        <f t="shared" si="6"/>
        <v>p &lt; .001</v>
      </c>
      <c r="J21" s="23">
        <f>D21-C21</f>
        <v>161.22033372715097</v>
      </c>
      <c r="L21" s="22"/>
      <c r="M21" s="22"/>
      <c r="N21" s="21"/>
      <c r="O21" s="21"/>
      <c r="U21" s="22"/>
      <c r="V21" s="22"/>
      <c r="W21" s="21"/>
      <c r="X21" s="21"/>
      <c r="AD21" s="22"/>
      <c r="AE21" s="22"/>
      <c r="AF21" s="21"/>
      <c r="AG21" s="21"/>
      <c r="AH21" s="23"/>
      <c r="AI21" s="23"/>
    </row>
  </sheetData>
  <mergeCells count="1">
    <mergeCell ref="A1:I1"/>
  </mergeCells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9D3A-C7AA-42CE-94DF-3AFCF3BF41CB}">
  <dimension ref="A1:BD36"/>
  <sheetViews>
    <sheetView showGridLines="0" zoomScaleNormal="100" zoomScaleSheetLayoutView="40" workbookViewId="0">
      <selection sqref="A1:I1"/>
    </sheetView>
  </sheetViews>
  <sheetFormatPr defaultColWidth="13.88671875" defaultRowHeight="13.2" x14ac:dyDescent="0.25"/>
  <cols>
    <col min="1" max="1" width="17.109375" style="30" customWidth="1"/>
    <col min="2" max="3" width="11.88671875" style="30" customWidth="1"/>
    <col min="4" max="6" width="11.88671875" style="23" customWidth="1"/>
    <col min="7" max="7" width="11.88671875" style="208" customWidth="1"/>
    <col min="8" max="8" width="11.88671875" style="257" customWidth="1"/>
    <col min="9" max="9" width="11.88671875" style="274" customWidth="1"/>
    <col min="10" max="10" width="9.6640625" style="257" customWidth="1"/>
    <col min="11" max="11" width="11.44140625" style="31" customWidth="1"/>
    <col min="12" max="13" width="7.6640625" style="23" customWidth="1"/>
    <col min="14" max="15" width="11.44140625" style="23" customWidth="1"/>
    <col min="16" max="17" width="8.6640625" style="23" customWidth="1"/>
    <col min="18" max="18" width="11.44140625" style="29" customWidth="1"/>
    <col min="19" max="19" width="9.6640625" style="29" customWidth="1"/>
    <col min="20" max="20" width="11.44140625" style="29" customWidth="1"/>
    <col min="21" max="22" width="7.6640625" style="23" customWidth="1"/>
    <col min="23" max="24" width="11.44140625" style="23" customWidth="1"/>
    <col min="25" max="26" width="8.6640625" style="23" customWidth="1"/>
    <col min="27" max="27" width="11.44140625" style="29" customWidth="1"/>
    <col min="28" max="28" width="9.6640625" style="29" customWidth="1"/>
    <col min="29" max="29" width="11.44140625" style="29" customWidth="1"/>
    <col min="30" max="31" width="7.6640625" style="23" customWidth="1"/>
    <col min="32" max="33" width="11.44140625" style="23" customWidth="1"/>
    <col min="34" max="35" width="8.6640625" style="23" customWidth="1"/>
    <col min="36" max="36" width="11.44140625" style="29" customWidth="1"/>
    <col min="37" max="37" width="9.6640625" style="29" customWidth="1"/>
    <col min="38" max="38" width="11.44140625" style="29" customWidth="1"/>
    <col min="39" max="40" width="7.6640625" style="23" customWidth="1"/>
    <col min="41" max="42" width="11.44140625" style="23" customWidth="1"/>
    <col min="43" max="44" width="8.6640625" style="23" customWidth="1"/>
    <col min="45" max="45" width="11.44140625" style="29" customWidth="1"/>
    <col min="46" max="46" width="9.6640625" style="29" customWidth="1"/>
    <col min="47" max="47" width="11.44140625" style="29" customWidth="1"/>
    <col min="48" max="49" width="7.6640625" style="23" customWidth="1"/>
    <col min="50" max="51" width="11.44140625" style="23" customWidth="1"/>
    <col min="52" max="53" width="8.6640625" style="23" customWidth="1"/>
    <col min="54" max="54" width="11.44140625" style="29" customWidth="1"/>
    <col min="55" max="55" width="9.6640625" style="29" customWidth="1"/>
    <col min="56" max="56" width="11.44140625" style="29" customWidth="1"/>
    <col min="57" max="58" width="11.44140625" style="23" customWidth="1"/>
    <col min="59" max="16384" width="13.88671875" style="23"/>
  </cols>
  <sheetData>
    <row r="1" spans="1:56" s="116" customFormat="1" ht="24" customHeight="1" thickBot="1" x14ac:dyDescent="0.45">
      <c r="A1" s="275" t="s">
        <v>53</v>
      </c>
      <c r="B1" s="275"/>
      <c r="C1" s="275"/>
      <c r="D1" s="275"/>
      <c r="E1" s="275"/>
      <c r="F1" s="275"/>
      <c r="G1" s="275"/>
      <c r="H1" s="275"/>
      <c r="I1" s="275"/>
      <c r="J1" s="267"/>
      <c r="K1" s="268"/>
      <c r="R1" s="117"/>
      <c r="S1" s="117"/>
      <c r="T1" s="117"/>
      <c r="AA1" s="117"/>
      <c r="AB1" s="117"/>
      <c r="AC1" s="117"/>
      <c r="AJ1" s="117"/>
      <c r="AK1" s="117"/>
      <c r="AL1" s="117"/>
      <c r="AS1" s="117"/>
      <c r="AT1" s="117"/>
      <c r="AU1" s="117"/>
      <c r="BB1" s="117"/>
      <c r="BC1" s="117"/>
      <c r="BD1" s="117"/>
    </row>
    <row r="2" spans="1:56" s="102" customFormat="1" ht="15.75" customHeight="1" thickTop="1" thickBot="1" x14ac:dyDescent="0.3">
      <c r="A2" s="25" t="s">
        <v>58</v>
      </c>
      <c r="B2" s="24" t="s">
        <v>30</v>
      </c>
      <c r="C2" s="24" t="s">
        <v>5</v>
      </c>
      <c r="D2" s="24" t="s">
        <v>6</v>
      </c>
      <c r="E2" s="24" t="str">
        <f>[9]l_f0_mode_phon_b0!E1</f>
        <v>std.error</v>
      </c>
      <c r="F2" s="25" t="s">
        <v>4</v>
      </c>
      <c r="G2" s="199" t="s">
        <v>7</v>
      </c>
      <c r="H2" s="187" t="s">
        <v>16</v>
      </c>
      <c r="I2" s="200" t="s">
        <v>19</v>
      </c>
      <c r="J2" s="188" t="s">
        <v>48</v>
      </c>
    </row>
    <row r="3" spans="1:56" s="102" customFormat="1" ht="15.75" customHeight="1" thickTop="1" thickBot="1" x14ac:dyDescent="0.3">
      <c r="A3" s="209" t="s">
        <v>26</v>
      </c>
      <c r="B3" s="44">
        <f>[13]l_f0_mode_phon_b1!C8</f>
        <v>2.8679292069280402</v>
      </c>
      <c r="C3" s="44">
        <f>[13]l_f0_mode_phon_b1!D8</f>
        <v>1.7491581522767501</v>
      </c>
      <c r="D3" s="44">
        <f>[13]l_f0_mode_phon_b1!E8</f>
        <v>3.9867002615793301</v>
      </c>
      <c r="E3" s="39">
        <f>[13]l_f0_mode_phon_b1!F8</f>
        <v>0.56968630438078904</v>
      </c>
      <c r="F3" s="39">
        <f>[13]l_f0_mode_phon_b1!G8</f>
        <v>5.03422530061572</v>
      </c>
      <c r="G3" s="189">
        <f>[13]l_f0_mode_phon_b1!H8</f>
        <v>613.69870272355104</v>
      </c>
      <c r="H3" s="191">
        <f>[13]l_f0_mode_phon_b1!I8</f>
        <v>6.3138907831081999E-7</v>
      </c>
      <c r="I3" s="261" t="str">
        <f>IF(H3&lt;0.001, "p &lt; .001", _xlfn.CONCAT("p = ", REPLACE(ROUND(H3, 3),1,2,".")))</f>
        <v>p &lt; .001</v>
      </c>
      <c r="J3" s="194">
        <f>B3-C3</f>
        <v>1.1187710546512901</v>
      </c>
    </row>
    <row r="4" spans="1:56" s="32" customFormat="1" ht="15.75" customHeight="1" thickBot="1" x14ac:dyDescent="0.3">
      <c r="A4" s="212" t="s">
        <v>27</v>
      </c>
      <c r="B4" s="43">
        <f>[14]h_f0_mode_phon_b1!C8</f>
        <v>-0.19844371521982301</v>
      </c>
      <c r="C4" s="43">
        <f>[14]h_f0_mode_phon_b1!D8</f>
        <v>-1.7877470500117401</v>
      </c>
      <c r="D4" s="43">
        <f>[14]h_f0_mode_phon_b1!E8</f>
        <v>1.3908596195720999</v>
      </c>
      <c r="E4" s="42">
        <f>[14]h_f0_mode_phon_b1!F8</f>
        <v>0.80929831790545803</v>
      </c>
      <c r="F4" s="42">
        <f>[14]h_f0_mode_phon_b1!G8</f>
        <v>-0.24520465547662901</v>
      </c>
      <c r="G4" s="195">
        <f>[14]h_f0_mode_phon_b1!H8</f>
        <v>618.95361442560102</v>
      </c>
      <c r="H4" s="191">
        <f>[14]h_f0_mode_phon_b1!I8</f>
        <v>0.80637924741740896</v>
      </c>
      <c r="I4" s="261" t="str">
        <f t="shared" ref="I4:I6" si="0">IF(H4&lt;0.001, "p &lt; .001", _xlfn.CONCAT("p = ", REPLACE(ROUND(H4, 3),1,2,".")))</f>
        <v>p = .806</v>
      </c>
      <c r="J4" s="194">
        <f>B4-C4</f>
        <v>1.589303334791917</v>
      </c>
    </row>
    <row r="5" spans="1:56" ht="15.75" customHeight="1" thickBot="1" x14ac:dyDescent="0.3">
      <c r="A5" s="215" t="s">
        <v>28</v>
      </c>
      <c r="B5" s="40">
        <f>[15]l_t_mode_phon_b1!C8</f>
        <v>-3.4855408380506701</v>
      </c>
      <c r="C5" s="40">
        <f>[15]l_t_mode_phon_b1!D8</f>
        <v>-19.527754938950601</v>
      </c>
      <c r="D5" s="40">
        <f>[15]l_t_mode_phon_b1!E8</f>
        <v>12.5566732628492</v>
      </c>
      <c r="E5" s="44">
        <f>[15]l_t_mode_phon_b1!F8</f>
        <v>8.1688095602082704</v>
      </c>
      <c r="F5" s="39">
        <f>[15]l_t_mode_phon_b1!G8</f>
        <v>-0.42668895784146499</v>
      </c>
      <c r="G5" s="189">
        <f>[15]l_t_mode_phon_b1!H8</f>
        <v>613.63148044812795</v>
      </c>
      <c r="H5" s="191">
        <f>[15]l_t_mode_phon_b1!I8</f>
        <v>0.66975554784957603</v>
      </c>
      <c r="I5" s="261" t="str">
        <f t="shared" si="0"/>
        <v>p = .67</v>
      </c>
      <c r="J5" s="194">
        <f>B5-C5</f>
        <v>16.04221410089993</v>
      </c>
      <c r="K5" s="23"/>
      <c r="P5" s="29"/>
      <c r="Q5" s="29"/>
      <c r="S5" s="23"/>
      <c r="T5" s="23"/>
      <c r="Y5" s="29"/>
      <c r="Z5" s="29"/>
      <c r="AB5" s="23"/>
      <c r="AC5" s="23"/>
      <c r="AH5" s="29"/>
      <c r="AI5" s="29"/>
      <c r="AK5" s="23"/>
      <c r="AL5" s="23"/>
      <c r="AQ5" s="29"/>
      <c r="AR5" s="29"/>
      <c r="AT5" s="23"/>
      <c r="AU5" s="23"/>
      <c r="AZ5" s="29"/>
      <c r="BA5" s="29"/>
      <c r="BC5" s="23"/>
      <c r="BD5" s="23"/>
    </row>
    <row r="6" spans="1:56" ht="15.75" customHeight="1" x14ac:dyDescent="0.25">
      <c r="A6" s="215" t="s">
        <v>29</v>
      </c>
      <c r="B6" s="37">
        <f>[16]h_t_mode_phon_b1!C8</f>
        <v>-71.785585283959605</v>
      </c>
      <c r="C6" s="37">
        <f>[16]h_t_mode_phon_b1!D8</f>
        <v>-95.529250193013695</v>
      </c>
      <c r="D6" s="37">
        <f>[16]h_t_mode_phon_b1!E8</f>
        <v>-48.041920374905402</v>
      </c>
      <c r="E6" s="269">
        <f>[16]h_t_mode_phon_b1!F8</f>
        <v>12.090482539677099</v>
      </c>
      <c r="F6" s="36">
        <f>[16]h_t_mode_phon_b1!G8</f>
        <v>-5.9373631323962597</v>
      </c>
      <c r="G6" s="202">
        <f>[16]h_t_mode_phon_b1!H8</f>
        <v>614.64585639042195</v>
      </c>
      <c r="H6" s="204">
        <f>[16]h_t_mode_phon_b1!I8</f>
        <v>4.84507441767796E-9</v>
      </c>
      <c r="I6" s="273" t="str">
        <f t="shared" si="0"/>
        <v>p &lt; .001</v>
      </c>
      <c r="J6" s="194">
        <f>B6-C6</f>
        <v>23.74366490905409</v>
      </c>
      <c r="K6" s="23"/>
      <c r="R6" s="23"/>
      <c r="S6" s="23"/>
      <c r="T6" s="23"/>
      <c r="AA6" s="23"/>
      <c r="AB6" s="23"/>
      <c r="AC6" s="23"/>
      <c r="AJ6" s="23"/>
      <c r="AK6" s="23"/>
      <c r="AL6" s="23"/>
      <c r="AS6" s="23"/>
      <c r="AT6" s="23"/>
      <c r="AU6" s="23"/>
      <c r="BB6" s="23"/>
      <c r="BC6" s="23"/>
      <c r="BD6" s="23"/>
    </row>
    <row r="7" spans="1:56" ht="15.75" customHeight="1" thickBot="1" x14ac:dyDescent="0.3">
      <c r="A7" s="270"/>
      <c r="B7" s="270"/>
      <c r="C7" s="270"/>
      <c r="D7" s="270"/>
      <c r="E7" s="271"/>
      <c r="F7" s="272"/>
      <c r="G7" s="244"/>
      <c r="H7" s="204"/>
      <c r="I7" s="273"/>
      <c r="J7" s="194"/>
      <c r="K7" s="23"/>
      <c r="R7" s="23"/>
      <c r="S7" s="23"/>
      <c r="T7" s="23"/>
      <c r="AA7" s="23"/>
      <c r="AB7" s="23"/>
      <c r="AC7" s="23"/>
      <c r="AJ7" s="23"/>
      <c r="AK7" s="23"/>
      <c r="AL7" s="23"/>
      <c r="AS7" s="23"/>
      <c r="AT7" s="23"/>
      <c r="AU7" s="23"/>
      <c r="BB7" s="23"/>
      <c r="BC7" s="23"/>
      <c r="BD7" s="23"/>
    </row>
    <row r="8" spans="1:56" ht="15.75" customHeight="1" thickTop="1" thickBot="1" x14ac:dyDescent="0.3">
      <c r="A8" s="25" t="s">
        <v>59</v>
      </c>
      <c r="B8" s="25" t="str">
        <f t="shared" ref="B8:H8" si="1">B2</f>
        <v>est.</v>
      </c>
      <c r="C8" s="25" t="str">
        <f t="shared" si="1"/>
        <v>2.5% CI</v>
      </c>
      <c r="D8" s="25" t="str">
        <f t="shared" si="1"/>
        <v>97.5% CI</v>
      </c>
      <c r="E8" s="25" t="str">
        <f t="shared" si="1"/>
        <v>std.error</v>
      </c>
      <c r="F8" s="25" t="str">
        <f t="shared" si="1"/>
        <v>t</v>
      </c>
      <c r="G8" s="186" t="str">
        <f t="shared" si="1"/>
        <v>df</v>
      </c>
      <c r="H8" s="187" t="str">
        <f t="shared" si="1"/>
        <v>p. val.</v>
      </c>
      <c r="I8" s="200" t="s">
        <v>19</v>
      </c>
      <c r="J8" s="188" t="s">
        <v>48</v>
      </c>
      <c r="K8" s="23"/>
      <c r="N8" s="29"/>
      <c r="O8" s="29"/>
      <c r="P8" s="29"/>
      <c r="R8" s="23"/>
      <c r="S8" s="23"/>
      <c r="T8" s="23"/>
      <c r="W8" s="29"/>
      <c r="X8" s="29"/>
      <c r="Y8" s="29"/>
      <c r="AA8" s="23"/>
      <c r="AB8" s="23"/>
      <c r="AC8" s="23"/>
      <c r="AF8" s="29"/>
      <c r="AG8" s="29"/>
      <c r="AH8" s="29"/>
      <c r="AJ8" s="23"/>
      <c r="AK8" s="23"/>
      <c r="AL8" s="23"/>
      <c r="AO8" s="29"/>
      <c r="AP8" s="29"/>
      <c r="AQ8" s="29"/>
      <c r="AS8" s="23"/>
      <c r="AT8" s="23"/>
      <c r="AU8" s="23"/>
      <c r="AX8" s="29"/>
      <c r="AY8" s="29"/>
      <c r="AZ8" s="29"/>
      <c r="BB8" s="23"/>
      <c r="BC8" s="23"/>
      <c r="BD8" s="23"/>
    </row>
    <row r="9" spans="1:56" ht="15.75" customHeight="1" thickTop="1" thickBot="1" x14ac:dyDescent="0.3">
      <c r="A9" s="209" t="s">
        <v>26</v>
      </c>
      <c r="B9" s="44">
        <f>[13]l_f0_mode_phon_b1!C9</f>
        <v>0.34695481077673501</v>
      </c>
      <c r="C9" s="44">
        <f>[13]l_f0_mode_phon_b1!D9</f>
        <v>-0.19679744091509699</v>
      </c>
      <c r="D9" s="44">
        <f>[13]l_f0_mode_phon_b1!E9</f>
        <v>0.89070706246856801</v>
      </c>
      <c r="E9" s="39">
        <f>[13]l_f0_mode_phon_b1!F9</f>
        <v>0.27688114288336002</v>
      </c>
      <c r="F9" s="39">
        <f>[13]l_f0_mode_phon_b1!G9</f>
        <v>1.2530821245666901</v>
      </c>
      <c r="G9" s="189">
        <f>[13]l_f0_mode_phon_b1!H9</f>
        <v>612.09619363946001</v>
      </c>
      <c r="H9" s="191">
        <f>[13]l_f0_mode_phon_b1!I9</f>
        <v>0.21065428740390599</v>
      </c>
      <c r="I9" s="261" t="str">
        <f>IF(H9&lt;0.001, "p &lt; .001", _xlfn.CONCAT("p = ", REPLACE(ROUND(H9, 3),1,2,".")))</f>
        <v>p = .211</v>
      </c>
      <c r="J9" s="194">
        <f>B9-C9</f>
        <v>0.54375225169183206</v>
      </c>
      <c r="K9" s="23"/>
      <c r="N9" s="29"/>
      <c r="O9" s="29"/>
      <c r="P9" s="29"/>
      <c r="R9" s="23"/>
      <c r="S9" s="23"/>
      <c r="T9" s="23"/>
      <c r="W9" s="29"/>
      <c r="X9" s="29"/>
      <c r="Y9" s="29"/>
      <c r="AA9" s="23"/>
      <c r="AB9" s="23"/>
      <c r="AC9" s="23"/>
      <c r="AF9" s="29"/>
      <c r="AG9" s="29"/>
      <c r="AH9" s="29"/>
      <c r="AJ9" s="23"/>
      <c r="AK9" s="23"/>
      <c r="AL9" s="23"/>
      <c r="AO9" s="29"/>
      <c r="AP9" s="29"/>
      <c r="AQ9" s="29"/>
      <c r="AS9" s="23"/>
      <c r="AT9" s="23"/>
      <c r="AU9" s="23"/>
      <c r="AX9" s="29"/>
      <c r="AY9" s="29"/>
      <c r="AZ9" s="29"/>
      <c r="BB9" s="23"/>
      <c r="BC9" s="23"/>
      <c r="BD9" s="23"/>
    </row>
    <row r="10" spans="1:56" ht="15.75" customHeight="1" thickBot="1" x14ac:dyDescent="0.3">
      <c r="A10" s="212" t="s">
        <v>27</v>
      </c>
      <c r="B10" s="43">
        <f>[14]h_f0_mode_phon_b1!C9</f>
        <v>3.2699642576496899</v>
      </c>
      <c r="C10" s="43">
        <f>[14]h_f0_mode_phon_b1!D9</f>
        <v>2.51806888749566</v>
      </c>
      <c r="D10" s="43">
        <f>[14]h_f0_mode_phon_b1!E9</f>
        <v>4.0218596278037202</v>
      </c>
      <c r="E10" s="42">
        <f>[14]h_f0_mode_phon_b1!F9</f>
        <v>0.38287427197868101</v>
      </c>
      <c r="F10" s="42">
        <f>[14]h_f0_mode_phon_b1!G9</f>
        <v>8.5405693120893993</v>
      </c>
      <c r="G10" s="195">
        <f>[14]h_f0_mode_phon_b1!H9</f>
        <v>616.72864570412003</v>
      </c>
      <c r="H10" s="191">
        <f>[14]h_f0_mode_phon_b1!I9</f>
        <v>1.04371682019489E-16</v>
      </c>
      <c r="I10" s="261" t="str">
        <f t="shared" ref="I10:I12" si="2">IF(H10&lt;0.001, "p &lt; .001", _xlfn.CONCAT("p = ", REPLACE(ROUND(H10, 3),1,2,".")))</f>
        <v>p &lt; .001</v>
      </c>
      <c r="J10" s="194">
        <f>B10-C10</f>
        <v>0.75189537015402985</v>
      </c>
      <c r="K10" s="23"/>
      <c r="N10" s="29"/>
      <c r="O10" s="29"/>
      <c r="P10" s="29"/>
      <c r="R10" s="23"/>
      <c r="S10" s="23"/>
      <c r="T10" s="23"/>
      <c r="W10" s="29"/>
      <c r="X10" s="29"/>
      <c r="Y10" s="29"/>
      <c r="AA10" s="23"/>
      <c r="AB10" s="23"/>
      <c r="AC10" s="23"/>
      <c r="AF10" s="29"/>
      <c r="AG10" s="29"/>
      <c r="AH10" s="29"/>
      <c r="AJ10" s="23"/>
      <c r="AK10" s="23"/>
      <c r="AL10" s="23"/>
      <c r="AO10" s="29"/>
      <c r="AP10" s="29"/>
      <c r="AQ10" s="29"/>
      <c r="AS10" s="23"/>
      <c r="AT10" s="23"/>
      <c r="AU10" s="23"/>
      <c r="AX10" s="29"/>
      <c r="AY10" s="29"/>
      <c r="AZ10" s="29"/>
      <c r="BB10" s="23"/>
      <c r="BC10" s="23"/>
      <c r="BD10" s="23"/>
    </row>
    <row r="11" spans="1:56" ht="15.75" customHeight="1" thickBot="1" x14ac:dyDescent="0.3">
      <c r="A11" s="215" t="s">
        <v>28</v>
      </c>
      <c r="B11" s="40">
        <f>[15]l_t_mode_phon_b1!C9</f>
        <v>-7.0852176785093297</v>
      </c>
      <c r="C11" s="40">
        <f>[15]l_t_mode_phon_b1!D9</f>
        <v>-14.6820478320679</v>
      </c>
      <c r="D11" s="40">
        <f>[15]l_t_mode_phon_b1!E9</f>
        <v>0.51161247504931395</v>
      </c>
      <c r="E11" s="39">
        <f>[15]l_t_mode_phon_b1!F9</f>
        <v>3.8683529031339701</v>
      </c>
      <c r="F11" s="39">
        <f>[15]l_t_mode_phon_b1!G9</f>
        <v>-1.8315851360844499</v>
      </c>
      <c r="G11" s="189">
        <f>[15]l_t_mode_phon_b1!H9</f>
        <v>613.06511949291803</v>
      </c>
      <c r="H11" s="191">
        <f>[15]l_t_mode_phon_b1!I9</f>
        <v>6.7498310335241299E-2</v>
      </c>
      <c r="I11" s="261" t="str">
        <f t="shared" si="2"/>
        <v>p = .067</v>
      </c>
      <c r="J11" s="194">
        <f>B11-C11</f>
        <v>7.5968301535585701</v>
      </c>
      <c r="K11" s="23"/>
      <c r="P11" s="29"/>
      <c r="Q11" s="29"/>
      <c r="S11" s="23"/>
      <c r="T11" s="23"/>
      <c r="Y11" s="29"/>
      <c r="Z11" s="29"/>
      <c r="AB11" s="23"/>
      <c r="AC11" s="23"/>
      <c r="AH11" s="29"/>
      <c r="AI11" s="29"/>
      <c r="AK11" s="23"/>
      <c r="AL11" s="23"/>
      <c r="AQ11" s="29"/>
      <c r="AR11" s="29"/>
      <c r="AT11" s="23"/>
      <c r="AU11" s="23"/>
      <c r="AZ11" s="29"/>
      <c r="BA11" s="29"/>
      <c r="BC11" s="23"/>
      <c r="BD11" s="23"/>
    </row>
    <row r="12" spans="1:56" ht="15.75" customHeight="1" x14ac:dyDescent="0.25">
      <c r="A12" s="215" t="s">
        <v>29</v>
      </c>
      <c r="B12" s="37">
        <f>[16]h_t_mode_phon_b1!C9</f>
        <v>-2.51982027117334</v>
      </c>
      <c r="C12" s="37">
        <f>[16]h_t_mode_phon_b1!D9</f>
        <v>-13.730258163909401</v>
      </c>
      <c r="D12" s="37">
        <f>[16]h_t_mode_phon_b1!E9</f>
        <v>8.69061762156276</v>
      </c>
      <c r="E12" s="36">
        <f>[16]h_t_mode_phon_b1!F9</f>
        <v>5.7084254451660996</v>
      </c>
      <c r="F12" s="36">
        <f>[16]h_t_mode_phon_b1!G9</f>
        <v>-0.441421245731979</v>
      </c>
      <c r="G12" s="202">
        <f>[16]h_t_mode_phon_b1!H9</f>
        <v>613.12647078644704</v>
      </c>
      <c r="H12" s="204">
        <f>[16]h_t_mode_phon_b1!I9</f>
        <v>0.65906368992076403</v>
      </c>
      <c r="I12" s="273" t="str">
        <f t="shared" si="2"/>
        <v>p = .659</v>
      </c>
      <c r="J12" s="194">
        <f>B12-C12</f>
        <v>11.21043789273606</v>
      </c>
      <c r="K12" s="23"/>
      <c r="P12" s="29"/>
      <c r="Q12" s="29"/>
      <c r="S12" s="23"/>
      <c r="T12" s="23"/>
      <c r="Y12" s="29"/>
      <c r="Z12" s="29"/>
      <c r="AB12" s="23"/>
      <c r="AC12" s="23"/>
      <c r="AH12" s="29"/>
      <c r="AI12" s="29"/>
      <c r="AK12" s="23"/>
      <c r="AL12" s="23"/>
      <c r="AQ12" s="29"/>
      <c r="AR12" s="29"/>
      <c r="AT12" s="23"/>
      <c r="AU12" s="23"/>
      <c r="AZ12" s="29"/>
      <c r="BA12" s="29"/>
      <c r="BC12" s="23"/>
      <c r="BD12" s="23"/>
    </row>
    <row r="13" spans="1:56" ht="15.75" customHeight="1" thickBot="1" x14ac:dyDescent="0.3">
      <c r="A13" s="270"/>
      <c r="B13" s="270"/>
      <c r="C13" s="270"/>
      <c r="D13" s="270"/>
      <c r="E13" s="272"/>
      <c r="F13" s="272"/>
      <c r="G13" s="244"/>
      <c r="H13" s="204"/>
      <c r="I13" s="273"/>
      <c r="J13" s="194"/>
      <c r="K13" s="23"/>
      <c r="P13" s="29"/>
      <c r="Q13" s="29"/>
      <c r="S13" s="23"/>
      <c r="T13" s="23"/>
      <c r="Y13" s="29"/>
      <c r="Z13" s="29"/>
      <c r="AB13" s="23"/>
      <c r="AC13" s="23"/>
      <c r="AH13" s="29"/>
      <c r="AI13" s="29"/>
      <c r="AK13" s="23"/>
      <c r="AL13" s="23"/>
      <c r="AQ13" s="29"/>
      <c r="AR13" s="29"/>
      <c r="AT13" s="23"/>
      <c r="AU13" s="23"/>
      <c r="AZ13" s="29"/>
      <c r="BA13" s="29"/>
      <c r="BC13" s="23"/>
      <c r="BD13" s="23"/>
    </row>
    <row r="14" spans="1:56" ht="15.75" customHeight="1" thickTop="1" thickBot="1" x14ac:dyDescent="0.3">
      <c r="A14" s="25" t="s">
        <v>60</v>
      </c>
      <c r="B14" s="25" t="str">
        <f t="shared" ref="B14:H14" si="3">B8</f>
        <v>est.</v>
      </c>
      <c r="C14" s="25" t="str">
        <f t="shared" si="3"/>
        <v>2.5% CI</v>
      </c>
      <c r="D14" s="25" t="str">
        <f t="shared" si="3"/>
        <v>97.5% CI</v>
      </c>
      <c r="E14" s="25" t="str">
        <f t="shared" si="3"/>
        <v>std.error</v>
      </c>
      <c r="F14" s="25" t="str">
        <f t="shared" si="3"/>
        <v>t</v>
      </c>
      <c r="G14" s="186" t="str">
        <f t="shared" si="3"/>
        <v>df</v>
      </c>
      <c r="H14" s="187" t="str">
        <f t="shared" si="3"/>
        <v>p. val.</v>
      </c>
      <c r="I14" s="200" t="s">
        <v>19</v>
      </c>
      <c r="J14" s="188" t="s">
        <v>48</v>
      </c>
      <c r="K14" s="23"/>
      <c r="P14" s="29"/>
      <c r="Q14" s="29"/>
      <c r="S14" s="23"/>
      <c r="T14" s="23"/>
      <c r="Y14" s="29"/>
      <c r="Z14" s="29"/>
      <c r="AB14" s="23"/>
      <c r="AC14" s="23"/>
      <c r="AH14" s="29"/>
      <c r="AI14" s="29"/>
      <c r="AK14" s="23"/>
      <c r="AL14" s="23"/>
      <c r="AQ14" s="29"/>
      <c r="AR14" s="29"/>
      <c r="AT14" s="23"/>
      <c r="AU14" s="23"/>
      <c r="AZ14" s="29"/>
      <c r="BA14" s="29"/>
      <c r="BC14" s="23"/>
      <c r="BD14" s="23"/>
    </row>
    <row r="15" spans="1:56" ht="15.75" customHeight="1" thickTop="1" thickBot="1" x14ac:dyDescent="0.3">
      <c r="A15" s="209" t="s">
        <v>26</v>
      </c>
      <c r="B15" s="44">
        <f>[13]l_f0_mode_phon_b1!C10</f>
        <v>2.2452422339776898</v>
      </c>
      <c r="C15" s="44">
        <f>[13]l_f0_mode_phon_b1!D10</f>
        <v>1.8937317285747799</v>
      </c>
      <c r="D15" s="44">
        <f>[13]l_f0_mode_phon_b1!E10</f>
        <v>2.5967527393805998</v>
      </c>
      <c r="E15" s="39">
        <f>[13]l_f0_mode_phon_b1!F10</f>
        <v>0.17899051146095099</v>
      </c>
      <c r="F15" s="39">
        <f>[13]l_f0_mode_phon_b1!G10</f>
        <v>12.5439176392739</v>
      </c>
      <c r="G15" s="189">
        <f>[13]l_f0_mode_phon_b1!H10</f>
        <v>611.66213810550403</v>
      </c>
      <c r="H15" s="191">
        <f>[13]l_f0_mode_phon_b1!I10</f>
        <v>2.7806132787744498E-32</v>
      </c>
      <c r="I15" s="261" t="str">
        <f>IF(H15&lt;0.001, "p &lt; .001", _xlfn.CONCAT("p = ", REPLACE(ROUND(H15, 3),1,2,".")))</f>
        <v>p &lt; .001</v>
      </c>
      <c r="J15" s="194">
        <f>B15-C15</f>
        <v>0.35151050540290996</v>
      </c>
      <c r="K15" s="23"/>
      <c r="P15" s="29"/>
      <c r="Q15" s="29"/>
      <c r="S15" s="23"/>
      <c r="T15" s="23"/>
      <c r="Y15" s="29"/>
      <c r="Z15" s="29"/>
      <c r="AB15" s="23"/>
      <c r="AC15" s="23"/>
      <c r="AH15" s="29"/>
      <c r="AI15" s="29"/>
      <c r="AK15" s="23"/>
      <c r="AL15" s="23"/>
      <c r="AQ15" s="29"/>
      <c r="AR15" s="29"/>
      <c r="AT15" s="23"/>
      <c r="AU15" s="23"/>
      <c r="AZ15" s="29"/>
      <c r="BA15" s="29"/>
      <c r="BC15" s="23"/>
      <c r="BD15" s="23"/>
    </row>
    <row r="16" spans="1:56" ht="15.75" customHeight="1" thickBot="1" x14ac:dyDescent="0.3">
      <c r="A16" s="212" t="s">
        <v>27</v>
      </c>
      <c r="B16" s="43">
        <f>[14]h_f0_mode_phon_b1!C10</f>
        <v>2.8944512760333798</v>
      </c>
      <c r="C16" s="43">
        <f>[14]h_f0_mode_phon_b1!D10</f>
        <v>2.4016668177576301</v>
      </c>
      <c r="D16" s="43">
        <f>[14]h_f0_mode_phon_b1!E10</f>
        <v>3.3872357343091202</v>
      </c>
      <c r="E16" s="42">
        <f>[14]h_f0_mode_phon_b1!F10</f>
        <v>0.25093196195292999</v>
      </c>
      <c r="F16" s="42">
        <f>[14]h_f0_mode_phon_b1!G10</f>
        <v>11.5348051061598</v>
      </c>
      <c r="G16" s="195">
        <f>[14]h_f0_mode_phon_b1!H10</f>
        <v>616.87781800571599</v>
      </c>
      <c r="H16" s="191">
        <f>[14]h_f0_mode_phon_b1!I10</f>
        <v>5.20926996980115E-28</v>
      </c>
      <c r="I16" s="261" t="str">
        <f t="shared" ref="I16:I18" si="4">IF(H16&lt;0.001, "p &lt; .001", _xlfn.CONCAT("p = ", REPLACE(ROUND(H16, 3),1,2,".")))</f>
        <v>p &lt; .001</v>
      </c>
      <c r="J16" s="194">
        <f>B16-C16</f>
        <v>0.49278445827574968</v>
      </c>
      <c r="K16" s="23"/>
      <c r="P16" s="29"/>
      <c r="Q16" s="29"/>
      <c r="S16" s="23"/>
      <c r="T16" s="23"/>
      <c r="Y16" s="29"/>
      <c r="Z16" s="29"/>
      <c r="AB16" s="23"/>
      <c r="AC16" s="23"/>
      <c r="AH16" s="29"/>
      <c r="AI16" s="29"/>
      <c r="AK16" s="23"/>
      <c r="AL16" s="23"/>
      <c r="AQ16" s="29"/>
      <c r="AR16" s="29"/>
      <c r="AT16" s="23"/>
      <c r="AU16" s="23"/>
      <c r="AZ16" s="29"/>
      <c r="BA16" s="29"/>
      <c r="BC16" s="23"/>
      <c r="BD16" s="23"/>
    </row>
    <row r="17" spans="1:56" ht="15.75" customHeight="1" thickBot="1" x14ac:dyDescent="0.3">
      <c r="A17" s="215" t="s">
        <v>28</v>
      </c>
      <c r="B17" s="40">
        <f>[15]l_t_mode_phon_b1!C10</f>
        <v>-9.2795679617357703</v>
      </c>
      <c r="C17" s="40">
        <f>[15]l_t_mode_phon_b1!D10</f>
        <v>-14.283145767576899</v>
      </c>
      <c r="D17" s="40">
        <f>[15]l_t_mode_phon_b1!E10</f>
        <v>-4.2759901558946103</v>
      </c>
      <c r="E17" s="39">
        <f>[15]l_t_mode_phon_b1!F10</f>
        <v>2.5478443894321998</v>
      </c>
      <c r="F17" s="39">
        <f>[15]l_t_mode_phon_b1!G10</f>
        <v>-3.6421250843359898</v>
      </c>
      <c r="G17" s="189">
        <f>[15]l_t_mode_phon_b1!H10</f>
        <v>612.04765474632597</v>
      </c>
      <c r="H17" s="191">
        <f>[15]l_t_mode_phon_b1!I10</f>
        <v>2.9330492632409098E-4</v>
      </c>
      <c r="I17" s="261" t="str">
        <f t="shared" si="4"/>
        <v>p &lt; .001</v>
      </c>
      <c r="J17" s="194">
        <f>B17-C17</f>
        <v>5.0035778058411289</v>
      </c>
      <c r="K17" s="23"/>
      <c r="P17" s="29"/>
      <c r="Q17" s="29"/>
      <c r="S17" s="23"/>
      <c r="T17" s="23"/>
      <c r="Y17" s="29"/>
      <c r="Z17" s="29"/>
      <c r="AB17" s="23"/>
      <c r="AC17" s="23"/>
      <c r="AH17" s="29"/>
      <c r="AI17" s="29"/>
      <c r="AK17" s="23"/>
      <c r="AL17" s="23"/>
      <c r="AQ17" s="29"/>
      <c r="AR17" s="29"/>
      <c r="AT17" s="23"/>
      <c r="AU17" s="23"/>
      <c r="AZ17" s="29"/>
      <c r="BA17" s="29"/>
      <c r="BC17" s="23"/>
      <c r="BD17" s="23"/>
    </row>
    <row r="18" spans="1:56" ht="15.75" customHeight="1" x14ac:dyDescent="0.25">
      <c r="A18" s="215" t="s">
        <v>29</v>
      </c>
      <c r="B18" s="37">
        <f>[16]h_t_mode_phon_b1!C10</f>
        <v>-3.55577788582498</v>
      </c>
      <c r="C18" s="37">
        <f>[16]h_t_mode_phon_b1!D10</f>
        <v>-10.8934032527802</v>
      </c>
      <c r="D18" s="37">
        <f>[16]h_t_mode_phon_b1!E10</f>
        <v>3.78184748113028</v>
      </c>
      <c r="E18" s="36">
        <f>[16]h_t_mode_phon_b1!F10</f>
        <v>3.73636488187244</v>
      </c>
      <c r="F18" s="36">
        <f>[16]h_t_mode_phon_b1!G10</f>
        <v>-0.95166773006469396</v>
      </c>
      <c r="G18" s="202">
        <f>[16]h_t_mode_phon_b1!H10</f>
        <v>613.11981751104895</v>
      </c>
      <c r="H18" s="204">
        <f>[16]h_t_mode_phon_b1!I10</f>
        <v>0.34164052153100299</v>
      </c>
      <c r="I18" s="273" t="str">
        <f t="shared" si="4"/>
        <v>p = .342</v>
      </c>
      <c r="J18" s="194">
        <f>B18-C18</f>
        <v>7.3376253669552192</v>
      </c>
      <c r="K18" s="23"/>
      <c r="P18" s="29"/>
      <c r="Q18" s="29"/>
      <c r="S18" s="23"/>
      <c r="T18" s="23"/>
      <c r="Y18" s="29"/>
      <c r="Z18" s="29"/>
      <c r="AB18" s="23"/>
      <c r="AC18" s="23"/>
      <c r="AH18" s="29"/>
      <c r="AI18" s="29"/>
      <c r="AK18" s="23"/>
      <c r="AL18" s="23"/>
      <c r="AQ18" s="29"/>
      <c r="AR18" s="29"/>
      <c r="AT18" s="23"/>
      <c r="AU18" s="23"/>
      <c r="AZ18" s="29"/>
      <c r="BA18" s="29"/>
      <c r="BC18" s="23"/>
      <c r="BD18" s="23"/>
    </row>
    <row r="19" spans="1:56" ht="15.75" customHeight="1" thickBot="1" x14ac:dyDescent="0.3">
      <c r="A19" s="270"/>
      <c r="B19" s="270"/>
      <c r="C19" s="270"/>
      <c r="D19" s="270"/>
      <c r="E19" s="272"/>
      <c r="F19" s="272"/>
      <c r="G19" s="244"/>
      <c r="H19" s="204"/>
      <c r="I19" s="273"/>
      <c r="J19" s="194"/>
      <c r="K19" s="23"/>
      <c r="P19" s="29"/>
      <c r="Q19" s="29"/>
      <c r="S19" s="23"/>
      <c r="T19" s="23"/>
      <c r="Y19" s="29"/>
      <c r="Z19" s="29"/>
      <c r="AB19" s="23"/>
      <c r="AC19" s="23"/>
      <c r="AH19" s="29"/>
      <c r="AI19" s="29"/>
      <c r="AK19" s="23"/>
      <c r="AL19" s="23"/>
      <c r="AQ19" s="29"/>
      <c r="AR19" s="29"/>
      <c r="AT19" s="23"/>
      <c r="AU19" s="23"/>
      <c r="AZ19" s="29"/>
      <c r="BA19" s="29"/>
      <c r="BC19" s="23"/>
      <c r="BD19" s="23"/>
    </row>
    <row r="20" spans="1:56" ht="15.75" customHeight="1" thickTop="1" thickBot="1" x14ac:dyDescent="0.3">
      <c r="A20" s="25" t="s">
        <v>61</v>
      </c>
      <c r="B20" s="25" t="str">
        <f t="shared" ref="B20:H20" si="5">B14</f>
        <v>est.</v>
      </c>
      <c r="C20" s="25" t="str">
        <f t="shared" si="5"/>
        <v>2.5% CI</v>
      </c>
      <c r="D20" s="25" t="str">
        <f t="shared" si="5"/>
        <v>97.5% CI</v>
      </c>
      <c r="E20" s="25" t="str">
        <f t="shared" si="5"/>
        <v>std.error</v>
      </c>
      <c r="F20" s="25" t="str">
        <f t="shared" si="5"/>
        <v>t</v>
      </c>
      <c r="G20" s="186" t="str">
        <f t="shared" si="5"/>
        <v>df</v>
      </c>
      <c r="H20" s="187" t="str">
        <f t="shared" si="5"/>
        <v>p. val.</v>
      </c>
      <c r="I20" s="200" t="s">
        <v>19</v>
      </c>
      <c r="J20" s="188" t="s">
        <v>48</v>
      </c>
      <c r="K20" s="23"/>
      <c r="P20" s="29"/>
      <c r="Q20" s="29"/>
      <c r="S20" s="23"/>
      <c r="T20" s="23"/>
      <c r="Y20" s="29"/>
      <c r="Z20" s="29"/>
      <c r="AB20" s="23"/>
      <c r="AC20" s="23"/>
      <c r="AH20" s="29"/>
      <c r="AI20" s="29"/>
      <c r="AK20" s="23"/>
      <c r="AL20" s="23"/>
      <c r="AQ20" s="29"/>
      <c r="AR20" s="29"/>
      <c r="AT20" s="23"/>
      <c r="AU20" s="23"/>
      <c r="AZ20" s="29"/>
      <c r="BA20" s="29"/>
      <c r="BC20" s="23"/>
      <c r="BD20" s="23"/>
    </row>
    <row r="21" spans="1:56" ht="15.75" customHeight="1" thickTop="1" thickBot="1" x14ac:dyDescent="0.3">
      <c r="A21" s="209" t="s">
        <v>26</v>
      </c>
      <c r="B21" s="44">
        <f>[13]l_f0_mode_phon_b1!C11</f>
        <v>-2.52097439543846</v>
      </c>
      <c r="C21" s="44">
        <f>[13]l_f0_mode_phon_b1!D11</f>
        <v>-3.73388203153789</v>
      </c>
      <c r="D21" s="44">
        <f>[13]l_f0_mode_phon_b1!E11</f>
        <v>-1.30806675933903</v>
      </c>
      <c r="E21" s="39">
        <f>[13]l_f0_mode_phon_b1!F11</f>
        <v>0.61762158819859703</v>
      </c>
      <c r="F21" s="39">
        <f>[13]l_f0_mode_phon_b1!G11</f>
        <v>-4.0817459162840004</v>
      </c>
      <c r="G21" s="189">
        <f>[13]l_f0_mode_phon_b1!H11</f>
        <v>613.82765647556096</v>
      </c>
      <c r="H21" s="191">
        <f>[13]l_f0_mode_phon_b1!I11</f>
        <v>5.0607911358377997E-5</v>
      </c>
      <c r="I21" s="261" t="str">
        <f>IF(H21&lt;0.001, "p &lt; .001", _xlfn.CONCAT("p = ", REPLACE(ROUND(H21, 3),1,2,".")))</f>
        <v>p &lt; .001</v>
      </c>
      <c r="J21" s="194">
        <f>B21-C21</f>
        <v>1.21290763609943</v>
      </c>
      <c r="K21" s="23"/>
      <c r="P21" s="29"/>
      <c r="Q21" s="29"/>
      <c r="S21" s="23"/>
      <c r="T21" s="23"/>
      <c r="Y21" s="29"/>
      <c r="Z21" s="29"/>
      <c r="AB21" s="23"/>
      <c r="AC21" s="23"/>
      <c r="AH21" s="29"/>
      <c r="AI21" s="29"/>
      <c r="AK21" s="23"/>
      <c r="AL21" s="23"/>
      <c r="AQ21" s="29"/>
      <c r="AR21" s="29"/>
      <c r="AT21" s="23"/>
      <c r="AU21" s="23"/>
      <c r="AZ21" s="29"/>
      <c r="BA21" s="29"/>
      <c r="BC21" s="23"/>
      <c r="BD21" s="23"/>
    </row>
    <row r="22" spans="1:56" ht="15.75" customHeight="1" thickBot="1" x14ac:dyDescent="0.3">
      <c r="A22" s="212" t="s">
        <v>27</v>
      </c>
      <c r="B22" s="43">
        <f>[14]h_f0_mode_phon_b1!C11</f>
        <v>3.4684079732185902</v>
      </c>
      <c r="C22" s="43">
        <f>[14]h_f0_mode_phon_b1!D11</f>
        <v>1.7518730933751201</v>
      </c>
      <c r="D22" s="43">
        <f>[14]h_f0_mode_phon_b1!E11</f>
        <v>5.1849428530620596</v>
      </c>
      <c r="E22" s="42">
        <f>[14]h_f0_mode_phon_b1!F11</f>
        <v>0.874086351275141</v>
      </c>
      <c r="F22" s="42">
        <f>[14]h_f0_mode_phon_b1!G11</f>
        <v>3.96803813279864</v>
      </c>
      <c r="G22" s="195">
        <f>[14]h_f0_mode_phon_b1!H11</f>
        <v>618.85404423062698</v>
      </c>
      <c r="H22" s="191">
        <f>[14]h_f0_mode_phon_b1!I11</f>
        <v>8.0956265869833096E-5</v>
      </c>
      <c r="I22" s="261" t="str">
        <f t="shared" ref="I22:I24" si="6">IF(H22&lt;0.001, "p &lt; .001", _xlfn.CONCAT("p = ", REPLACE(ROUND(H22, 3),1,2,".")))</f>
        <v>p &lt; .001</v>
      </c>
      <c r="J22" s="194">
        <f>B22-C22</f>
        <v>1.7165348798434701</v>
      </c>
      <c r="K22" s="23"/>
      <c r="P22" s="29"/>
      <c r="Q22" s="29"/>
      <c r="S22" s="23"/>
      <c r="T22" s="23"/>
      <c r="Y22" s="29"/>
      <c r="Z22" s="29"/>
      <c r="AB22" s="23"/>
      <c r="AC22" s="23"/>
      <c r="AH22" s="29"/>
      <c r="AI22" s="29"/>
      <c r="AK22" s="23"/>
      <c r="AL22" s="23"/>
      <c r="AQ22" s="29"/>
      <c r="AR22" s="29"/>
      <c r="AT22" s="23"/>
      <c r="AU22" s="23"/>
      <c r="AZ22" s="29"/>
      <c r="BA22" s="29"/>
      <c r="BC22" s="23"/>
      <c r="BD22" s="23"/>
    </row>
    <row r="23" spans="1:56" ht="15.75" customHeight="1" thickBot="1" x14ac:dyDescent="0.3">
      <c r="A23" s="215" t="s">
        <v>28</v>
      </c>
      <c r="B23" s="40">
        <f>[15]l_t_mode_phon_b1!C11</f>
        <v>-3.5996822962942501</v>
      </c>
      <c r="C23" s="40">
        <f>[15]l_t_mode_phon_b1!D11</f>
        <v>-20.890269445218198</v>
      </c>
      <c r="D23" s="40">
        <f>[15]l_t_mode_phon_b1!E11</f>
        <v>13.6909048526296</v>
      </c>
      <c r="E23" s="39">
        <f>[15]l_t_mode_phon_b1!F11</f>
        <v>8.8044275252230193</v>
      </c>
      <c r="F23" s="39">
        <f>[15]l_t_mode_phon_b1!G11</f>
        <v>-0.40884910302025201</v>
      </c>
      <c r="G23" s="189">
        <f>[15]l_t_mode_phon_b1!H11</f>
        <v>611.43612498791595</v>
      </c>
      <c r="H23" s="191">
        <f>[15]l_t_mode_phon_b1!I11</f>
        <v>0.68279356238886901</v>
      </c>
      <c r="I23" s="261" t="str">
        <f t="shared" si="6"/>
        <v>p = .683</v>
      </c>
      <c r="J23" s="194">
        <f>B23-C23</f>
        <v>17.290587148923947</v>
      </c>
      <c r="K23" s="23"/>
      <c r="P23" s="29"/>
      <c r="Q23" s="29"/>
      <c r="S23" s="23"/>
      <c r="T23" s="23"/>
      <c r="Y23" s="29"/>
      <c r="Z23" s="29"/>
      <c r="AB23" s="23"/>
      <c r="AC23" s="23"/>
      <c r="AH23" s="29"/>
      <c r="AI23" s="29"/>
      <c r="AK23" s="23"/>
      <c r="AL23" s="23"/>
      <c r="AQ23" s="29"/>
      <c r="AR23" s="29"/>
      <c r="AT23" s="23"/>
      <c r="AU23" s="23"/>
      <c r="AZ23" s="29"/>
      <c r="BA23" s="29"/>
      <c r="BC23" s="23"/>
      <c r="BD23" s="23"/>
    </row>
    <row r="24" spans="1:56" ht="15.75" customHeight="1" x14ac:dyDescent="0.25">
      <c r="A24" s="215" t="s">
        <v>29</v>
      </c>
      <c r="B24" s="270">
        <f>[16]h_t_mode_phon_b1!C11</f>
        <v>69.265765002492302</v>
      </c>
      <c r="C24" s="270">
        <f>[16]h_t_mode_phon_b1!D11</f>
        <v>43.693834425145198</v>
      </c>
      <c r="D24" s="270">
        <f>[16]h_t_mode_phon_b1!E11</f>
        <v>94.837695579839405</v>
      </c>
      <c r="E24" s="272">
        <f>[16]h_t_mode_phon_b1!F11</f>
        <v>13.0214500518526</v>
      </c>
      <c r="F24" s="272">
        <f>[16]h_t_mode_phon_b1!G11</f>
        <v>5.3193588061751296</v>
      </c>
      <c r="G24" s="244">
        <f>[16]h_t_mode_phon_b1!H11</f>
        <v>614.612112667117</v>
      </c>
      <c r="H24" s="204">
        <f>[16]h_t_mode_phon_b1!I11</f>
        <v>1.4603835236322801E-7</v>
      </c>
      <c r="I24" s="273" t="str">
        <f t="shared" si="6"/>
        <v>p &lt; .001</v>
      </c>
      <c r="J24" s="194">
        <f>B24-C24</f>
        <v>25.571930577347104</v>
      </c>
      <c r="K24" s="23"/>
      <c r="P24" s="29"/>
      <c r="Q24" s="29"/>
      <c r="S24" s="23"/>
      <c r="T24" s="23"/>
      <c r="Y24" s="29"/>
      <c r="Z24" s="29"/>
      <c r="AB24" s="23"/>
      <c r="AC24" s="23"/>
      <c r="AH24" s="29"/>
      <c r="AI24" s="29"/>
      <c r="AK24" s="23"/>
      <c r="AL24" s="23"/>
      <c r="AQ24" s="29"/>
      <c r="AR24" s="29"/>
      <c r="AT24" s="23"/>
      <c r="AU24" s="23"/>
      <c r="AZ24" s="29"/>
      <c r="BA24" s="29"/>
      <c r="BC24" s="23"/>
      <c r="BD24" s="23"/>
    </row>
    <row r="25" spans="1:56" ht="15.75" customHeight="1" thickBot="1" x14ac:dyDescent="0.3">
      <c r="A25" s="270"/>
      <c r="B25" s="270"/>
      <c r="C25" s="270"/>
      <c r="D25" s="270"/>
      <c r="E25" s="272"/>
      <c r="F25" s="272"/>
      <c r="G25" s="244"/>
      <c r="H25" s="204"/>
      <c r="I25" s="273"/>
      <c r="J25" s="194"/>
      <c r="K25" s="23"/>
      <c r="P25" s="29"/>
      <c r="Q25" s="29"/>
      <c r="S25" s="23"/>
      <c r="T25" s="23"/>
      <c r="Y25" s="29"/>
      <c r="Z25" s="29"/>
      <c r="AB25" s="23"/>
      <c r="AC25" s="23"/>
      <c r="AH25" s="29"/>
      <c r="AI25" s="29"/>
      <c r="AK25" s="23"/>
      <c r="AL25" s="23"/>
      <c r="AQ25" s="29"/>
      <c r="AR25" s="29"/>
      <c r="AT25" s="23"/>
      <c r="AU25" s="23"/>
      <c r="AZ25" s="29"/>
      <c r="BA25" s="29"/>
      <c r="BC25" s="23"/>
      <c r="BD25" s="23"/>
    </row>
    <row r="26" spans="1:56" ht="15.75" customHeight="1" thickTop="1" thickBot="1" x14ac:dyDescent="0.3">
      <c r="A26" s="25" t="s">
        <v>62</v>
      </c>
      <c r="B26" s="25" t="str">
        <f t="shared" ref="B26:H26" si="7">B20</f>
        <v>est.</v>
      </c>
      <c r="C26" s="25" t="str">
        <f t="shared" si="7"/>
        <v>2.5% CI</v>
      </c>
      <c r="D26" s="25" t="str">
        <f t="shared" si="7"/>
        <v>97.5% CI</v>
      </c>
      <c r="E26" s="25" t="str">
        <f t="shared" si="7"/>
        <v>std.error</v>
      </c>
      <c r="F26" s="25" t="str">
        <f t="shared" si="7"/>
        <v>t</v>
      </c>
      <c r="G26" s="186" t="str">
        <f t="shared" si="7"/>
        <v>df</v>
      </c>
      <c r="H26" s="187" t="str">
        <f t="shared" si="7"/>
        <v>p. val.</v>
      </c>
      <c r="I26" s="200" t="s">
        <v>19</v>
      </c>
      <c r="J26" s="188" t="s">
        <v>48</v>
      </c>
      <c r="K26" s="23"/>
      <c r="P26" s="29"/>
      <c r="Q26" s="29"/>
      <c r="S26" s="23"/>
      <c r="T26" s="23"/>
      <c r="Y26" s="29"/>
      <c r="Z26" s="29"/>
      <c r="AB26" s="23"/>
      <c r="AC26" s="23"/>
      <c r="AH26" s="29"/>
      <c r="AI26" s="29"/>
      <c r="AK26" s="23"/>
      <c r="AL26" s="23"/>
      <c r="AQ26" s="29"/>
      <c r="AR26" s="29"/>
      <c r="AT26" s="23"/>
      <c r="AU26" s="23"/>
      <c r="AZ26" s="29"/>
      <c r="BA26" s="29"/>
      <c r="BC26" s="23"/>
      <c r="BD26" s="23"/>
    </row>
    <row r="27" spans="1:56" ht="15.75" customHeight="1" thickTop="1" thickBot="1" x14ac:dyDescent="0.3">
      <c r="A27" s="209" t="s">
        <v>26</v>
      </c>
      <c r="B27" s="44">
        <f>[13]l_f0_mode_phon_b1!C12</f>
        <v>-0.62268697229144898</v>
      </c>
      <c r="C27" s="44">
        <f>[13]l_f0_mode_phon_b1!D12</f>
        <v>-1.72971746881786</v>
      </c>
      <c r="D27" s="44">
        <f>[13]l_f0_mode_phon_b1!E12</f>
        <v>0.48434352423496801</v>
      </c>
      <c r="E27" s="39">
        <f>[13]l_f0_mode_phon_b1!F12</f>
        <v>0.56370694502682495</v>
      </c>
      <c r="F27" s="39">
        <f>[13]l_f0_mode_phon_b1!G12</f>
        <v>-1.1046288816998999</v>
      </c>
      <c r="G27" s="189">
        <f>[13]l_f0_mode_phon_b1!H12</f>
        <v>613.15796455245004</v>
      </c>
      <c r="H27" s="191">
        <f>[13]l_f0_mode_phon_b1!I12</f>
        <v>0.26975370829766498</v>
      </c>
      <c r="I27" s="261" t="str">
        <f>IF(H27&lt;0.001, "p &lt; .001", _xlfn.CONCAT("p = ", REPLACE(ROUND(H27, 3),1,2,".")))</f>
        <v>p = .27</v>
      </c>
      <c r="J27" s="194">
        <f>B27-C27</f>
        <v>1.1070304965264111</v>
      </c>
      <c r="K27" s="23"/>
      <c r="P27" s="29"/>
      <c r="Q27" s="29"/>
      <c r="S27" s="23"/>
      <c r="T27" s="23"/>
      <c r="Y27" s="29"/>
      <c r="Z27" s="29"/>
      <c r="AB27" s="23"/>
      <c r="AC27" s="23"/>
      <c r="AH27" s="29"/>
      <c r="AI27" s="29"/>
      <c r="AK27" s="23"/>
      <c r="AL27" s="23"/>
      <c r="AQ27" s="29"/>
      <c r="AR27" s="29"/>
      <c r="AT27" s="23"/>
      <c r="AU27" s="23"/>
      <c r="AZ27" s="29"/>
      <c r="BA27" s="29"/>
      <c r="BC27" s="23"/>
      <c r="BD27" s="23"/>
    </row>
    <row r="28" spans="1:56" ht="15.75" customHeight="1" thickBot="1" x14ac:dyDescent="0.3">
      <c r="A28" s="212" t="s">
        <v>27</v>
      </c>
      <c r="B28" s="43">
        <f>[14]h_f0_mode_phon_b1!C12</f>
        <v>3.0928949915396902</v>
      </c>
      <c r="C28" s="43">
        <f>[14]h_f0_mode_phon_b1!D12</f>
        <v>1.5214235222457599</v>
      </c>
      <c r="D28" s="43">
        <f>[14]h_f0_mode_phon_b1!E12</f>
        <v>4.6643664608336204</v>
      </c>
      <c r="E28" s="42">
        <f>[14]h_f0_mode_phon_b1!F12</f>
        <v>0.80021660450259302</v>
      </c>
      <c r="F28" s="42">
        <f>[14]h_f0_mode_phon_b1!G12</f>
        <v>3.8650722493595402</v>
      </c>
      <c r="G28" s="195">
        <f>[14]h_f0_mode_phon_b1!H12</f>
        <v>618.38314013745605</v>
      </c>
      <c r="H28" s="191">
        <f>[14]h_f0_mode_phon_b1!I12</f>
        <v>1.2279395095364599E-4</v>
      </c>
      <c r="I28" s="261" t="str">
        <f t="shared" ref="I28:I30" si="8">IF(H28&lt;0.001, "p &lt; .001", _xlfn.CONCAT("p = ", REPLACE(ROUND(H28, 3),1,2,".")))</f>
        <v>p &lt; .001</v>
      </c>
      <c r="J28" s="194">
        <f>B28-C28</f>
        <v>1.5714714692939302</v>
      </c>
      <c r="K28" s="23"/>
      <c r="P28" s="29"/>
      <c r="Q28" s="29"/>
      <c r="S28" s="23"/>
      <c r="T28" s="23"/>
      <c r="Y28" s="29"/>
      <c r="Z28" s="29"/>
      <c r="AB28" s="23"/>
      <c r="AC28" s="23"/>
      <c r="AH28" s="29"/>
      <c r="AI28" s="29"/>
      <c r="AK28" s="23"/>
      <c r="AL28" s="23"/>
      <c r="AQ28" s="29"/>
      <c r="AR28" s="29"/>
      <c r="AT28" s="23"/>
      <c r="AU28" s="23"/>
      <c r="AZ28" s="29"/>
      <c r="BA28" s="29"/>
      <c r="BC28" s="23"/>
      <c r="BD28" s="23"/>
    </row>
    <row r="29" spans="1:56" ht="15.75" customHeight="1" thickBot="1" x14ac:dyDescent="0.3">
      <c r="A29" s="215" t="s">
        <v>28</v>
      </c>
      <c r="B29" s="40">
        <f>[15]l_t_mode_phon_b1!C12</f>
        <v>-5.7940204712960597</v>
      </c>
      <c r="C29" s="40">
        <f>[15]l_t_mode_phon_b1!D12</f>
        <v>-21.675481594072501</v>
      </c>
      <c r="D29" s="40">
        <f>[15]l_t_mode_phon_b1!E12</f>
        <v>10.0874406514803</v>
      </c>
      <c r="E29" s="39">
        <f>[15]l_t_mode_phon_b1!F12</f>
        <v>8.0869322331893603</v>
      </c>
      <c r="F29" s="39">
        <f>[15]l_t_mode_phon_b1!G12</f>
        <v>-0.71646704884170698</v>
      </c>
      <c r="G29" s="189">
        <f>[15]l_t_mode_phon_b1!H12</f>
        <v>612.835151193211</v>
      </c>
      <c r="H29" s="191">
        <f>[15]l_t_mode_phon_b1!I12</f>
        <v>0.47397594297450202</v>
      </c>
      <c r="I29" s="261" t="str">
        <f t="shared" si="8"/>
        <v>p = .474</v>
      </c>
      <c r="J29" s="194">
        <f>B29-C29</f>
        <v>15.881461122776441</v>
      </c>
      <c r="K29" s="23"/>
      <c r="P29" s="29"/>
      <c r="Q29" s="29"/>
      <c r="S29" s="23"/>
      <c r="T29" s="23"/>
      <c r="Y29" s="29"/>
      <c r="Z29" s="29"/>
      <c r="AB29" s="23"/>
      <c r="AC29" s="23"/>
      <c r="AH29" s="29"/>
      <c r="AI29" s="29"/>
      <c r="AK29" s="23"/>
      <c r="AL29" s="23"/>
      <c r="AQ29" s="29"/>
      <c r="AR29" s="29"/>
      <c r="AT29" s="23"/>
      <c r="AU29" s="23"/>
      <c r="AZ29" s="29"/>
      <c r="BA29" s="29"/>
      <c r="BC29" s="23"/>
      <c r="BD29" s="23"/>
    </row>
    <row r="30" spans="1:56" ht="15.75" customHeight="1" x14ac:dyDescent="0.25">
      <c r="A30" s="215" t="s">
        <v>29</v>
      </c>
      <c r="B30" s="37">
        <f>[16]h_t_mode_phon_b1!C12</f>
        <v>68.229807389997106</v>
      </c>
      <c r="C30" s="37">
        <f>[16]h_t_mode_phon_b1!D12</f>
        <v>44.729366092968</v>
      </c>
      <c r="D30" s="37">
        <f>[16]h_t_mode_phon_b1!E12</f>
        <v>91.730248687026105</v>
      </c>
      <c r="E30" s="36">
        <f>[16]h_t_mode_phon_b1!F12</f>
        <v>11.966617015005401</v>
      </c>
      <c r="F30" s="36">
        <f>[16]h_t_mode_phon_b1!G12</f>
        <v>5.7016788708488599</v>
      </c>
      <c r="G30" s="202">
        <f>[16]h_t_mode_phon_b1!H12</f>
        <v>614.28349966021506</v>
      </c>
      <c r="H30" s="204">
        <f>[16]h_t_mode_phon_b1!I12</f>
        <v>1.84382070057621E-8</v>
      </c>
      <c r="I30" s="273" t="str">
        <f t="shared" si="8"/>
        <v>p &lt; .001</v>
      </c>
      <c r="J30" s="194">
        <f>B30-C30</f>
        <v>23.500441297029106</v>
      </c>
      <c r="K30" s="23"/>
      <c r="P30" s="29"/>
      <c r="Q30" s="29"/>
      <c r="S30" s="23"/>
      <c r="T30" s="23"/>
      <c r="Y30" s="29"/>
      <c r="Z30" s="29"/>
      <c r="AB30" s="23"/>
      <c r="AC30" s="23"/>
      <c r="AH30" s="29"/>
      <c r="AI30" s="29"/>
      <c r="AK30" s="23"/>
      <c r="AL30" s="23"/>
      <c r="AQ30" s="29"/>
      <c r="AR30" s="29"/>
      <c r="AT30" s="23"/>
      <c r="AU30" s="23"/>
      <c r="AZ30" s="29"/>
      <c r="BA30" s="29"/>
      <c r="BC30" s="23"/>
      <c r="BD30" s="23"/>
    </row>
    <row r="31" spans="1:56" ht="15.75" customHeight="1" thickBot="1" x14ac:dyDescent="0.3">
      <c r="A31" s="20"/>
      <c r="B31" s="270"/>
      <c r="C31" s="270"/>
      <c r="D31" s="270"/>
      <c r="E31" s="272"/>
      <c r="F31" s="272"/>
      <c r="G31" s="244"/>
      <c r="H31" s="204"/>
      <c r="I31" s="273"/>
      <c r="J31" s="194"/>
      <c r="K31" s="23"/>
      <c r="P31" s="29"/>
      <c r="Q31" s="29"/>
      <c r="S31" s="23"/>
      <c r="T31" s="23"/>
      <c r="Y31" s="29"/>
      <c r="Z31" s="29"/>
      <c r="AB31" s="23"/>
      <c r="AC31" s="23"/>
      <c r="AH31" s="29"/>
      <c r="AI31" s="29"/>
      <c r="AK31" s="23"/>
      <c r="AL31" s="23"/>
      <c r="AQ31" s="29"/>
      <c r="AR31" s="29"/>
      <c r="AT31" s="23"/>
      <c r="AU31" s="23"/>
      <c r="AZ31" s="29"/>
      <c r="BA31" s="29"/>
      <c r="BC31" s="23"/>
      <c r="BD31" s="23"/>
    </row>
    <row r="32" spans="1:56" ht="15.75" customHeight="1" thickTop="1" thickBot="1" x14ac:dyDescent="0.3">
      <c r="A32" s="25" t="s">
        <v>63</v>
      </c>
      <c r="B32" s="25" t="str">
        <f t="shared" ref="B32:H32" si="9">B26</f>
        <v>est.</v>
      </c>
      <c r="C32" s="25" t="str">
        <f t="shared" si="9"/>
        <v>2.5% CI</v>
      </c>
      <c r="D32" s="25" t="str">
        <f t="shared" si="9"/>
        <v>97.5% CI</v>
      </c>
      <c r="E32" s="25" t="str">
        <f t="shared" si="9"/>
        <v>std.error</v>
      </c>
      <c r="F32" s="25" t="str">
        <f t="shared" si="9"/>
        <v>t</v>
      </c>
      <c r="G32" s="186" t="str">
        <f t="shared" si="9"/>
        <v>df</v>
      </c>
      <c r="H32" s="187" t="str">
        <f t="shared" si="9"/>
        <v>p. val.</v>
      </c>
      <c r="I32" s="200" t="s">
        <v>19</v>
      </c>
      <c r="J32" s="188" t="s">
        <v>48</v>
      </c>
      <c r="K32" s="23"/>
      <c r="P32" s="29"/>
      <c r="Q32" s="29"/>
      <c r="S32" s="23"/>
      <c r="T32" s="23"/>
      <c r="Y32" s="29"/>
      <c r="Z32" s="29"/>
      <c r="AB32" s="23"/>
      <c r="AC32" s="23"/>
      <c r="AH32" s="29"/>
      <c r="AI32" s="29"/>
      <c r="AK32" s="23"/>
      <c r="AL32" s="23"/>
      <c r="AQ32" s="29"/>
      <c r="AR32" s="29"/>
      <c r="AT32" s="23"/>
      <c r="AU32" s="23"/>
      <c r="AZ32" s="29"/>
      <c r="BA32" s="29"/>
      <c r="BC32" s="23"/>
      <c r="BD32" s="23"/>
    </row>
    <row r="33" spans="1:56" ht="15.75" customHeight="1" thickTop="1" thickBot="1" x14ac:dyDescent="0.3">
      <c r="A33" s="209" t="s">
        <v>26</v>
      </c>
      <c r="B33" s="44">
        <f>[13]l_f0_mode_phon_b1!C13</f>
        <v>1.8982874232062901</v>
      </c>
      <c r="C33" s="44">
        <f>[13]l_f0_mode_phon_b1!D13</f>
        <v>1.34877225044108</v>
      </c>
      <c r="D33" s="44">
        <f>[13]l_f0_mode_phon_b1!E13</f>
        <v>2.4478025959715102</v>
      </c>
      <c r="E33" s="39">
        <f>[13]l_f0_mode_phon_b1!F13</f>
        <v>0.27981480125922897</v>
      </c>
      <c r="F33" s="39">
        <f>[13]l_f0_mode_phon_b1!G13</f>
        <v>6.7840850972270896</v>
      </c>
      <c r="G33" s="189">
        <f>[13]l_f0_mode_phon_b1!H13</f>
        <v>611.16187720371204</v>
      </c>
      <c r="H33" s="191">
        <f>[13]l_f0_mode_phon_b1!I13</f>
        <v>2.76415531851887E-11</v>
      </c>
      <c r="I33" s="261" t="str">
        <f>IF(H33&lt;0.001, "p &lt; .001", _xlfn.CONCAT("p = ", REPLACE(ROUND(H33, 3),1,2,".")))</f>
        <v>p &lt; .001</v>
      </c>
      <c r="J33" s="194">
        <f>B33-C33</f>
        <v>0.54951517276521011</v>
      </c>
      <c r="K33" s="23"/>
      <c r="P33" s="29"/>
      <c r="Q33" s="29"/>
      <c r="S33" s="23"/>
      <c r="T33" s="23"/>
      <c r="Y33" s="29"/>
      <c r="Z33" s="29"/>
      <c r="AB33" s="23"/>
      <c r="AC33" s="23"/>
      <c r="AH33" s="29"/>
      <c r="AI33" s="29"/>
      <c r="AK33" s="23"/>
      <c r="AL33" s="23"/>
      <c r="AQ33" s="29"/>
      <c r="AR33" s="29"/>
      <c r="AT33" s="23"/>
      <c r="AU33" s="23"/>
      <c r="AZ33" s="29"/>
      <c r="BA33" s="29"/>
      <c r="BC33" s="23"/>
      <c r="BD33" s="23"/>
    </row>
    <row r="34" spans="1:56" ht="15.75" customHeight="1" thickBot="1" x14ac:dyDescent="0.3">
      <c r="A34" s="212" t="s">
        <v>27</v>
      </c>
      <c r="B34" s="43">
        <f>[14]h_f0_mode_phon_b1!C13</f>
        <v>-0.37551298159564001</v>
      </c>
      <c r="C34" s="43">
        <f>[14]h_f0_mode_phon_b1!D13</f>
        <v>-1.14627454170468</v>
      </c>
      <c r="D34" s="43">
        <f>[14]h_f0_mode_phon_b1!E13</f>
        <v>0.39524857851340001</v>
      </c>
      <c r="E34" s="42">
        <f>[14]h_f0_mode_phon_b1!F13</f>
        <v>0.39248097301754398</v>
      </c>
      <c r="F34" s="42">
        <f>[14]h_f0_mode_phon_b1!G13</f>
        <v>-0.95676735284401804</v>
      </c>
      <c r="G34" s="195">
        <f>[14]h_f0_mode_phon_b1!H13</f>
        <v>616.57487825810495</v>
      </c>
      <c r="H34" s="191">
        <f>[14]h_f0_mode_phon_b1!I13</f>
        <v>0.33905967791852198</v>
      </c>
      <c r="I34" s="261" t="str">
        <f t="shared" ref="I34:I36" si="10">IF(H34&lt;0.001, "p &lt; .001", _xlfn.CONCAT("p = ", REPLACE(ROUND(H34, 3),1,2,".")))</f>
        <v>p = .339</v>
      </c>
      <c r="J34" s="194">
        <f t="shared" ref="J34:J36" si="11">B34-C34</f>
        <v>0.77076156010904007</v>
      </c>
      <c r="K34" s="23"/>
      <c r="P34" s="29"/>
      <c r="Q34" s="29"/>
      <c r="S34" s="23"/>
      <c r="T34" s="23"/>
      <c r="Y34" s="29"/>
      <c r="Z34" s="29"/>
      <c r="AB34" s="23"/>
      <c r="AC34" s="23"/>
      <c r="AH34" s="29"/>
      <c r="AI34" s="29"/>
      <c r="AK34" s="23"/>
      <c r="AL34" s="23"/>
      <c r="AQ34" s="29"/>
      <c r="AR34" s="29"/>
      <c r="AT34" s="23"/>
      <c r="AU34" s="23"/>
      <c r="AZ34" s="29"/>
      <c r="BA34" s="29"/>
      <c r="BC34" s="23"/>
      <c r="BD34" s="23"/>
    </row>
    <row r="35" spans="1:56" ht="15.75" customHeight="1" thickBot="1" x14ac:dyDescent="0.3">
      <c r="A35" s="215" t="s">
        <v>28</v>
      </c>
      <c r="B35" s="40">
        <f>[15]l_t_mode_phon_b1!C13</f>
        <v>-2.1943427470129699</v>
      </c>
      <c r="C35" s="40">
        <f>[15]l_t_mode_phon_b1!D13</f>
        <v>-9.9871565105474307</v>
      </c>
      <c r="D35" s="40">
        <f>[15]l_t_mode_phon_b1!E13</f>
        <v>5.5984710165214899</v>
      </c>
      <c r="E35" s="39">
        <f>[15]l_t_mode_phon_b1!F13</f>
        <v>3.96814912724953</v>
      </c>
      <c r="F35" s="39">
        <f>[15]l_t_mode_phon_b1!G13</f>
        <v>-0.55298898217919201</v>
      </c>
      <c r="G35" s="189">
        <f>[15]l_t_mode_phon_b1!H13</f>
        <v>613.07743630076504</v>
      </c>
      <c r="H35" s="191">
        <f>[15]l_t_mode_phon_b1!I13</f>
        <v>0.58047253053764503</v>
      </c>
      <c r="I35" s="261" t="str">
        <f t="shared" si="10"/>
        <v>p = .58</v>
      </c>
      <c r="J35" s="194">
        <f t="shared" si="11"/>
        <v>7.7928137635344612</v>
      </c>
      <c r="K35" s="23"/>
      <c r="P35" s="29"/>
      <c r="Q35" s="29"/>
      <c r="S35" s="23"/>
      <c r="T35" s="23"/>
      <c r="Y35" s="29"/>
      <c r="Z35" s="29"/>
      <c r="AB35" s="23"/>
      <c r="AC35" s="23"/>
      <c r="AH35" s="29"/>
      <c r="AI35" s="29"/>
      <c r="AK35" s="23"/>
      <c r="AL35" s="23"/>
      <c r="AQ35" s="29"/>
      <c r="AR35" s="29"/>
      <c r="AT35" s="23"/>
      <c r="AU35" s="23"/>
      <c r="AZ35" s="29"/>
      <c r="BA35" s="29"/>
      <c r="BC35" s="23"/>
      <c r="BD35" s="23"/>
    </row>
    <row r="36" spans="1:56" ht="15.75" customHeight="1" x14ac:dyDescent="0.25">
      <c r="A36" s="215" t="s">
        <v>29</v>
      </c>
      <c r="B36" s="37">
        <f>[16]h_t_mode_phon_b1!C13</f>
        <v>-1.0359576147043501</v>
      </c>
      <c r="C36" s="37">
        <f>[16]h_t_mode_phon_b1!D13</f>
        <v>-12.53941609016</v>
      </c>
      <c r="D36" s="37">
        <f>[16]h_t_mode_phon_b1!E13</f>
        <v>10.467500860751301</v>
      </c>
      <c r="E36" s="36">
        <f>[16]h_t_mode_phon_b1!F13</f>
        <v>5.8576317122628199</v>
      </c>
      <c r="F36" s="36">
        <f>[16]h_t_mode_phon_b1!G13</f>
        <v>-0.17685605131773699</v>
      </c>
      <c r="G36" s="202">
        <f>[16]h_t_mode_phon_b1!H13</f>
        <v>613.03886679244897</v>
      </c>
      <c r="H36" s="204">
        <f>[16]h_t_mode_phon_b1!I13</f>
        <v>0.85967987273628799</v>
      </c>
      <c r="I36" s="273" t="str">
        <f t="shared" si="10"/>
        <v>p = .86</v>
      </c>
      <c r="J36" s="194">
        <f t="shared" si="11"/>
        <v>11.50345847545565</v>
      </c>
      <c r="K36" s="23"/>
      <c r="P36" s="29"/>
      <c r="Q36" s="29"/>
      <c r="S36" s="23"/>
      <c r="T36" s="23"/>
      <c r="Y36" s="29"/>
      <c r="Z36" s="29"/>
      <c r="AB36" s="23"/>
      <c r="AC36" s="23"/>
      <c r="AH36" s="29"/>
      <c r="AI36" s="29"/>
      <c r="AK36" s="23"/>
      <c r="AL36" s="23"/>
      <c r="AQ36" s="29"/>
      <c r="AR36" s="29"/>
      <c r="AT36" s="23"/>
      <c r="AU36" s="23"/>
      <c r="AZ36" s="29"/>
      <c r="BA36" s="29"/>
      <c r="BC36" s="23"/>
      <c r="BD36" s="23"/>
    </row>
  </sheetData>
  <mergeCells count="1">
    <mergeCell ref="A1:I1"/>
  </mergeCells>
  <pageMargins left="1.3779527559055118" right="0.78740157480314965" top="0.98425196850393704" bottom="0.98425196850393704" header="0.78740157480314965" footer="0"/>
  <pageSetup paperSize="9" scale="57" orientation="portrait" r:id="rId1"/>
  <headerFooter differentOddEven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4A6B-607B-48B2-B587-59CE43E9BBC5}">
  <dimension ref="B5:AA48"/>
  <sheetViews>
    <sheetView showGridLines="0" topLeftCell="A12" zoomScale="85" zoomScaleNormal="85" workbookViewId="0">
      <selection activeCell="I44" sqref="I44"/>
    </sheetView>
  </sheetViews>
  <sheetFormatPr defaultRowHeight="14.4" x14ac:dyDescent="0.3"/>
  <cols>
    <col min="16" max="16" width="3" customWidth="1"/>
    <col min="24" max="24" width="3.6640625" customWidth="1"/>
    <col min="25" max="25" width="3.33203125" customWidth="1"/>
  </cols>
  <sheetData>
    <row r="5" spans="24:27" ht="15" customHeight="1" x14ac:dyDescent="0.3"/>
    <row r="10" spans="24:27" x14ac:dyDescent="0.3">
      <c r="X10" s="5"/>
      <c r="Y10" s="5"/>
      <c r="Z10" s="5"/>
      <c r="AA10" s="5"/>
    </row>
    <row r="33" spans="2:14" x14ac:dyDescent="0.3">
      <c r="F33" t="s">
        <v>17</v>
      </c>
    </row>
    <row r="38" spans="2:14" x14ac:dyDescent="0.3">
      <c r="B38" t="s">
        <v>107</v>
      </c>
    </row>
    <row r="48" spans="2:14" x14ac:dyDescent="0.3">
      <c r="N48" t="s">
        <v>17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</vt:i4>
      </vt:variant>
    </vt:vector>
  </HeadingPairs>
  <TitlesOfParts>
    <vt:vector size="21" baseType="lpstr">
      <vt:lpstr>mode b0</vt:lpstr>
      <vt:lpstr>mode b1</vt:lpstr>
      <vt:lpstr>gg mode</vt:lpstr>
      <vt:lpstr>mode+ b0</vt:lpstr>
      <vt:lpstr>mode+ b1</vt:lpstr>
      <vt:lpstr>gg mode+</vt:lpstr>
      <vt:lpstr>PA b0</vt:lpstr>
      <vt:lpstr>PA b1</vt:lpstr>
      <vt:lpstr>gg PA</vt:lpstr>
      <vt:lpstr>comps</vt:lpstr>
      <vt:lpstr>Utt Mode b0</vt:lpstr>
      <vt:lpstr>Utt Mode+ b0</vt:lpstr>
      <vt:lpstr>Utt Mode b1</vt:lpstr>
      <vt:lpstr>Utt Mode+ b1</vt:lpstr>
      <vt:lpstr>Utt mean bs</vt:lpstr>
      <vt:lpstr>gg Utt</vt:lpstr>
      <vt:lpstr>leg</vt:lpstr>
      <vt:lpstr>'mode b1'!Print_Area</vt:lpstr>
      <vt:lpstr>'mode+ b1'!Print_Area</vt:lpstr>
      <vt:lpstr>'PA b0'!Print_Area</vt:lpstr>
      <vt:lpstr>'PA b1'!Print_Area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2022-07-06T13:49:32Z</cp:lastPrinted>
  <dcterms:created xsi:type="dcterms:W3CDTF">2019-03-15T01:18:43Z</dcterms:created>
  <dcterms:modified xsi:type="dcterms:W3CDTF">2022-09-26T03:09:00Z</dcterms:modified>
</cp:coreProperties>
</file>