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Github\PhD\Ch_7_Sentence_Modes\output\"/>
    </mc:Choice>
  </mc:AlternateContent>
  <xr:revisionPtr revIDLastSave="0" documentId="13_ncr:1_{054CABE9-6F93-452D-9944-6491F24AADEB}" xr6:coauthVersionLast="47" xr6:coauthVersionMax="47" xr10:uidLastSave="{00000000-0000-0000-0000-000000000000}"/>
  <bookViews>
    <workbookView xWindow="-110" yWindow="-10910" windowWidth="19420" windowHeight="11020" xr2:uid="{5F934F14-35FB-48F8-B9CC-AA2F647F3C27}"/>
  </bookViews>
  <sheets>
    <sheet name="Intercepts" sheetId="1" r:id="rId1"/>
    <sheet name="Summary Table" sheetId="2" r:id="rId2"/>
    <sheet name="Graphs" sheetId="6" r:id="rId3"/>
    <sheet name="Print" sheetId="4" r:id="rId4"/>
    <sheet name="Graph.Data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xlnm.Print_Area" localSheetId="1">'Summary Table'!$A$1:$AE$11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D3" i="1"/>
  <c r="C2" i="2"/>
  <c r="Z2" i="2"/>
  <c r="V2" i="2"/>
  <c r="R2" i="2"/>
  <c r="N2" i="2"/>
  <c r="J2" i="2"/>
  <c r="F2" i="2"/>
  <c r="AE11" i="2"/>
  <c r="AD11" i="2"/>
  <c r="AD11" i="4" s="1"/>
  <c r="AC11" i="2"/>
  <c r="AB11" i="2"/>
  <c r="AA11" i="2"/>
  <c r="Z11" i="2"/>
  <c r="Y11" i="2"/>
  <c r="Y11" i="4" s="1"/>
  <c r="X11" i="2"/>
  <c r="W11" i="2"/>
  <c r="V11" i="2"/>
  <c r="U11" i="2"/>
  <c r="U11" i="4" s="1"/>
  <c r="T11" i="2"/>
  <c r="S11" i="2"/>
  <c r="R11" i="2"/>
  <c r="Q11" i="2"/>
  <c r="Q11" i="4" s="1"/>
  <c r="P11" i="2"/>
  <c r="O11" i="2"/>
  <c r="N11" i="2"/>
  <c r="M11" i="2"/>
  <c r="L11" i="2"/>
  <c r="K11" i="2"/>
  <c r="J11" i="2"/>
  <c r="I11" i="2"/>
  <c r="I11" i="4" s="1"/>
  <c r="H11" i="2"/>
  <c r="G11" i="2"/>
  <c r="F11" i="2"/>
  <c r="AC4" i="2"/>
  <c r="AB4" i="2"/>
  <c r="AA4" i="2"/>
  <c r="Z4" i="2"/>
  <c r="Y4" i="2"/>
  <c r="Y4" i="4" s="1"/>
  <c r="X4" i="2"/>
  <c r="W4" i="2"/>
  <c r="V4" i="2"/>
  <c r="U4" i="2"/>
  <c r="U4" i="4" s="1"/>
  <c r="T4" i="2"/>
  <c r="S4" i="2"/>
  <c r="R4" i="2"/>
  <c r="Q4" i="2"/>
  <c r="Q4" i="4" s="1"/>
  <c r="P4" i="2"/>
  <c r="O4" i="2"/>
  <c r="N4" i="2"/>
  <c r="M4" i="2"/>
  <c r="L4" i="2"/>
  <c r="K4" i="2"/>
  <c r="J4" i="2"/>
  <c r="I4" i="2"/>
  <c r="H4" i="2"/>
  <c r="G4" i="2"/>
  <c r="F4" i="2"/>
  <c r="M11" i="1"/>
  <c r="M10" i="1"/>
  <c r="M9" i="1"/>
  <c r="M8" i="1"/>
  <c r="M2" i="1"/>
  <c r="M3" i="1"/>
  <c r="M4" i="1"/>
  <c r="M5" i="1"/>
  <c r="G9" i="1"/>
  <c r="G11" i="1"/>
  <c r="G10" i="1"/>
  <c r="G8" i="1"/>
  <c r="G2" i="1"/>
  <c r="G3" i="1"/>
  <c r="G4" i="1"/>
  <c r="G5" i="1"/>
  <c r="A11" i="1"/>
  <c r="A10" i="1"/>
  <c r="A9" i="1"/>
  <c r="A8" i="1"/>
  <c r="A5" i="1"/>
  <c r="A13" i="5" s="1"/>
  <c r="A30" i="5" s="1"/>
  <c r="A4" i="1"/>
  <c r="A9" i="5" s="1"/>
  <c r="A26" i="5" s="1"/>
  <c r="A3" i="1"/>
  <c r="A5" i="5" s="1"/>
  <c r="A22" i="5" s="1"/>
  <c r="A2" i="1"/>
  <c r="B2" i="2" s="1"/>
  <c r="AC9" i="2"/>
  <c r="AB9" i="2"/>
  <c r="AA9" i="2"/>
  <c r="Z9" i="2"/>
  <c r="Y9" i="2"/>
  <c r="X9" i="2"/>
  <c r="W9" i="2"/>
  <c r="V9" i="2"/>
  <c r="U9" i="2"/>
  <c r="U9" i="4" s="1"/>
  <c r="T9" i="2"/>
  <c r="S9" i="2"/>
  <c r="R9" i="2"/>
  <c r="Q9" i="2"/>
  <c r="Q9" i="4" s="1"/>
  <c r="P9" i="2"/>
  <c r="O9" i="2"/>
  <c r="N9" i="2"/>
  <c r="M9" i="2"/>
  <c r="L9" i="2"/>
  <c r="K9" i="2"/>
  <c r="J9" i="2"/>
  <c r="I9" i="2"/>
  <c r="H9" i="2"/>
  <c r="G9" i="2"/>
  <c r="F9" i="2"/>
  <c r="AE9" i="2"/>
  <c r="AD9" i="2"/>
  <c r="B11" i="1"/>
  <c r="D11" i="1" s="1"/>
  <c r="B10" i="1"/>
  <c r="D10" i="1" s="1"/>
  <c r="B9" i="1"/>
  <c r="C6" i="5" s="1"/>
  <c r="E11" i="1"/>
  <c r="C11" i="1"/>
  <c r="C31" i="5" s="1"/>
  <c r="E10" i="1"/>
  <c r="C10" i="1"/>
  <c r="E9" i="1"/>
  <c r="C9" i="1"/>
  <c r="E8" i="1"/>
  <c r="C8" i="1"/>
  <c r="C19" i="5" s="1"/>
  <c r="K5" i="1"/>
  <c r="I5" i="1"/>
  <c r="B32" i="5" s="1"/>
  <c r="H5" i="1"/>
  <c r="J5" i="1" s="1"/>
  <c r="K4" i="1"/>
  <c r="I4" i="1"/>
  <c r="B28" i="5" s="1"/>
  <c r="H4" i="1"/>
  <c r="B11" i="5" s="1"/>
  <c r="K3" i="1"/>
  <c r="I3" i="1"/>
  <c r="B24" i="5" s="1"/>
  <c r="H3" i="1"/>
  <c r="B7" i="5" s="1"/>
  <c r="K2" i="1"/>
  <c r="I2" i="1"/>
  <c r="B20" i="5" s="1"/>
  <c r="H2" i="1"/>
  <c r="B3" i="5" s="1"/>
  <c r="E5" i="1"/>
  <c r="C5" i="1"/>
  <c r="B31" i="5" s="1"/>
  <c r="B5" i="1"/>
  <c r="D5" i="1" s="1"/>
  <c r="E4" i="1"/>
  <c r="C4" i="1"/>
  <c r="B27" i="5" s="1"/>
  <c r="B4" i="1"/>
  <c r="D4" i="1" s="1"/>
  <c r="E3" i="1"/>
  <c r="C3" i="1"/>
  <c r="B23" i="5" s="1"/>
  <c r="E2" i="1"/>
  <c r="C2" i="1"/>
  <c r="B19" i="5" s="1"/>
  <c r="B2" i="1"/>
  <c r="D2" i="1" s="1"/>
  <c r="AE5" i="2"/>
  <c r="AD5" i="2"/>
  <c r="AE4" i="2"/>
  <c r="AD4" i="2"/>
  <c r="AC5" i="2"/>
  <c r="AB5" i="2"/>
  <c r="AA5" i="2"/>
  <c r="Z5" i="2"/>
  <c r="Y5" i="2"/>
  <c r="Y5" i="4" s="1"/>
  <c r="X5" i="2"/>
  <c r="W5" i="2"/>
  <c r="V5" i="2"/>
  <c r="U5" i="2"/>
  <c r="U5" i="4" s="1"/>
  <c r="T5" i="2"/>
  <c r="S5" i="2"/>
  <c r="R5" i="2"/>
  <c r="Q5" i="2"/>
  <c r="Q5" i="4" s="1"/>
  <c r="P5" i="2"/>
  <c r="O5" i="2"/>
  <c r="N5" i="2"/>
  <c r="M5" i="2"/>
  <c r="L5" i="2"/>
  <c r="K5" i="2"/>
  <c r="J5" i="2"/>
  <c r="I5" i="2"/>
  <c r="I5" i="4" s="1"/>
  <c r="H5" i="2"/>
  <c r="G5" i="2"/>
  <c r="F5" i="2"/>
  <c r="AC4" i="4"/>
  <c r="M4" i="4"/>
  <c r="Q11" i="1"/>
  <c r="O11" i="1"/>
  <c r="N11" i="1"/>
  <c r="P11" i="1" s="1"/>
  <c r="Q10" i="1"/>
  <c r="O10" i="1"/>
  <c r="N10" i="1"/>
  <c r="P10" i="1" s="1"/>
  <c r="Q9" i="1"/>
  <c r="O9" i="1"/>
  <c r="N9" i="1"/>
  <c r="P9" i="1" s="1"/>
  <c r="Q8" i="1"/>
  <c r="O8" i="1"/>
  <c r="N8" i="1"/>
  <c r="K11" i="1"/>
  <c r="I11" i="1"/>
  <c r="C32" i="5" s="1"/>
  <c r="H11" i="1"/>
  <c r="J11" i="1" s="1"/>
  <c r="K10" i="1"/>
  <c r="I10" i="1"/>
  <c r="C28" i="5" s="1"/>
  <c r="H10" i="1"/>
  <c r="J10" i="1" s="1"/>
  <c r="K9" i="1"/>
  <c r="I9" i="1"/>
  <c r="C24" i="5" s="1"/>
  <c r="H9" i="1"/>
  <c r="C7" i="5" s="1"/>
  <c r="K8" i="1"/>
  <c r="I8" i="1"/>
  <c r="C20" i="5" s="1"/>
  <c r="H8" i="1"/>
  <c r="C3" i="5" s="1"/>
  <c r="AE8" i="2"/>
  <c r="AD8" i="2"/>
  <c r="AC8" i="2"/>
  <c r="AC8" i="4" s="1"/>
  <c r="AB8" i="2"/>
  <c r="AA8" i="2"/>
  <c r="Z8" i="2"/>
  <c r="Y8" i="2"/>
  <c r="Y8" i="4" s="1"/>
  <c r="X8" i="2"/>
  <c r="W8" i="2"/>
  <c r="V8" i="2"/>
  <c r="U8" i="2"/>
  <c r="U8" i="4" s="1"/>
  <c r="T8" i="2"/>
  <c r="S8" i="2"/>
  <c r="R8" i="2"/>
  <c r="Q8" i="2"/>
  <c r="Q8" i="4" s="1"/>
  <c r="P8" i="2"/>
  <c r="O8" i="2"/>
  <c r="N8" i="2"/>
  <c r="M8" i="2"/>
  <c r="M8" i="4" s="1"/>
  <c r="L8" i="2"/>
  <c r="K8" i="2"/>
  <c r="J8" i="2"/>
  <c r="I8" i="2"/>
  <c r="I8" i="4" s="1"/>
  <c r="H8" i="2"/>
  <c r="G8" i="2"/>
  <c r="F8" i="2"/>
  <c r="AE6" i="2"/>
  <c r="AD6" i="2"/>
  <c r="AC6" i="2"/>
  <c r="AC6" i="4" s="1"/>
  <c r="AB6" i="2"/>
  <c r="AA6" i="2"/>
  <c r="Z6" i="2"/>
  <c r="Y6" i="2"/>
  <c r="Y6" i="4" s="1"/>
  <c r="X6" i="2"/>
  <c r="W6" i="2"/>
  <c r="V6" i="2"/>
  <c r="U6" i="2"/>
  <c r="T6" i="2"/>
  <c r="S6" i="2"/>
  <c r="R6" i="2"/>
  <c r="Q6" i="2"/>
  <c r="Q6" i="4" s="1"/>
  <c r="P6" i="2"/>
  <c r="O6" i="2"/>
  <c r="N6" i="2"/>
  <c r="M6" i="2"/>
  <c r="M6" i="4" s="1"/>
  <c r="L6" i="2"/>
  <c r="K6" i="2"/>
  <c r="J6" i="2"/>
  <c r="I6" i="2"/>
  <c r="I6" i="4" s="1"/>
  <c r="H6" i="2"/>
  <c r="G6" i="2"/>
  <c r="F6" i="2"/>
  <c r="B8" i="1"/>
  <c r="D8" i="1" s="1"/>
  <c r="Q5" i="1"/>
  <c r="O5" i="1"/>
  <c r="N5" i="1"/>
  <c r="P5" i="1" s="1"/>
  <c r="Q4" i="1"/>
  <c r="O4" i="1"/>
  <c r="N4" i="1"/>
  <c r="P4" i="1" s="1"/>
  <c r="Q3" i="1"/>
  <c r="O3" i="1"/>
  <c r="N3" i="1"/>
  <c r="P3" i="1" s="1"/>
  <c r="Q2" i="1"/>
  <c r="O2" i="1"/>
  <c r="N2" i="1"/>
  <c r="P2" i="1" s="1"/>
  <c r="AC11" i="4"/>
  <c r="M11" i="4"/>
  <c r="I9" i="4"/>
  <c r="Y9" i="4"/>
  <c r="AC9" i="4"/>
  <c r="M9" i="4"/>
  <c r="U6" i="4"/>
  <c r="AC5" i="4"/>
  <c r="M5" i="4"/>
  <c r="P8" i="1"/>
  <c r="C27" i="5"/>
  <c r="C23" i="5"/>
  <c r="E2" i="2" l="1"/>
  <c r="A1" i="5"/>
  <c r="A18" i="5" s="1"/>
  <c r="D2" i="2"/>
  <c r="C2" i="5"/>
  <c r="D9" i="1"/>
  <c r="J4" i="1"/>
  <c r="B2" i="5"/>
  <c r="B6" i="5"/>
  <c r="B10" i="5"/>
  <c r="C10" i="5"/>
  <c r="C11" i="5"/>
  <c r="B14" i="5"/>
  <c r="C14" i="5"/>
  <c r="B15" i="5"/>
  <c r="C15" i="5"/>
  <c r="J8" i="1"/>
  <c r="J9" i="1"/>
  <c r="J2" i="1"/>
  <c r="J3" i="1"/>
  <c r="AE11" i="4"/>
  <c r="AB11" i="4"/>
  <c r="AA11" i="4"/>
  <c r="Z11" i="4"/>
  <c r="X11" i="4"/>
  <c r="W11" i="4"/>
  <c r="V11" i="4"/>
  <c r="T11" i="4"/>
  <c r="S11" i="4"/>
  <c r="R11" i="4"/>
  <c r="P11" i="4"/>
  <c r="O11" i="4"/>
  <c r="L11" i="4"/>
  <c r="K11" i="4"/>
  <c r="H11" i="4"/>
  <c r="G11" i="4"/>
  <c r="AE9" i="4"/>
  <c r="AD9" i="4"/>
  <c r="AB9" i="4"/>
  <c r="AA9" i="4"/>
  <c r="Z9" i="4"/>
  <c r="X9" i="4"/>
  <c r="W9" i="4"/>
  <c r="V9" i="4"/>
  <c r="T9" i="4"/>
  <c r="S9" i="4"/>
  <c r="R9" i="4"/>
  <c r="P9" i="4"/>
  <c r="O9" i="4"/>
  <c r="L9" i="4"/>
  <c r="K9" i="4"/>
  <c r="H9" i="4"/>
  <c r="G9" i="4"/>
  <c r="AE8" i="4"/>
  <c r="AD8" i="4"/>
  <c r="AB8" i="4"/>
  <c r="AA8" i="4"/>
  <c r="Z8" i="4"/>
  <c r="X8" i="4"/>
  <c r="W8" i="4"/>
  <c r="V8" i="4"/>
  <c r="T8" i="4"/>
  <c r="S8" i="4"/>
  <c r="R8" i="4"/>
  <c r="P8" i="4"/>
  <c r="O8" i="4"/>
  <c r="L8" i="4"/>
  <c r="K8" i="4"/>
  <c r="H8" i="4"/>
  <c r="G8" i="4"/>
  <c r="AE6" i="4"/>
  <c r="AD6" i="4"/>
  <c r="AB6" i="4"/>
  <c r="AA6" i="4"/>
  <c r="Z6" i="4"/>
  <c r="X6" i="4"/>
  <c r="W6" i="4"/>
  <c r="V6" i="4"/>
  <c r="T6" i="4"/>
  <c r="S6" i="4"/>
  <c r="R6" i="4"/>
  <c r="P6" i="4"/>
  <c r="O6" i="4"/>
  <c r="L6" i="4"/>
  <c r="K6" i="4"/>
  <c r="H6" i="4"/>
  <c r="G6" i="4"/>
  <c r="AE5" i="4"/>
  <c r="AD5" i="4"/>
  <c r="AB5" i="4"/>
  <c r="AA5" i="4"/>
  <c r="Z5" i="4"/>
  <c r="X5" i="4"/>
  <c r="W5" i="4"/>
  <c r="V5" i="4"/>
  <c r="T5" i="4"/>
  <c r="S5" i="4"/>
  <c r="R5" i="4"/>
  <c r="P5" i="4"/>
  <c r="O5" i="4"/>
  <c r="L5" i="4"/>
  <c r="K5" i="4"/>
  <c r="H5" i="4"/>
  <c r="G5" i="4"/>
  <c r="AE4" i="4"/>
  <c r="AD4" i="4"/>
  <c r="AB4" i="4"/>
  <c r="AA4" i="4"/>
  <c r="Z4" i="4"/>
  <c r="X4" i="4"/>
  <c r="W4" i="4"/>
  <c r="V4" i="4"/>
  <c r="T4" i="4"/>
  <c r="S4" i="4"/>
  <c r="R4" i="4"/>
  <c r="P4" i="4"/>
  <c r="O4" i="4"/>
  <c r="L4" i="4"/>
  <c r="K4" i="4"/>
  <c r="I4" i="4"/>
  <c r="H4" i="4"/>
  <c r="G4" i="4"/>
  <c r="N9" i="4"/>
  <c r="N8" i="4"/>
  <c r="N6" i="4"/>
  <c r="N5" i="4"/>
  <c r="J5" i="4"/>
  <c r="N4" i="4"/>
  <c r="N11" i="4"/>
  <c r="J11" i="4"/>
  <c r="J9" i="4"/>
  <c r="J8" i="4"/>
  <c r="J6" i="4"/>
  <c r="J4" i="4"/>
  <c r="F11" i="4"/>
  <c r="F9" i="4"/>
  <c r="F8" i="4"/>
  <c r="F6" i="4"/>
  <c r="F5" i="4"/>
  <c r="F4" i="4"/>
  <c r="B11" i="2" l="1"/>
  <c r="B11" i="4" s="1"/>
  <c r="C11" i="2"/>
  <c r="C11" i="4" s="1"/>
  <c r="D11" i="2"/>
  <c r="D11" i="4" s="1"/>
  <c r="E11" i="2"/>
  <c r="E11" i="4" s="1"/>
  <c r="E9" i="2" l="1"/>
  <c r="D9" i="2"/>
  <c r="C9" i="2"/>
  <c r="B9" i="2"/>
  <c r="E8" i="2"/>
  <c r="D8" i="2"/>
  <c r="C8" i="2"/>
  <c r="B8" i="2"/>
  <c r="C6" i="2"/>
  <c r="C6" i="4" s="1"/>
  <c r="B6" i="2"/>
  <c r="B6" i="4" s="1"/>
  <c r="E4" i="2"/>
  <c r="D4" i="2"/>
  <c r="C4" i="2"/>
  <c r="E6" i="2"/>
  <c r="E6" i="4" s="1"/>
  <c r="D6" i="2"/>
  <c r="D6" i="4" s="1"/>
  <c r="E5" i="2"/>
  <c r="D5" i="2"/>
  <c r="C5" i="2"/>
  <c r="B5" i="2"/>
  <c r="B4" i="2"/>
  <c r="E5" i="4" l="1"/>
  <c r="B5" i="4"/>
  <c r="E4" i="4"/>
  <c r="B4" i="4"/>
  <c r="D5" i="4"/>
  <c r="D4" i="4"/>
  <c r="C8" i="4"/>
  <c r="C4" i="4"/>
  <c r="C5" i="4"/>
  <c r="B8" i="4"/>
  <c r="D8" i="4"/>
  <c r="E8" i="4"/>
  <c r="C9" i="4"/>
  <c r="B9" i="4"/>
  <c r="D9" i="4"/>
  <c r="E9" i="4"/>
</calcChain>
</file>

<file path=xl/sharedStrings.xml><?xml version="1.0" encoding="utf-8"?>
<sst xmlns="http://schemas.openxmlformats.org/spreadsheetml/2006/main" count="282" uniqueCount="50">
  <si>
    <t>Predictors</t>
  </si>
  <si>
    <t>Estimates</t>
  </si>
  <si>
    <t>p</t>
  </si>
  <si>
    <t>L fo</t>
  </si>
  <si>
    <t>H fo</t>
  </si>
  <si>
    <t>L time</t>
  </si>
  <si>
    <t>H time</t>
  </si>
  <si>
    <t>slope</t>
  </si>
  <si>
    <t>p val.</t>
  </si>
  <si>
    <t xml:space="preserve">SE </t>
  </si>
  <si>
    <t>H_Time</t>
  </si>
  <si>
    <t>L_time</t>
  </si>
  <si>
    <t>YNQ vs DCQ</t>
  </si>
  <si>
    <t>WHQ vs DCQ</t>
  </si>
  <si>
    <t>WHQ vs YNQ</t>
  </si>
  <si>
    <t>DEC vs DCQ</t>
  </si>
  <si>
    <t>DEC vs YNQ</t>
  </si>
  <si>
    <t>DEC vs WHQ</t>
  </si>
  <si>
    <t>DCQ</t>
  </si>
  <si>
    <t>YNQ</t>
  </si>
  <si>
    <t>WHQ</t>
  </si>
  <si>
    <t>DEC</t>
  </si>
  <si>
    <t xml:space="preserve">Effect size </t>
  </si>
  <si>
    <t xml:space="preserve">  </t>
  </si>
  <si>
    <r>
      <t>R</t>
    </r>
    <r>
      <rPr>
        <vertAlign val="superscript"/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 xml:space="preserve"> </t>
    </r>
  </si>
  <si>
    <r>
      <t>R</t>
    </r>
    <r>
      <rPr>
        <vertAlign val="superscript"/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 xml:space="preserve">m </t>
    </r>
  </si>
  <si>
    <r>
      <t>R</t>
    </r>
    <r>
      <rPr>
        <vertAlign val="superscript"/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 xml:space="preserve">c </t>
    </r>
  </si>
  <si>
    <r>
      <t>L_f</t>
    </r>
    <r>
      <rPr>
        <vertAlign val="subscript"/>
        <sz val="9"/>
        <color rgb="FF000000"/>
        <rFont val="Times New Roman"/>
        <family val="1"/>
      </rPr>
      <t>0</t>
    </r>
  </si>
  <si>
    <r>
      <t>H_f</t>
    </r>
    <r>
      <rPr>
        <vertAlign val="subscript"/>
        <sz val="9"/>
        <color rgb="FF000000"/>
        <rFont val="Times New Roman"/>
        <family val="1"/>
      </rPr>
      <t>0</t>
    </r>
  </si>
  <si>
    <t>Mode</t>
  </si>
  <si>
    <t>parameters</t>
  </si>
  <si>
    <t>Exc. size</t>
  </si>
  <si>
    <r>
      <t>F</t>
    </r>
    <r>
      <rPr>
        <vertAlign val="subscript"/>
        <sz val="9"/>
        <color rgb="FF000000"/>
        <rFont val="Times New Roman"/>
        <family val="1"/>
      </rPr>
      <t>0</t>
    </r>
    <r>
      <rPr>
        <sz val="9"/>
        <color rgb="FF000000"/>
        <rFont val="Times New Roman"/>
        <family val="1"/>
      </rPr>
      <t xml:space="preserve"> params (semitones)</t>
    </r>
  </si>
  <si>
    <t>T. params (ms)</t>
  </si>
  <si>
    <r>
      <t>f</t>
    </r>
    <r>
      <rPr>
        <vertAlign val="subscript"/>
        <sz val="9"/>
        <color rgb="FF000000"/>
        <rFont val="Times New Roman"/>
        <family val="1"/>
      </rPr>
      <t>0</t>
    </r>
    <r>
      <rPr>
        <sz val="9"/>
        <color rgb="FF000000"/>
        <rFont val="Times New Roman"/>
        <family val="1"/>
      </rPr>
      <t>/T</t>
    </r>
    <r>
      <rPr>
        <vertAlign val="subscript"/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 xml:space="preserve"> param (ST/sec)</t>
    </r>
  </si>
  <si>
    <r>
      <t>β</t>
    </r>
    <r>
      <rPr>
        <vertAlign val="subscript"/>
        <sz val="9"/>
        <color rgb="FF000000"/>
        <rFont val="Times New Roman"/>
        <family val="1"/>
      </rPr>
      <t>1</t>
    </r>
  </si>
  <si>
    <r>
      <t>β</t>
    </r>
    <r>
      <rPr>
        <vertAlign val="subscript"/>
        <sz val="9"/>
        <color rgb="FF000000"/>
        <rFont val="Times New Roman"/>
        <family val="1"/>
      </rPr>
      <t>0</t>
    </r>
  </si>
  <si>
    <t>std.error</t>
  </si>
  <si>
    <t>t</t>
  </si>
  <si>
    <t>f0</t>
  </si>
  <si>
    <t>l</t>
  </si>
  <si>
    <t>h</t>
  </si>
  <si>
    <t>Error</t>
  </si>
  <si>
    <t>Mode (Intercepts)</t>
  </si>
  <si>
    <t>Contrasts (Slopes)</t>
  </si>
  <si>
    <t xml:space="preserve">t </t>
  </si>
  <si>
    <t>Excursion</t>
  </si>
  <si>
    <t>Parameters</t>
  </si>
  <si>
    <t>log(slope)</t>
  </si>
  <si>
    <r>
      <t>f</t>
    </r>
    <r>
      <rPr>
        <vertAlign val="subscript"/>
        <sz val="9"/>
        <color rgb="FF000000"/>
        <rFont val="Times New Roman"/>
        <family val="1"/>
      </rPr>
      <t>0</t>
    </r>
    <r>
      <rPr>
        <sz val="9"/>
        <color rgb="FF000000"/>
        <rFont val="Times New Roman"/>
        <family val="1"/>
      </rPr>
      <t>/T</t>
    </r>
    <r>
      <rPr>
        <vertAlign val="subscript"/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 xml:space="preserve"> param log(ST/sec)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</si>
</sst>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.0E+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rgb="FF000000"/>
      <name val="Times New Roman"/>
      <family val="1"/>
    </font>
    <font>
      <vertAlign val="superscript"/>
      <sz val="9"/>
      <color rgb="FF000000"/>
      <name val="Times New Roman"/>
      <family val="1"/>
    </font>
    <font>
      <vertAlign val="subscript"/>
      <sz val="9"/>
      <color rgb="FF000000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Calibri"/>
      <family val="2"/>
      <scheme val="minor"/>
    </font>
    <font>
      <sz val="11"/>
      <color rgb="FF333333"/>
      <name val="Times New Roman"/>
      <family val="1"/>
    </font>
    <font>
      <b/>
      <sz val="11"/>
      <color theme="1"/>
      <name val="Calibri"/>
      <family val="2"/>
      <scheme val="minor"/>
    </font>
    <font>
      <b/>
      <sz val="9"/>
      <color rgb="FF000000"/>
      <name val="Times New Roman"/>
      <family val="1"/>
    </font>
    <font>
      <b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Times New Roman"/>
      <family val="1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0" fillId="0" borderId="0" xfId="0" applyBorder="1"/>
    <xf numFmtId="0" fontId="1" fillId="0" borderId="0" xfId="0" applyFont="1" applyAlignment="1"/>
    <xf numFmtId="0" fontId="1" fillId="0" borderId="0" xfId="0" applyFont="1" applyBorder="1" applyAlignment="1"/>
    <xf numFmtId="164" fontId="1" fillId="0" borderId="1" xfId="0" applyNumberFormat="1" applyFont="1" applyBorder="1" applyAlignment="1">
      <alignment horizontal="center" vertical="top"/>
    </xf>
    <xf numFmtId="1" fontId="1" fillId="0" borderId="0" xfId="0" applyNumberFormat="1" applyFont="1" applyBorder="1" applyAlignment="1"/>
    <xf numFmtId="1" fontId="0" fillId="0" borderId="0" xfId="0" applyNumberFormat="1" applyBorder="1"/>
    <xf numFmtId="2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2" fontId="4" fillId="2" borderId="3" xfId="0" applyNumberFormat="1" applyFont="1" applyFill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" fontId="4" fillId="0" borderId="3" xfId="0" applyNumberFormat="1" applyFont="1" applyBorder="1" applyAlignment="1">
      <alignment horizontal="center" vertical="center" wrapText="1"/>
    </xf>
    <xf numFmtId="2" fontId="4" fillId="0" borderId="6" xfId="0" applyNumberFormat="1" applyFont="1" applyBorder="1" applyAlignment="1">
      <alignment horizontal="center" vertical="center" wrapText="1"/>
    </xf>
    <xf numFmtId="164" fontId="4" fillId="0" borderId="12" xfId="0" applyNumberFormat="1" applyFont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2" fontId="4" fillId="0" borderId="3" xfId="0" applyNumberFormat="1" applyFont="1" applyBorder="1" applyAlignment="1">
      <alignment horizontal="center" vertical="center" wrapText="1"/>
    </xf>
    <xf numFmtId="2" fontId="4" fillId="0" borderId="4" xfId="0" applyNumberFormat="1" applyFont="1" applyBorder="1" applyAlignment="1">
      <alignment horizontal="center" vertical="center" wrapText="1"/>
    </xf>
    <xf numFmtId="2" fontId="4" fillId="0" borderId="5" xfId="0" applyNumberFormat="1" applyFont="1" applyBorder="1" applyAlignment="1">
      <alignment horizontal="center" vertical="center" wrapText="1"/>
    </xf>
    <xf numFmtId="2" fontId="4" fillId="0" borderId="7" xfId="0" applyNumberFormat="1" applyFont="1" applyBorder="1" applyAlignment="1">
      <alignment horizontal="center" vertical="center" wrapText="1"/>
    </xf>
    <xf numFmtId="2" fontId="4" fillId="2" borderId="18" xfId="0" applyNumberFormat="1" applyFont="1" applyFill="1" applyBorder="1" applyAlignment="1">
      <alignment horizontal="center" vertical="center" wrapText="1"/>
    </xf>
    <xf numFmtId="164" fontId="4" fillId="0" borderId="19" xfId="0" applyNumberFormat="1" applyFont="1" applyBorder="1" applyAlignment="1">
      <alignment horizontal="center" vertical="center" wrapText="1"/>
    </xf>
    <xf numFmtId="164" fontId="4" fillId="0" borderId="20" xfId="0" applyNumberFormat="1" applyFont="1" applyBorder="1" applyAlignment="1">
      <alignment horizontal="center" vertical="center" wrapText="1"/>
    </xf>
    <xf numFmtId="2" fontId="4" fillId="2" borderId="21" xfId="0" applyNumberFormat="1" applyFont="1" applyFill="1" applyBorder="1" applyAlignment="1">
      <alignment horizontal="center" vertical="center" wrapText="1"/>
    </xf>
    <xf numFmtId="1" fontId="4" fillId="0" borderId="19" xfId="0" applyNumberFormat="1" applyFont="1" applyBorder="1" applyAlignment="1">
      <alignment horizontal="center" vertical="center" wrapText="1"/>
    </xf>
    <xf numFmtId="1" fontId="4" fillId="0" borderId="20" xfId="0" applyNumberFormat="1" applyFont="1" applyBorder="1" applyAlignment="1">
      <alignment horizontal="center" vertical="center" wrapText="1"/>
    </xf>
    <xf numFmtId="1" fontId="4" fillId="0" borderId="9" xfId="0" applyNumberFormat="1" applyFont="1" applyBorder="1" applyAlignment="1">
      <alignment horizontal="center" vertical="center" wrapText="1"/>
    </xf>
    <xf numFmtId="1" fontId="4" fillId="0" borderId="10" xfId="0" applyNumberFormat="1" applyFont="1" applyBorder="1" applyAlignment="1">
      <alignment horizontal="center" vertical="center" wrapText="1"/>
    </xf>
    <xf numFmtId="1" fontId="4" fillId="0" borderId="11" xfId="0" applyNumberFormat="1" applyFont="1" applyBorder="1" applyAlignment="1">
      <alignment horizontal="center" vertical="center" wrapText="1"/>
    </xf>
    <xf numFmtId="2" fontId="4" fillId="0" borderId="9" xfId="0" applyNumberFormat="1" applyFont="1" applyBorder="1" applyAlignment="1">
      <alignment horizontal="center" vertical="center" wrapText="1"/>
    </xf>
    <xf numFmtId="2" fontId="4" fillId="0" borderId="10" xfId="0" applyNumberFormat="1" applyFont="1" applyBorder="1" applyAlignment="1">
      <alignment horizontal="center" vertical="center" wrapText="1"/>
    </xf>
    <xf numFmtId="2" fontId="4" fillId="0" borderId="11" xfId="0" applyNumberFormat="1" applyFont="1" applyBorder="1" applyAlignment="1">
      <alignment horizontal="center" vertical="center" wrapText="1"/>
    </xf>
    <xf numFmtId="2" fontId="4" fillId="2" borderId="16" xfId="0" applyNumberFormat="1" applyFont="1" applyFill="1" applyBorder="1" applyAlignment="1">
      <alignment horizontal="center" vertical="center" wrapText="1"/>
    </xf>
    <xf numFmtId="2" fontId="4" fillId="2" borderId="25" xfId="0" applyNumberFormat="1" applyFont="1" applyFill="1" applyBorder="1" applyAlignment="1">
      <alignment horizontal="center" vertical="center" wrapText="1"/>
    </xf>
    <xf numFmtId="2" fontId="4" fillId="2" borderId="17" xfId="0" applyNumberFormat="1" applyFont="1" applyFill="1" applyBorder="1" applyAlignment="1">
      <alignment horizontal="center" vertical="center" wrapText="1"/>
    </xf>
    <xf numFmtId="164" fontId="4" fillId="0" borderId="23" xfId="0" applyNumberFormat="1" applyFont="1" applyBorder="1" applyAlignment="1">
      <alignment horizontal="center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164" fontId="4" fillId="0" borderId="24" xfId="0" applyNumberFormat="1" applyFont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0" borderId="23" xfId="0" applyNumberFormat="1" applyFont="1" applyBorder="1" applyAlignment="1">
      <alignment horizontal="center" vertical="center" wrapText="1"/>
    </xf>
    <xf numFmtId="2" fontId="4" fillId="0" borderId="8" xfId="0" applyNumberFormat="1" applyFont="1" applyBorder="1" applyAlignment="1">
      <alignment horizontal="center" vertical="center" wrapText="1"/>
    </xf>
    <xf numFmtId="2" fontId="4" fillId="0" borderId="24" xfId="0" applyNumberFormat="1" applyFont="1" applyBorder="1" applyAlignment="1">
      <alignment horizontal="center" vertical="center" wrapText="1"/>
    </xf>
    <xf numFmtId="164" fontId="4" fillId="0" borderId="10" xfId="0" applyNumberFormat="1" applyFont="1" applyBorder="1" applyAlignment="1">
      <alignment horizontal="center" vertical="center" wrapText="1"/>
    </xf>
    <xf numFmtId="2" fontId="2" fillId="0" borderId="0" xfId="0" applyNumberFormat="1" applyFont="1" applyAlignment="1">
      <alignment horizontal="center"/>
    </xf>
    <xf numFmtId="165" fontId="4" fillId="2" borderId="17" xfId="0" applyNumberFormat="1" applyFont="1" applyFill="1" applyBorder="1" applyAlignment="1">
      <alignment horizontal="center" vertical="center" wrapText="1"/>
    </xf>
    <xf numFmtId="2" fontId="4" fillId="2" borderId="16" xfId="0" applyNumberFormat="1" applyFont="1" applyFill="1" applyBorder="1" applyAlignment="1">
      <alignment horizontal="center" vertical="center" wrapText="1"/>
    </xf>
    <xf numFmtId="2" fontId="4" fillId="2" borderId="17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right" vertical="center" wrapText="1"/>
    </xf>
    <xf numFmtId="1" fontId="2" fillId="0" borderId="1" xfId="0" applyNumberFormat="1" applyFont="1" applyBorder="1" applyAlignment="1">
      <alignment horizontal="center"/>
    </xf>
    <xf numFmtId="1" fontId="0" fillId="0" borderId="1" xfId="0" applyNumberFormat="1" applyBorder="1"/>
    <xf numFmtId="0" fontId="1" fillId="0" borderId="1" xfId="0" applyFont="1" applyFill="1" applyBorder="1" applyAlignment="1">
      <alignment horizontal="left" vertical="top"/>
    </xf>
    <xf numFmtId="2" fontId="2" fillId="0" borderId="1" xfId="0" applyNumberFormat="1" applyFont="1" applyBorder="1" applyAlignment="1">
      <alignment horizontal="center"/>
    </xf>
    <xf numFmtId="0" fontId="9" fillId="0" borderId="1" xfId="0" applyFont="1" applyFill="1" applyBorder="1" applyAlignment="1">
      <alignment horizontal="right" vertical="center" wrapText="1"/>
    </xf>
    <xf numFmtId="166" fontId="2" fillId="0" borderId="0" xfId="0" applyNumberFormat="1" applyFont="1" applyAlignment="1">
      <alignment horizontal="center"/>
    </xf>
    <xf numFmtId="0" fontId="4" fillId="2" borderId="17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4" fillId="0" borderId="11" xfId="0" applyNumberFormat="1" applyFont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/>
    </xf>
    <xf numFmtId="1" fontId="12" fillId="0" borderId="1" xfId="0" applyNumberFormat="1" applyFont="1" applyBorder="1" applyAlignment="1">
      <alignment horizontal="center"/>
    </xf>
    <xf numFmtId="2" fontId="12" fillId="0" borderId="1" xfId="0" applyNumberFormat="1" applyFont="1" applyBorder="1" applyAlignment="1">
      <alignment horizontal="center"/>
    </xf>
    <xf numFmtId="0" fontId="14" fillId="0" borderId="1" xfId="0" applyFont="1" applyFill="1" applyBorder="1" applyAlignment="1">
      <alignment horizontal="left" vertical="top"/>
    </xf>
    <xf numFmtId="0" fontId="10" fillId="0" borderId="0" xfId="0" applyFont="1" applyBorder="1"/>
    <xf numFmtId="0" fontId="13" fillId="0" borderId="0" xfId="0" applyFont="1" applyBorder="1"/>
    <xf numFmtId="2" fontId="0" fillId="0" borderId="0" xfId="0" applyNumberFormat="1" applyBorder="1"/>
    <xf numFmtId="2" fontId="13" fillId="0" borderId="1" xfId="0" applyNumberFormat="1" applyFont="1" applyBorder="1"/>
    <xf numFmtId="2" fontId="10" fillId="0" borderId="0" xfId="0" applyNumberFormat="1" applyFont="1" applyBorder="1"/>
    <xf numFmtId="2" fontId="14" fillId="0" borderId="1" xfId="0" applyNumberFormat="1" applyFont="1" applyFill="1" applyBorder="1" applyAlignment="1">
      <alignment horizontal="left" vertical="top"/>
    </xf>
    <xf numFmtId="2" fontId="1" fillId="0" borderId="0" xfId="0" applyNumberFormat="1" applyFont="1" applyBorder="1" applyAlignment="1"/>
    <xf numFmtId="1" fontId="1" fillId="0" borderId="0" xfId="0" applyNumberFormat="1" applyFont="1" applyFill="1" applyBorder="1" applyAlignment="1"/>
    <xf numFmtId="1" fontId="0" fillId="0" borderId="0" xfId="0" applyNumberFormat="1" applyFill="1" applyBorder="1"/>
    <xf numFmtId="1" fontId="0" fillId="0" borderId="1" xfId="0" applyNumberFormat="1" applyFill="1" applyBorder="1"/>
    <xf numFmtId="1" fontId="2" fillId="0" borderId="1" xfId="0" applyNumberFormat="1" applyFont="1" applyFill="1" applyBorder="1" applyAlignment="1">
      <alignment horizontal="center"/>
    </xf>
    <xf numFmtId="0" fontId="0" fillId="0" borderId="0" xfId="0" applyFill="1" applyBorder="1"/>
    <xf numFmtId="2" fontId="0" fillId="0" borderId="0" xfId="0" applyNumberFormat="1" applyFill="1" applyBorder="1"/>
    <xf numFmtId="2" fontId="13" fillId="0" borderId="1" xfId="0" applyNumberFormat="1" applyFont="1" applyFill="1" applyBorder="1"/>
    <xf numFmtId="2" fontId="12" fillId="0" borderId="1" xfId="0" applyNumberFormat="1" applyFont="1" applyFill="1" applyBorder="1" applyAlignment="1">
      <alignment horizontal="center"/>
    </xf>
    <xf numFmtId="2" fontId="10" fillId="0" borderId="0" xfId="0" applyNumberFormat="1" applyFont="1" applyFill="1" applyBorder="1"/>
    <xf numFmtId="0" fontId="1" fillId="0" borderId="27" xfId="0" applyFont="1" applyBorder="1" applyAlignment="1">
      <alignment horizontal="left" vertical="top"/>
    </xf>
    <xf numFmtId="0" fontId="1" fillId="0" borderId="29" xfId="0" applyFont="1" applyBorder="1" applyAlignment="1">
      <alignment horizontal="left" vertical="center"/>
    </xf>
    <xf numFmtId="1" fontId="1" fillId="0" borderId="8" xfId="0" applyNumberFormat="1" applyFont="1" applyFill="1" applyBorder="1" applyAlignment="1">
      <alignment horizontal="center" vertical="center"/>
    </xf>
    <xf numFmtId="1" fontId="1" fillId="0" borderId="8" xfId="0" applyNumberFormat="1" applyFont="1" applyBorder="1" applyAlignment="1"/>
    <xf numFmtId="1" fontId="1" fillId="0" borderId="8" xfId="0" applyNumberFormat="1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9" fillId="0" borderId="22" xfId="0" applyFont="1" applyFill="1" applyBorder="1" applyAlignment="1">
      <alignment horizontal="right" vertical="center" wrapText="1"/>
    </xf>
    <xf numFmtId="0" fontId="9" fillId="0" borderId="22" xfId="0" applyFont="1" applyBorder="1" applyAlignment="1">
      <alignment horizontal="right" vertical="center" wrapText="1"/>
    </xf>
    <xf numFmtId="0" fontId="1" fillId="0" borderId="8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8" xfId="0" applyFont="1" applyBorder="1" applyAlignment="1">
      <alignment horizontal="center" vertical="center"/>
    </xf>
    <xf numFmtId="164" fontId="1" fillId="0" borderId="22" xfId="0" applyNumberFormat="1" applyFont="1" applyBorder="1" applyAlignment="1">
      <alignment horizontal="center" vertical="top"/>
    </xf>
    <xf numFmtId="2" fontId="4" fillId="2" borderId="32" xfId="0" applyNumberFormat="1" applyFont="1" applyFill="1" applyBorder="1" applyAlignment="1">
      <alignment horizontal="center" vertical="center" wrapText="1"/>
    </xf>
    <xf numFmtId="2" fontId="4" fillId="2" borderId="33" xfId="0" applyNumberFormat="1" applyFont="1" applyFill="1" applyBorder="1" applyAlignment="1">
      <alignment horizontal="center" vertical="center" wrapText="1"/>
    </xf>
    <xf numFmtId="2" fontId="4" fillId="2" borderId="34" xfId="0" applyNumberFormat="1" applyFont="1" applyFill="1" applyBorder="1" applyAlignment="1">
      <alignment horizontal="center" vertical="center" wrapText="1"/>
    </xf>
    <xf numFmtId="2" fontId="11" fillId="2" borderId="2" xfId="0" applyNumberFormat="1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164" fontId="9" fillId="0" borderId="1" xfId="0" applyNumberFormat="1" applyFont="1" applyBorder="1" applyAlignment="1">
      <alignment horizontal="right" vertical="center" wrapText="1"/>
    </xf>
    <xf numFmtId="164" fontId="9" fillId="0" borderId="22" xfId="0" applyNumberFormat="1" applyFont="1" applyBorder="1" applyAlignment="1">
      <alignment horizontal="right" vertical="center" wrapText="1"/>
    </xf>
    <xf numFmtId="164" fontId="1" fillId="0" borderId="0" xfId="0" applyNumberFormat="1" applyFont="1" applyBorder="1" applyAlignment="1"/>
    <xf numFmtId="164" fontId="1" fillId="0" borderId="8" xfId="0" applyNumberFormat="1" applyFont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2" fontId="4" fillId="0" borderId="28" xfId="0" applyNumberFormat="1" applyFont="1" applyBorder="1" applyAlignment="1">
      <alignment horizontal="center" vertical="center" wrapText="1"/>
    </xf>
    <xf numFmtId="2" fontId="4" fillId="2" borderId="28" xfId="0" applyNumberFormat="1" applyFont="1" applyFill="1" applyBorder="1" applyAlignment="1">
      <alignment horizontal="center" vertical="center" wrapText="1"/>
    </xf>
    <xf numFmtId="166" fontId="4" fillId="0" borderId="5" xfId="0" applyNumberFormat="1" applyFont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2" fontId="4" fillId="2" borderId="8" xfId="0" applyNumberFormat="1" applyFont="1" applyFill="1" applyBorder="1" applyAlignment="1">
      <alignment horizontal="center" vertical="center" wrapText="1"/>
    </xf>
    <xf numFmtId="166" fontId="4" fillId="2" borderId="33" xfId="0" applyNumberFormat="1" applyFont="1" applyFill="1" applyBorder="1" applyAlignment="1">
      <alignment horizontal="center" vertical="center" wrapText="1"/>
    </xf>
    <xf numFmtId="164" fontId="4" fillId="2" borderId="33" xfId="0" applyNumberFormat="1" applyFont="1" applyFill="1" applyBorder="1" applyAlignment="1">
      <alignment horizontal="center" vertical="center" wrapText="1"/>
    </xf>
    <xf numFmtId="2" fontId="4" fillId="0" borderId="27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vertical="center" wrapText="1"/>
    </xf>
    <xf numFmtId="2" fontId="4" fillId="0" borderId="28" xfId="0" applyNumberFormat="1" applyFont="1" applyFill="1" applyBorder="1" applyAlignment="1">
      <alignment horizontal="center" vertical="center" wrapText="1"/>
    </xf>
    <xf numFmtId="0" fontId="4" fillId="0" borderId="9" xfId="0" applyNumberFormat="1" applyFont="1" applyBorder="1" applyAlignment="1">
      <alignment horizontal="center" vertical="center" wrapText="1"/>
    </xf>
    <xf numFmtId="0" fontId="4" fillId="0" borderId="3" xfId="0" applyNumberFormat="1" applyFont="1" applyBorder="1" applyAlignment="1">
      <alignment horizontal="center" vertical="center" wrapText="1"/>
    </xf>
    <xf numFmtId="0" fontId="4" fillId="2" borderId="3" xfId="0" applyNumberFormat="1" applyFont="1" applyFill="1" applyBorder="1" applyAlignment="1">
      <alignment horizontal="center" vertical="center" wrapText="1"/>
    </xf>
    <xf numFmtId="0" fontId="4" fillId="0" borderId="5" xfId="0" applyNumberFormat="1" applyFont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0" fontId="4" fillId="2" borderId="4" xfId="0" applyNumberFormat="1" applyFont="1" applyFill="1" applyBorder="1" applyAlignment="1">
      <alignment horizontal="center" vertical="center" wrapText="1"/>
    </xf>
    <xf numFmtId="11" fontId="15" fillId="0" borderId="28" xfId="0" applyNumberFormat="1" applyFont="1" applyBorder="1" applyAlignment="1">
      <alignment horizontal="center" vertical="top"/>
    </xf>
    <xf numFmtId="11" fontId="15" fillId="0" borderId="31" xfId="0" applyNumberFormat="1" applyFont="1" applyBorder="1" applyAlignment="1">
      <alignment horizontal="center" vertical="top"/>
    </xf>
    <xf numFmtId="167" fontId="2" fillId="0" borderId="0" xfId="0" applyNumberFormat="1" applyFont="1" applyAlignment="1">
      <alignment horizontal="center"/>
    </xf>
    <xf numFmtId="0" fontId="4" fillId="0" borderId="24" xfId="0" applyNumberFormat="1" applyFont="1" applyBorder="1" applyAlignment="1">
      <alignment horizontal="center" vertical="center" wrapText="1"/>
    </xf>
    <xf numFmtId="2" fontId="11" fillId="2" borderId="16" xfId="0" applyNumberFormat="1" applyFont="1" applyFill="1" applyBorder="1" applyAlignment="1">
      <alignment horizontal="center" vertical="center" wrapText="1"/>
    </xf>
    <xf numFmtId="2" fontId="11" fillId="2" borderId="25" xfId="0" applyNumberFormat="1" applyFont="1" applyFill="1" applyBorder="1" applyAlignment="1">
      <alignment horizontal="center" vertical="center" wrapText="1"/>
    </xf>
    <xf numFmtId="2" fontId="11" fillId="2" borderId="17" xfId="0" applyNumberFormat="1" applyFont="1" applyFill="1" applyBorder="1" applyAlignment="1">
      <alignment horizontal="center" vertical="center" wrapText="1"/>
    </xf>
    <xf numFmtId="2" fontId="11" fillId="2" borderId="13" xfId="0" applyNumberFormat="1" applyFont="1" applyFill="1" applyBorder="1" applyAlignment="1">
      <alignment horizontal="center" vertical="center" wrapText="1"/>
    </xf>
    <xf numFmtId="2" fontId="4" fillId="2" borderId="26" xfId="0" applyNumberFormat="1" applyFont="1" applyFill="1" applyBorder="1" applyAlignment="1">
      <alignment horizontal="center" vertical="center" wrapText="1"/>
    </xf>
    <xf numFmtId="2" fontId="4" fillId="2" borderId="14" xfId="0" applyNumberFormat="1" applyFont="1" applyFill="1" applyBorder="1" applyAlignment="1">
      <alignment horizontal="center" vertical="center" wrapText="1"/>
    </xf>
    <xf numFmtId="2" fontId="4" fillId="2" borderId="15" xfId="0" applyNumberFormat="1" applyFont="1" applyFill="1" applyBorder="1" applyAlignment="1">
      <alignment horizontal="center" vertical="center" wrapText="1"/>
    </xf>
    <xf numFmtId="2" fontId="4" fillId="0" borderId="35" xfId="0" applyNumberFormat="1" applyFont="1" applyFill="1" applyBorder="1" applyAlignment="1">
      <alignment horizontal="center" vertical="center" wrapText="1"/>
    </xf>
    <xf numFmtId="2" fontId="4" fillId="0" borderId="36" xfId="0" applyNumberFormat="1" applyFont="1" applyFill="1" applyBorder="1" applyAlignment="1">
      <alignment horizontal="center" vertical="center" wrapText="1"/>
    </xf>
    <xf numFmtId="2" fontId="4" fillId="0" borderId="27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vertical="center" wrapText="1"/>
    </xf>
    <xf numFmtId="2" fontId="4" fillId="0" borderId="28" xfId="0" applyNumberFormat="1" applyFont="1" applyFill="1" applyBorder="1" applyAlignment="1">
      <alignment horizontal="center" vertical="center" wrapText="1"/>
    </xf>
    <xf numFmtId="2" fontId="11" fillId="0" borderId="13" xfId="0" applyNumberFormat="1" applyFont="1" applyFill="1" applyBorder="1" applyAlignment="1">
      <alignment horizontal="center" vertical="center" wrapText="1"/>
    </xf>
    <xf numFmtId="2" fontId="4" fillId="0" borderId="9" xfId="0" applyNumberFormat="1" applyFont="1" applyFill="1" applyBorder="1" applyAlignment="1">
      <alignment horizontal="center" vertical="center" wrapText="1"/>
    </xf>
    <xf numFmtId="2" fontId="4" fillId="0" borderId="11" xfId="0" applyNumberFormat="1" applyFont="1" applyFill="1" applyBorder="1" applyAlignment="1">
      <alignment horizontal="center" vertical="center" wrapText="1"/>
    </xf>
    <xf numFmtId="2" fontId="4" fillId="0" borderId="5" xfId="0" applyNumberFormat="1" applyFont="1" applyFill="1" applyBorder="1" applyAlignment="1">
      <alignment horizontal="center" vertical="center" wrapText="1"/>
    </xf>
    <xf numFmtId="2" fontId="4" fillId="0" borderId="6" xfId="0" applyNumberFormat="1" applyFont="1" applyFill="1" applyBorder="1" applyAlignment="1">
      <alignment horizontal="center" vertical="center" wrapText="1"/>
    </xf>
    <xf numFmtId="2" fontId="4" fillId="0" borderId="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74">
    <dxf>
      <fill>
        <patternFill>
          <bgColor theme="9" tint="0.59996337778862885"/>
        </patternFill>
      </fill>
    </dxf>
    <dxf>
      <font>
        <b/>
        <i val="0"/>
      </font>
    </dxf>
    <dxf>
      <fill>
        <patternFill>
          <bgColor theme="7" tint="0.79998168889431442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Times New Roman"/>
        <family val="1"/>
        <scheme val="none"/>
      </font>
      <numFmt numFmtId="15" formatCode="0.00E+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Times New Roman"/>
        <family val="1"/>
        <scheme val="none"/>
      </font>
      <numFmt numFmtId="15" formatCode="0.00E+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Times New Roman"/>
        <family val="1"/>
        <scheme val="none"/>
      </font>
      <numFmt numFmtId="15" formatCode="0.00E+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0.0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Times New Roman"/>
        <family val="1"/>
        <scheme val="none"/>
      </font>
      <numFmt numFmtId="15" formatCode="0.00E+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numFmt numFmtId="164" formatCode="0.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Times New Roman"/>
        <family val="1"/>
        <scheme val="none"/>
      </font>
      <numFmt numFmtId="15" formatCode="0.00E+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numFmt numFmtId="164" formatCode="0.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Times New Roman"/>
        <family val="1"/>
        <scheme val="none"/>
      </font>
      <numFmt numFmtId="15" formatCode="0.00E+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numFmt numFmtId="164" formatCode="0.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00B050"/>
      </font>
    </dxf>
  </dxfs>
  <tableStyles count="0" defaultTableStyle="TableStyleMedium2" defaultPivotStyle="PivotStyleLight16"/>
  <colors>
    <mruColors>
      <color rgb="FF680000"/>
      <color rgb="FFB2ABD2"/>
      <color rgb="FFFDB863"/>
      <color rgb="FFE66101"/>
      <color rgb="FF5E3C99"/>
      <color rgb="FF7B3294"/>
      <color rgb="FFA6DBA0"/>
      <color rgb="FFC2A5CF"/>
      <color rgb="FF0088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Mean log slope for nuclear pitch accent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Intercepts!$P$7</c:f>
              <c:strCache>
                <c:ptCount val="1"/>
                <c:pt idx="0">
                  <c:v>log(slope)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5E3C99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31-490E-9114-946015054F71}"/>
              </c:ext>
            </c:extLst>
          </c:dPt>
          <c:dPt>
            <c:idx val="1"/>
            <c:invertIfNegative val="0"/>
            <c:bubble3D val="0"/>
            <c:spPr>
              <a:solidFill>
                <a:srgbClr val="E66101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31-490E-9114-946015054F71}"/>
              </c:ext>
            </c:extLst>
          </c:dPt>
          <c:dPt>
            <c:idx val="2"/>
            <c:invertIfNegative val="0"/>
            <c:bubble3D val="0"/>
            <c:spPr>
              <a:solidFill>
                <a:srgbClr val="FDB863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E31-490E-9114-946015054F71}"/>
              </c:ext>
            </c:extLst>
          </c:dPt>
          <c:dPt>
            <c:idx val="3"/>
            <c:invertIfNegative val="0"/>
            <c:bubble3D val="0"/>
            <c:spPr>
              <a:solidFill>
                <a:srgbClr val="B2ABD2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E31-490E-9114-946015054F71}"/>
              </c:ext>
            </c:extLst>
          </c:dPt>
          <c:errBars>
            <c:errBarType val="both"/>
            <c:errValType val="cust"/>
            <c:noEndCap val="0"/>
            <c:plus>
              <c:numRef>
                <c:f>Intercepts!$O$8:$O$11</c:f>
                <c:numCache>
                  <c:formatCode>General</c:formatCode>
                  <c:ptCount val="4"/>
                  <c:pt idx="0">
                    <c:v>0.183</c:v>
                  </c:pt>
                  <c:pt idx="1">
                    <c:v>0.14699999999999999</c:v>
                  </c:pt>
                  <c:pt idx="2">
                    <c:v>0.154</c:v>
                  </c:pt>
                  <c:pt idx="3">
                    <c:v>0.14899999999999999</c:v>
                  </c:pt>
                </c:numCache>
              </c:numRef>
            </c:plus>
            <c:minus>
              <c:numRef>
                <c:f>Intercepts!$O$8:$O$11</c:f>
                <c:numCache>
                  <c:formatCode>General</c:formatCode>
                  <c:ptCount val="4"/>
                  <c:pt idx="0">
                    <c:v>0.183</c:v>
                  </c:pt>
                  <c:pt idx="1">
                    <c:v>0.14699999999999999</c:v>
                  </c:pt>
                  <c:pt idx="2">
                    <c:v>0.154</c:v>
                  </c:pt>
                  <c:pt idx="3">
                    <c:v>0.14899999999999999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Intercepts!$M$8:$M$11</c:f>
              <c:strCache>
                <c:ptCount val="4"/>
                <c:pt idx="0">
                  <c:v>^[L*]H</c:v>
                </c:pt>
                <c:pt idx="1">
                  <c:v>L*H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f>Intercepts!$P$8:$P$11</c:f>
              <c:numCache>
                <c:formatCode>General</c:formatCode>
                <c:ptCount val="4"/>
                <c:pt idx="0">
                  <c:v>3.15</c:v>
                </c:pt>
                <c:pt idx="1">
                  <c:v>3.4849999999999999</c:v>
                </c:pt>
                <c:pt idx="2">
                  <c:v>4.0049999999999999</c:v>
                </c:pt>
                <c:pt idx="3">
                  <c:v>3.653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31-490E-9114-946015054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slope log([st/sec])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 sz="1400"/>
              <a:t>Mean time parameters for nuclear accent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Intercepts!$D$1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1587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5E3C99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C74C-4399-9586-6588BC5D6CF0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66101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C74C-4399-9586-6588BC5D6CF0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DB863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C74C-4399-9586-6588BC5D6CF0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B2ABD2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C74C-4399-9586-6588BC5D6CF0}"/>
              </c:ext>
            </c:extLst>
          </c:dPt>
          <c:errBars>
            <c:errBarType val="both"/>
            <c:errValType val="cust"/>
            <c:noEndCap val="0"/>
            <c:plus>
              <c:numRef>
                <c:f>Intercepts!$C$2:$C$5</c:f>
                <c:numCache>
                  <c:formatCode>General</c:formatCode>
                  <c:ptCount val="4"/>
                  <c:pt idx="0">
                    <c:v>11.87</c:v>
                  </c:pt>
                  <c:pt idx="1">
                    <c:v>8.7010000000000005</c:v>
                  </c:pt>
                  <c:pt idx="2">
                    <c:v>9.3490000000000002</c:v>
                  </c:pt>
                  <c:pt idx="3">
                    <c:v>8.84</c:v>
                  </c:pt>
                </c:numCache>
              </c:numRef>
            </c:plus>
            <c:minus>
              <c:numRef>
                <c:f>Intercepts!$C$2:$C$5</c:f>
                <c:numCache>
                  <c:formatCode>General</c:formatCode>
                  <c:ptCount val="4"/>
                  <c:pt idx="0">
                    <c:v>11.87</c:v>
                  </c:pt>
                  <c:pt idx="1">
                    <c:v>8.7010000000000005</c:v>
                  </c:pt>
                  <c:pt idx="2">
                    <c:v>9.3490000000000002</c:v>
                  </c:pt>
                  <c:pt idx="3">
                    <c:v>8.84</c:v>
                  </c:pt>
                </c:numCache>
              </c:numRef>
            </c:minus>
            <c:spPr>
              <a:ln w="15875">
                <a:solidFill>
                  <a:schemeClr val="tx1"/>
                </a:solidFill>
              </a:ln>
            </c:spPr>
          </c:errBars>
          <c:cat>
            <c:strRef>
              <c:f>Intercepts!$A$2:$A$5</c:f>
              <c:strCache>
                <c:ptCount val="4"/>
                <c:pt idx="0">
                  <c:v>^[L*]H</c:v>
                </c:pt>
                <c:pt idx="1">
                  <c:v>L*H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f>Intercepts!$D$2:$D$5</c:f>
              <c:numCache>
                <c:formatCode>General</c:formatCode>
                <c:ptCount val="4"/>
                <c:pt idx="0">
                  <c:v>55.46</c:v>
                </c:pt>
                <c:pt idx="1">
                  <c:v>70.918999999999997</c:v>
                </c:pt>
                <c:pt idx="2">
                  <c:v>50.244999999999997</c:v>
                </c:pt>
                <c:pt idx="3">
                  <c:v>46.808999999999997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74C-4399-9586-6588BC5D6CF0}"/>
            </c:ext>
          </c:extLst>
        </c:ser>
        <c:ser>
          <c:idx val="2"/>
          <c:order val="1"/>
          <c:tx>
            <c:strRef>
              <c:f>Intercepts!$D$7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1587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E3C99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C74C-4399-9586-6588BC5D6CF0}"/>
              </c:ext>
            </c:extLst>
          </c:dPt>
          <c:dPt>
            <c:idx val="1"/>
            <c:invertIfNegative val="0"/>
            <c:bubble3D val="0"/>
            <c:spPr>
              <a:solidFill>
                <a:srgbClr val="E66101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C74C-4399-9586-6588BC5D6CF0}"/>
              </c:ext>
            </c:extLst>
          </c:dPt>
          <c:dPt>
            <c:idx val="2"/>
            <c:invertIfNegative val="0"/>
            <c:bubble3D val="0"/>
            <c:spPr>
              <a:solidFill>
                <a:srgbClr val="FDB863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C74C-4399-9586-6588BC5D6CF0}"/>
              </c:ext>
            </c:extLst>
          </c:dPt>
          <c:dPt>
            <c:idx val="3"/>
            <c:invertIfNegative val="0"/>
            <c:bubble3D val="0"/>
            <c:spPr>
              <a:solidFill>
                <a:srgbClr val="B2ABD2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C74C-4399-9586-6588BC5D6CF0}"/>
              </c:ext>
            </c:extLst>
          </c:dPt>
          <c:errBars>
            <c:errBarType val="both"/>
            <c:errValType val="cust"/>
            <c:noEndCap val="0"/>
            <c:plus>
              <c:numRef>
                <c:f>Intercepts!$C$8:$C$11</c:f>
                <c:numCache>
                  <c:formatCode>General</c:formatCode>
                  <c:ptCount val="4"/>
                  <c:pt idx="0">
                    <c:v>28.571000000000002</c:v>
                  </c:pt>
                  <c:pt idx="1">
                    <c:v>25.396999999999998</c:v>
                  </c:pt>
                  <c:pt idx="2">
                    <c:v>25.992000000000001</c:v>
                  </c:pt>
                  <c:pt idx="3">
                    <c:v>25.521999999999998</c:v>
                  </c:pt>
                </c:numCache>
              </c:numRef>
            </c:plus>
            <c:minus>
              <c:numRef>
                <c:f>Intercepts!$C$8:$C$11</c:f>
                <c:numCache>
                  <c:formatCode>General</c:formatCode>
                  <c:ptCount val="4"/>
                  <c:pt idx="0">
                    <c:v>28.571000000000002</c:v>
                  </c:pt>
                  <c:pt idx="1">
                    <c:v>25.396999999999998</c:v>
                  </c:pt>
                  <c:pt idx="2">
                    <c:v>25.992000000000001</c:v>
                  </c:pt>
                  <c:pt idx="3">
                    <c:v>25.521999999999998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Intercepts!$G$2:$G$5</c:f>
              <c:strCache>
                <c:ptCount val="4"/>
                <c:pt idx="0">
                  <c:v>^[L*]H</c:v>
                </c:pt>
                <c:pt idx="1">
                  <c:v>L*H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f>Intercepts!$D$8:$D$11</c:f>
              <c:numCache>
                <c:formatCode>General</c:formatCode>
                <c:ptCount val="4"/>
                <c:pt idx="0">
                  <c:v>163.78399999999999</c:v>
                </c:pt>
                <c:pt idx="1">
                  <c:v>284.59399999999999</c:v>
                </c:pt>
                <c:pt idx="2">
                  <c:v>272.10300000000001</c:v>
                </c:pt>
                <c:pt idx="3">
                  <c:v>264.32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74C-4399-9586-6588BC5D6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1100"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en-US" sz="1100" b="0"/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100"/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 sz="1400"/>
              <a:t>Mean F0 parameters for nuclear accent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Intercepts!$J$1</c:f>
              <c:strCache>
                <c:ptCount val="1"/>
                <c:pt idx="0">
                  <c:v>L fo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1587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5E3C99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DC58-4AD2-A59C-B961D0BBC9AD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66101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DC58-4AD2-A59C-B961D0BBC9AD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DB863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DC58-4AD2-A59C-B961D0BBC9AD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B2ABD2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DC58-4AD2-A59C-B961D0BBC9AD}"/>
              </c:ext>
            </c:extLst>
          </c:dPt>
          <c:errBars>
            <c:errBarType val="both"/>
            <c:errValType val="cust"/>
            <c:noEndCap val="0"/>
            <c:plus>
              <c:numRef>
                <c:f>Intercepts!$I$2:$I$5</c:f>
                <c:numCache>
                  <c:formatCode>General</c:formatCode>
                  <c:ptCount val="4"/>
                  <c:pt idx="0">
                    <c:v>1.6739999999999999</c:v>
                  </c:pt>
                  <c:pt idx="1">
                    <c:v>1.571</c:v>
                  </c:pt>
                  <c:pt idx="2">
                    <c:v>1.59</c:v>
                  </c:pt>
                  <c:pt idx="3">
                    <c:v>1.575</c:v>
                  </c:pt>
                </c:numCache>
              </c:numRef>
            </c:plus>
            <c:minus>
              <c:numRef>
                <c:f>Intercepts!$I$2:$I$5</c:f>
                <c:numCache>
                  <c:formatCode>General</c:formatCode>
                  <c:ptCount val="4"/>
                  <c:pt idx="0">
                    <c:v>1.6739999999999999</c:v>
                  </c:pt>
                  <c:pt idx="1">
                    <c:v>1.571</c:v>
                  </c:pt>
                  <c:pt idx="2">
                    <c:v>1.59</c:v>
                  </c:pt>
                  <c:pt idx="3">
                    <c:v>1.575</c:v>
                  </c:pt>
                </c:numCache>
              </c:numRef>
            </c:minus>
            <c:spPr>
              <a:ln w="15875"/>
            </c:spPr>
          </c:errBars>
          <c:cat>
            <c:strRef>
              <c:f>Intercepts!$G$2:$G$5</c:f>
              <c:strCache>
                <c:ptCount val="4"/>
                <c:pt idx="0">
                  <c:v>^[L*]H</c:v>
                </c:pt>
                <c:pt idx="1">
                  <c:v>L*H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f>Intercepts!$J$2:$J$5</c:f>
              <c:numCache>
                <c:formatCode>0.0</c:formatCode>
                <c:ptCount val="4"/>
                <c:pt idx="0">
                  <c:v>87.88</c:v>
                </c:pt>
                <c:pt idx="1">
                  <c:v>83.591999999999999</c:v>
                </c:pt>
                <c:pt idx="2">
                  <c:v>85.007999999999996</c:v>
                </c:pt>
                <c:pt idx="3">
                  <c:v>87.513000000000005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C58-4AD2-A59C-B961D0BBC9AD}"/>
            </c:ext>
          </c:extLst>
        </c:ser>
        <c:ser>
          <c:idx val="2"/>
          <c:order val="1"/>
          <c:tx>
            <c:strRef>
              <c:f>Intercepts!$J$7</c:f>
              <c:strCache>
                <c:ptCount val="1"/>
                <c:pt idx="0">
                  <c:v>H fo</c:v>
                </c:pt>
              </c:strCache>
            </c:strRef>
          </c:tx>
          <c:spPr>
            <a:solidFill>
              <a:schemeClr val="bg2"/>
            </a:solidFill>
            <a:ln w="1587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E3C99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C58-4AD2-A59C-B961D0BBC9AD}"/>
              </c:ext>
            </c:extLst>
          </c:dPt>
          <c:dPt>
            <c:idx val="1"/>
            <c:invertIfNegative val="0"/>
            <c:bubble3D val="0"/>
            <c:spPr>
              <a:solidFill>
                <a:srgbClr val="E66101">
                  <a:alpha val="98000"/>
                </a:srgb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DC58-4AD2-A59C-B961D0BBC9AD}"/>
              </c:ext>
            </c:extLst>
          </c:dPt>
          <c:dPt>
            <c:idx val="2"/>
            <c:invertIfNegative val="0"/>
            <c:bubble3D val="0"/>
            <c:spPr>
              <a:solidFill>
                <a:srgbClr val="FDB863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DC58-4AD2-A59C-B961D0BBC9AD}"/>
              </c:ext>
            </c:extLst>
          </c:dPt>
          <c:dPt>
            <c:idx val="3"/>
            <c:invertIfNegative val="0"/>
            <c:bubble3D val="0"/>
            <c:spPr>
              <a:solidFill>
                <a:srgbClr val="B2ABD2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DC58-4AD2-A59C-B961D0BBC9AD}"/>
              </c:ext>
            </c:extLst>
          </c:dPt>
          <c:errBars>
            <c:errBarType val="both"/>
            <c:errValType val="cust"/>
            <c:noEndCap val="0"/>
            <c:plus>
              <c:numRef>
                <c:f>Intercepts!$I$8:$I$11</c:f>
                <c:numCache>
                  <c:formatCode>General</c:formatCode>
                  <c:ptCount val="4"/>
                  <c:pt idx="0">
                    <c:v>1.702</c:v>
                  </c:pt>
                  <c:pt idx="1">
                    <c:v>1.512</c:v>
                  </c:pt>
                  <c:pt idx="2">
                    <c:v>1.548</c:v>
                  </c:pt>
                  <c:pt idx="3">
                    <c:v>1.52</c:v>
                  </c:pt>
                </c:numCache>
              </c:numRef>
            </c:plus>
            <c:minus>
              <c:numRef>
                <c:f>Intercepts!$I$8:$I$11</c:f>
                <c:numCache>
                  <c:formatCode>General</c:formatCode>
                  <c:ptCount val="4"/>
                  <c:pt idx="0">
                    <c:v>1.702</c:v>
                  </c:pt>
                  <c:pt idx="1">
                    <c:v>1.512</c:v>
                  </c:pt>
                  <c:pt idx="2">
                    <c:v>1.548</c:v>
                  </c:pt>
                  <c:pt idx="3">
                    <c:v>1.52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Intercepts!$G$2:$G$5</c:f>
              <c:strCache>
                <c:ptCount val="4"/>
                <c:pt idx="0">
                  <c:v>^[L*]H</c:v>
                </c:pt>
                <c:pt idx="1">
                  <c:v>L*H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f>Intercepts!$J$8:$J$11</c:f>
              <c:numCache>
                <c:formatCode>0.0</c:formatCode>
                <c:ptCount val="4"/>
                <c:pt idx="0">
                  <c:v>90.83</c:v>
                </c:pt>
                <c:pt idx="1">
                  <c:v>89.718999999999994</c:v>
                </c:pt>
                <c:pt idx="2">
                  <c:v>95.391000000000005</c:v>
                </c:pt>
                <c:pt idx="3">
                  <c:v>94.95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C58-4AD2-A59C-B961D0BBC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86998496"/>
        <c:axId val="1629394096"/>
      </c:barChart>
      <c:lineChart>
        <c:grouping val="standard"/>
        <c:varyColors val="0"/>
        <c:ser>
          <c:idx val="0"/>
          <c:order val="2"/>
          <c:tx>
            <c:strRef>
              <c:f>Intercepts!$P$1</c:f>
              <c:strCache>
                <c:ptCount val="1"/>
                <c:pt idx="0">
                  <c:v>Excursion</c:v>
                </c:pt>
              </c:strCache>
            </c:strRef>
          </c:tx>
          <c:spPr>
            <a:ln w="38100">
              <a:solidFill>
                <a:schemeClr val="tx1"/>
              </a:solidFill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Intercepts!$O$2:$O$5</c:f>
                <c:numCache>
                  <c:formatCode>General</c:formatCode>
                  <c:ptCount val="4"/>
                  <c:pt idx="0">
                    <c:v>0.68700000000000006</c:v>
                  </c:pt>
                  <c:pt idx="1">
                    <c:v>0.32400000000000001</c:v>
                  </c:pt>
                  <c:pt idx="2">
                    <c:v>0.41399999999999998</c:v>
                  </c:pt>
                  <c:pt idx="3">
                    <c:v>0.34499999999999997</c:v>
                  </c:pt>
                </c:numCache>
              </c:numRef>
            </c:plus>
            <c:minus>
              <c:numRef>
                <c:f>Intercepts!$O$2:$O$5</c:f>
                <c:numCache>
                  <c:formatCode>General</c:formatCode>
                  <c:ptCount val="4"/>
                  <c:pt idx="0">
                    <c:v>0.68700000000000006</c:v>
                  </c:pt>
                  <c:pt idx="1">
                    <c:v>0.32400000000000001</c:v>
                  </c:pt>
                  <c:pt idx="2">
                    <c:v>0.41399999999999998</c:v>
                  </c:pt>
                  <c:pt idx="3">
                    <c:v>0.34499999999999997</c:v>
                  </c:pt>
                </c:numCache>
              </c:numRef>
            </c:minus>
            <c:spPr>
              <a:noFill/>
              <a:ln w="25400" cap="sq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Intercepts!$M$2:$M$5</c:f>
              <c:strCache>
                <c:ptCount val="4"/>
                <c:pt idx="0">
                  <c:v>^[L*]H</c:v>
                </c:pt>
                <c:pt idx="1">
                  <c:v>L*H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f>Intercepts!$P$2:$P$5</c:f>
              <c:numCache>
                <c:formatCode>0.0</c:formatCode>
                <c:ptCount val="4"/>
                <c:pt idx="0">
                  <c:v>2.944</c:v>
                </c:pt>
                <c:pt idx="1">
                  <c:v>6.1230000000000002</c:v>
                </c:pt>
                <c:pt idx="2">
                  <c:v>10.385999999999999</c:v>
                </c:pt>
                <c:pt idx="3">
                  <c:v>7.4509999999999996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C58-4AD2-A59C-B961D0BBC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517391"/>
        <c:axId val="1110131327"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1100"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en-US" sz="1100" b="0"/>
                  <a:t>target F0 (ST re min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</c:valAx>
      <c:valAx>
        <c:axId val="1110131327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100" b="0"/>
                </a:pPr>
                <a:r>
                  <a:rPr lang="en-US" sz="1100" b="0"/>
                  <a:t>exc. size (ST)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021517391"/>
        <c:crosses val="max"/>
        <c:crossBetween val="between"/>
      </c:valAx>
      <c:catAx>
        <c:axId val="10215173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0131327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 sz="1400"/>
              <a:t>Mean time parameters for nuclear accent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Intercepts!$D$1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1587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5E3C99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7A17-4F2D-951E-D82A583DD1D0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66101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7A17-4F2D-951E-D82A583DD1D0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DB863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7A17-4F2D-951E-D82A583DD1D0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B2ABD2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7A17-4F2D-951E-D82A583DD1D0}"/>
              </c:ext>
            </c:extLst>
          </c:dPt>
          <c:trendline>
            <c:spPr>
              <a:ln w="28575">
                <a:solidFill>
                  <a:srgbClr val="FF0000"/>
                </a:solidFill>
                <a:prstDash val="sysDash"/>
              </a:ln>
            </c:spPr>
            <c:trendlineType val="poly"/>
            <c:order val="3"/>
            <c:dispRSqr val="0"/>
            <c:dispEq val="0"/>
          </c:trendline>
          <c:errBars>
            <c:errBarType val="both"/>
            <c:errValType val="cust"/>
            <c:noEndCap val="0"/>
            <c:plus>
              <c:numRef>
                <c:f>Intercepts!$C$2:$C$5</c:f>
                <c:numCache>
                  <c:formatCode>General</c:formatCode>
                  <c:ptCount val="4"/>
                  <c:pt idx="0">
                    <c:v>11.87</c:v>
                  </c:pt>
                  <c:pt idx="1">
                    <c:v>8.7010000000000005</c:v>
                  </c:pt>
                  <c:pt idx="2">
                    <c:v>9.3490000000000002</c:v>
                  </c:pt>
                  <c:pt idx="3">
                    <c:v>8.84</c:v>
                  </c:pt>
                </c:numCache>
              </c:numRef>
            </c:plus>
            <c:minus>
              <c:numRef>
                <c:f>Intercepts!$C$2:$C$5</c:f>
                <c:numCache>
                  <c:formatCode>General</c:formatCode>
                  <c:ptCount val="4"/>
                  <c:pt idx="0">
                    <c:v>11.87</c:v>
                  </c:pt>
                  <c:pt idx="1">
                    <c:v>8.7010000000000005</c:v>
                  </c:pt>
                  <c:pt idx="2">
                    <c:v>9.3490000000000002</c:v>
                  </c:pt>
                  <c:pt idx="3">
                    <c:v>8.84</c:v>
                  </c:pt>
                </c:numCache>
              </c:numRef>
            </c:minus>
            <c:spPr>
              <a:ln w="15875">
                <a:solidFill>
                  <a:schemeClr val="tx1"/>
                </a:solidFill>
              </a:ln>
            </c:spPr>
          </c:errBars>
          <c:cat>
            <c:strRef>
              <c:f>Intercepts!$A$2:$A$5</c:f>
              <c:strCache>
                <c:ptCount val="4"/>
                <c:pt idx="0">
                  <c:v>^[L*]H</c:v>
                </c:pt>
                <c:pt idx="1">
                  <c:v>L*H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f>Intercepts!$D$2:$D$5</c:f>
              <c:numCache>
                <c:formatCode>General</c:formatCode>
                <c:ptCount val="4"/>
                <c:pt idx="0">
                  <c:v>55.46</c:v>
                </c:pt>
                <c:pt idx="1">
                  <c:v>70.918999999999997</c:v>
                </c:pt>
                <c:pt idx="2">
                  <c:v>50.244999999999997</c:v>
                </c:pt>
                <c:pt idx="3">
                  <c:v>46.808999999999997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A17-4F2D-951E-D82A583DD1D0}"/>
            </c:ext>
          </c:extLst>
        </c:ser>
        <c:ser>
          <c:idx val="2"/>
          <c:order val="1"/>
          <c:tx>
            <c:strRef>
              <c:f>Intercepts!$D$7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1587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E3C99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A17-4F2D-951E-D82A583DD1D0}"/>
              </c:ext>
            </c:extLst>
          </c:dPt>
          <c:dPt>
            <c:idx val="1"/>
            <c:invertIfNegative val="0"/>
            <c:bubble3D val="0"/>
            <c:spPr>
              <a:solidFill>
                <a:srgbClr val="E66101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A17-4F2D-951E-D82A583DD1D0}"/>
              </c:ext>
            </c:extLst>
          </c:dPt>
          <c:dPt>
            <c:idx val="2"/>
            <c:invertIfNegative val="0"/>
            <c:bubble3D val="0"/>
            <c:spPr>
              <a:solidFill>
                <a:srgbClr val="FDB863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A17-4F2D-951E-D82A583DD1D0}"/>
              </c:ext>
            </c:extLst>
          </c:dPt>
          <c:dPt>
            <c:idx val="3"/>
            <c:invertIfNegative val="0"/>
            <c:bubble3D val="0"/>
            <c:spPr>
              <a:solidFill>
                <a:srgbClr val="B2ABD2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A17-4F2D-951E-D82A583DD1D0}"/>
              </c:ext>
            </c:extLst>
          </c:dPt>
          <c:trendline>
            <c:spPr>
              <a:ln w="28575">
                <a:solidFill>
                  <a:srgbClr val="FF0000"/>
                </a:solidFill>
              </a:ln>
            </c:spPr>
            <c:trendlineType val="poly"/>
            <c:order val="3"/>
            <c:dispRSqr val="0"/>
            <c:dispEq val="0"/>
          </c:trendline>
          <c:errBars>
            <c:errBarType val="both"/>
            <c:errValType val="cust"/>
            <c:noEndCap val="0"/>
            <c:plus>
              <c:numRef>
                <c:f>Intercepts!$C$8:$C$11</c:f>
                <c:numCache>
                  <c:formatCode>General</c:formatCode>
                  <c:ptCount val="4"/>
                  <c:pt idx="0">
                    <c:v>28.571000000000002</c:v>
                  </c:pt>
                  <c:pt idx="1">
                    <c:v>25.396999999999998</c:v>
                  </c:pt>
                  <c:pt idx="2">
                    <c:v>25.992000000000001</c:v>
                  </c:pt>
                  <c:pt idx="3">
                    <c:v>25.521999999999998</c:v>
                  </c:pt>
                </c:numCache>
              </c:numRef>
            </c:plus>
            <c:minus>
              <c:numRef>
                <c:f>Intercepts!$C$8:$C$11</c:f>
                <c:numCache>
                  <c:formatCode>General</c:formatCode>
                  <c:ptCount val="4"/>
                  <c:pt idx="0">
                    <c:v>28.571000000000002</c:v>
                  </c:pt>
                  <c:pt idx="1">
                    <c:v>25.396999999999998</c:v>
                  </c:pt>
                  <c:pt idx="2">
                    <c:v>25.992000000000001</c:v>
                  </c:pt>
                  <c:pt idx="3">
                    <c:v>25.521999999999998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Intercepts!$G$2:$G$5</c:f>
              <c:strCache>
                <c:ptCount val="4"/>
                <c:pt idx="0">
                  <c:v>^[L*]H</c:v>
                </c:pt>
                <c:pt idx="1">
                  <c:v>L*H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f>Intercepts!$D$8:$D$11</c:f>
              <c:numCache>
                <c:formatCode>General</c:formatCode>
                <c:ptCount val="4"/>
                <c:pt idx="0">
                  <c:v>163.78399999999999</c:v>
                </c:pt>
                <c:pt idx="1">
                  <c:v>284.59399999999999</c:v>
                </c:pt>
                <c:pt idx="2">
                  <c:v>272.10300000000001</c:v>
                </c:pt>
                <c:pt idx="3">
                  <c:v>264.32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A17-4F2D-951E-D82A583DD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1100"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en-US" sz="1100" b="0"/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100"/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 sz="1400"/>
              <a:t>Mean F0 parameters for nuclear accent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Intercepts!$J$1</c:f>
              <c:strCache>
                <c:ptCount val="1"/>
                <c:pt idx="0">
                  <c:v>L fo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1587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5E3C99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1A52-4D77-8B25-3F487B81317D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66101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1A52-4D77-8B25-3F487B81317D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DB863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1A52-4D77-8B25-3F487B81317D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B2ABD2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1A52-4D77-8B25-3F487B81317D}"/>
              </c:ext>
            </c:extLst>
          </c:dPt>
          <c:trendline>
            <c:spPr>
              <a:ln w="28575">
                <a:solidFill>
                  <a:srgbClr val="FF0000"/>
                </a:solidFill>
                <a:prstDash val="sysDash"/>
              </a:ln>
            </c:spPr>
            <c:trendlineType val="poly"/>
            <c:order val="3"/>
            <c:dispRSqr val="0"/>
            <c:dispEq val="0"/>
          </c:trendline>
          <c:errBars>
            <c:errBarType val="both"/>
            <c:errValType val="cust"/>
            <c:noEndCap val="0"/>
            <c:plus>
              <c:numRef>
                <c:f>Intercepts!$I$2:$I$5</c:f>
                <c:numCache>
                  <c:formatCode>General</c:formatCode>
                  <c:ptCount val="4"/>
                  <c:pt idx="0">
                    <c:v>1.6739999999999999</c:v>
                  </c:pt>
                  <c:pt idx="1">
                    <c:v>1.571</c:v>
                  </c:pt>
                  <c:pt idx="2">
                    <c:v>1.59</c:v>
                  </c:pt>
                  <c:pt idx="3">
                    <c:v>1.575</c:v>
                  </c:pt>
                </c:numCache>
              </c:numRef>
            </c:plus>
            <c:minus>
              <c:numRef>
                <c:f>Intercepts!$I$2:$I$5</c:f>
                <c:numCache>
                  <c:formatCode>General</c:formatCode>
                  <c:ptCount val="4"/>
                  <c:pt idx="0">
                    <c:v>1.6739999999999999</c:v>
                  </c:pt>
                  <c:pt idx="1">
                    <c:v>1.571</c:v>
                  </c:pt>
                  <c:pt idx="2">
                    <c:v>1.59</c:v>
                  </c:pt>
                  <c:pt idx="3">
                    <c:v>1.575</c:v>
                  </c:pt>
                </c:numCache>
              </c:numRef>
            </c:minus>
            <c:spPr>
              <a:ln w="15875"/>
            </c:spPr>
          </c:errBars>
          <c:cat>
            <c:strRef>
              <c:f>Intercepts!$G$2:$G$5</c:f>
              <c:strCache>
                <c:ptCount val="4"/>
                <c:pt idx="0">
                  <c:v>^[L*]H</c:v>
                </c:pt>
                <c:pt idx="1">
                  <c:v>L*H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f>Intercepts!$J$2:$J$5</c:f>
              <c:numCache>
                <c:formatCode>0.0</c:formatCode>
                <c:ptCount val="4"/>
                <c:pt idx="0">
                  <c:v>87.88</c:v>
                </c:pt>
                <c:pt idx="1">
                  <c:v>83.591999999999999</c:v>
                </c:pt>
                <c:pt idx="2">
                  <c:v>85.007999999999996</c:v>
                </c:pt>
                <c:pt idx="3">
                  <c:v>87.513000000000005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52-4D77-8B25-3F487B81317D}"/>
            </c:ext>
          </c:extLst>
        </c:ser>
        <c:ser>
          <c:idx val="2"/>
          <c:order val="1"/>
          <c:tx>
            <c:strRef>
              <c:f>Intercepts!$J$7</c:f>
              <c:strCache>
                <c:ptCount val="1"/>
                <c:pt idx="0">
                  <c:v>H fo</c:v>
                </c:pt>
              </c:strCache>
            </c:strRef>
          </c:tx>
          <c:spPr>
            <a:solidFill>
              <a:schemeClr val="bg2"/>
            </a:solidFill>
            <a:ln w="1587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E3C99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A52-4D77-8B25-3F487B81317D}"/>
              </c:ext>
            </c:extLst>
          </c:dPt>
          <c:dPt>
            <c:idx val="1"/>
            <c:invertIfNegative val="0"/>
            <c:bubble3D val="0"/>
            <c:spPr>
              <a:solidFill>
                <a:srgbClr val="E66101">
                  <a:alpha val="98000"/>
                </a:srgb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A52-4D77-8B25-3F487B81317D}"/>
              </c:ext>
            </c:extLst>
          </c:dPt>
          <c:dPt>
            <c:idx val="2"/>
            <c:invertIfNegative val="0"/>
            <c:bubble3D val="0"/>
            <c:spPr>
              <a:solidFill>
                <a:srgbClr val="FDB863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A52-4D77-8B25-3F487B81317D}"/>
              </c:ext>
            </c:extLst>
          </c:dPt>
          <c:dPt>
            <c:idx val="3"/>
            <c:invertIfNegative val="0"/>
            <c:bubble3D val="0"/>
            <c:spPr>
              <a:solidFill>
                <a:srgbClr val="B2ABD2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A52-4D77-8B25-3F487B81317D}"/>
              </c:ext>
            </c:extLst>
          </c:dPt>
          <c:trendline>
            <c:spPr>
              <a:ln w="28575">
                <a:solidFill>
                  <a:srgbClr val="FF0000"/>
                </a:solidFill>
              </a:ln>
            </c:spPr>
            <c:trendlineType val="poly"/>
            <c:order val="3"/>
            <c:dispRSqr val="0"/>
            <c:dispEq val="0"/>
          </c:trendline>
          <c:errBars>
            <c:errBarType val="both"/>
            <c:errValType val="cust"/>
            <c:noEndCap val="0"/>
            <c:plus>
              <c:numRef>
                <c:f>Intercepts!$I$8:$I$11</c:f>
                <c:numCache>
                  <c:formatCode>General</c:formatCode>
                  <c:ptCount val="4"/>
                  <c:pt idx="0">
                    <c:v>1.702</c:v>
                  </c:pt>
                  <c:pt idx="1">
                    <c:v>1.512</c:v>
                  </c:pt>
                  <c:pt idx="2">
                    <c:v>1.548</c:v>
                  </c:pt>
                  <c:pt idx="3">
                    <c:v>1.52</c:v>
                  </c:pt>
                </c:numCache>
              </c:numRef>
            </c:plus>
            <c:minus>
              <c:numRef>
                <c:f>Intercepts!$I$8:$I$11</c:f>
                <c:numCache>
                  <c:formatCode>General</c:formatCode>
                  <c:ptCount val="4"/>
                  <c:pt idx="0">
                    <c:v>1.702</c:v>
                  </c:pt>
                  <c:pt idx="1">
                    <c:v>1.512</c:v>
                  </c:pt>
                  <c:pt idx="2">
                    <c:v>1.548</c:v>
                  </c:pt>
                  <c:pt idx="3">
                    <c:v>1.52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Intercepts!$G$2:$G$5</c:f>
              <c:strCache>
                <c:ptCount val="4"/>
                <c:pt idx="0">
                  <c:v>^[L*]H</c:v>
                </c:pt>
                <c:pt idx="1">
                  <c:v>L*H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f>Intercepts!$J$8:$J$11</c:f>
              <c:numCache>
                <c:formatCode>0.0</c:formatCode>
                <c:ptCount val="4"/>
                <c:pt idx="0">
                  <c:v>90.83</c:v>
                </c:pt>
                <c:pt idx="1">
                  <c:v>89.718999999999994</c:v>
                </c:pt>
                <c:pt idx="2">
                  <c:v>95.391000000000005</c:v>
                </c:pt>
                <c:pt idx="3">
                  <c:v>94.95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A52-4D77-8B25-3F487B813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86998496"/>
        <c:axId val="1629394096"/>
      </c:barChart>
      <c:lineChart>
        <c:grouping val="standard"/>
        <c:varyColors val="0"/>
        <c:ser>
          <c:idx val="0"/>
          <c:order val="2"/>
          <c:tx>
            <c:strRef>
              <c:f>Intercepts!$P$1</c:f>
              <c:strCache>
                <c:ptCount val="1"/>
                <c:pt idx="0">
                  <c:v>Excursion</c:v>
                </c:pt>
              </c:strCache>
            </c:strRef>
          </c:tx>
          <c:spPr>
            <a:ln w="38100">
              <a:solidFill>
                <a:schemeClr val="tx1"/>
              </a:solidFill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Intercepts!$O$2:$O$5</c:f>
                <c:numCache>
                  <c:formatCode>General</c:formatCode>
                  <c:ptCount val="4"/>
                  <c:pt idx="0">
                    <c:v>0.68700000000000006</c:v>
                  </c:pt>
                  <c:pt idx="1">
                    <c:v>0.32400000000000001</c:v>
                  </c:pt>
                  <c:pt idx="2">
                    <c:v>0.41399999999999998</c:v>
                  </c:pt>
                  <c:pt idx="3">
                    <c:v>0.34499999999999997</c:v>
                  </c:pt>
                </c:numCache>
              </c:numRef>
            </c:plus>
            <c:minus>
              <c:numRef>
                <c:f>Intercepts!$O$2:$O$5</c:f>
                <c:numCache>
                  <c:formatCode>General</c:formatCode>
                  <c:ptCount val="4"/>
                  <c:pt idx="0">
                    <c:v>0.68700000000000006</c:v>
                  </c:pt>
                  <c:pt idx="1">
                    <c:v>0.32400000000000001</c:v>
                  </c:pt>
                  <c:pt idx="2">
                    <c:v>0.41399999999999998</c:v>
                  </c:pt>
                  <c:pt idx="3">
                    <c:v>0.34499999999999997</c:v>
                  </c:pt>
                </c:numCache>
              </c:numRef>
            </c:minus>
            <c:spPr>
              <a:noFill/>
              <a:ln w="25400" cap="sq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Intercepts!$M$2:$M$5</c:f>
              <c:strCache>
                <c:ptCount val="4"/>
                <c:pt idx="0">
                  <c:v>^[L*]H</c:v>
                </c:pt>
                <c:pt idx="1">
                  <c:v>L*H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f>Intercepts!$P$2:$P$5</c:f>
              <c:numCache>
                <c:formatCode>0.0</c:formatCode>
                <c:ptCount val="4"/>
                <c:pt idx="0">
                  <c:v>2.944</c:v>
                </c:pt>
                <c:pt idx="1">
                  <c:v>6.1230000000000002</c:v>
                </c:pt>
                <c:pt idx="2">
                  <c:v>10.385999999999999</c:v>
                </c:pt>
                <c:pt idx="3">
                  <c:v>7.4509999999999996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A52-4D77-8B25-3F487B813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517391"/>
        <c:axId val="1110131327"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1100"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en-US" sz="1100" b="0"/>
                  <a:t>target F0 (ST re min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</c:valAx>
      <c:valAx>
        <c:axId val="1110131327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100" b="0"/>
                </a:pPr>
                <a:r>
                  <a:rPr lang="en-US" sz="1100" b="0"/>
                  <a:t>exc. size (ST)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021517391"/>
        <c:crosses val="max"/>
        <c:crossBetween val="between"/>
      </c:valAx>
      <c:catAx>
        <c:axId val="10215173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0131327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Mean log slope for nuclear pitch accent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Intercepts!$P$7</c:f>
              <c:strCache>
                <c:ptCount val="1"/>
                <c:pt idx="0">
                  <c:v>log(slope)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5E3C99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7D-490E-BF90-18D5077444D6}"/>
              </c:ext>
            </c:extLst>
          </c:dPt>
          <c:dPt>
            <c:idx val="1"/>
            <c:invertIfNegative val="0"/>
            <c:bubble3D val="0"/>
            <c:spPr>
              <a:solidFill>
                <a:srgbClr val="E66101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7D-490E-BF90-18D5077444D6}"/>
              </c:ext>
            </c:extLst>
          </c:dPt>
          <c:dPt>
            <c:idx val="2"/>
            <c:invertIfNegative val="0"/>
            <c:bubble3D val="0"/>
            <c:spPr>
              <a:solidFill>
                <a:srgbClr val="FDB863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47D-490E-BF90-18D5077444D6}"/>
              </c:ext>
            </c:extLst>
          </c:dPt>
          <c:dPt>
            <c:idx val="3"/>
            <c:invertIfNegative val="0"/>
            <c:bubble3D val="0"/>
            <c:spPr>
              <a:solidFill>
                <a:srgbClr val="B2ABD2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47D-490E-BF90-18D5077444D6}"/>
              </c:ext>
            </c:extLst>
          </c:dPt>
          <c:trendline>
            <c:spPr>
              <a:ln w="28575" cap="rnd">
                <a:solidFill>
                  <a:srgbClr val="FF0000"/>
                </a:solidFill>
                <a:prstDash val="sysDash"/>
              </a:ln>
              <a:effectLst/>
            </c:spPr>
            <c:trendlineType val="poly"/>
            <c:order val="3"/>
            <c:dispRSqr val="0"/>
            <c:dispEq val="0"/>
          </c:trendline>
          <c:errBars>
            <c:errBarType val="both"/>
            <c:errValType val="cust"/>
            <c:noEndCap val="0"/>
            <c:plus>
              <c:numRef>
                <c:f>Intercepts!$O$8:$O$11</c:f>
                <c:numCache>
                  <c:formatCode>General</c:formatCode>
                  <c:ptCount val="4"/>
                  <c:pt idx="0">
                    <c:v>0.183</c:v>
                  </c:pt>
                  <c:pt idx="1">
                    <c:v>0.14699999999999999</c:v>
                  </c:pt>
                  <c:pt idx="2">
                    <c:v>0.154</c:v>
                  </c:pt>
                  <c:pt idx="3">
                    <c:v>0.14899999999999999</c:v>
                  </c:pt>
                </c:numCache>
              </c:numRef>
            </c:plus>
            <c:minus>
              <c:numRef>
                <c:f>Intercepts!$O$8:$O$11</c:f>
                <c:numCache>
                  <c:formatCode>General</c:formatCode>
                  <c:ptCount val="4"/>
                  <c:pt idx="0">
                    <c:v>0.183</c:v>
                  </c:pt>
                  <c:pt idx="1">
                    <c:v>0.14699999999999999</c:v>
                  </c:pt>
                  <c:pt idx="2">
                    <c:v>0.154</c:v>
                  </c:pt>
                  <c:pt idx="3">
                    <c:v>0.14899999999999999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Intercepts!$M$8:$M$11</c:f>
              <c:strCache>
                <c:ptCount val="4"/>
                <c:pt idx="0">
                  <c:v>^[L*]H</c:v>
                </c:pt>
                <c:pt idx="1">
                  <c:v>L*H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f>Intercepts!$P$8:$P$11</c:f>
              <c:numCache>
                <c:formatCode>General</c:formatCode>
                <c:ptCount val="4"/>
                <c:pt idx="0">
                  <c:v>3.15</c:v>
                </c:pt>
                <c:pt idx="1">
                  <c:v>3.4849999999999999</c:v>
                </c:pt>
                <c:pt idx="2">
                  <c:v>4.0049999999999999</c:v>
                </c:pt>
                <c:pt idx="3">
                  <c:v>3.653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47D-490E-BF90-18D507744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slope log([st/sec])</a:t>
                </a:r>
                <a:endParaRPr lang="en-IE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IE"/>
              <a:t>Mean timing and F0 of L and H targets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Graph.Data!$A$1</c:f>
              <c:strCache>
                <c:ptCount val="1"/>
                <c:pt idx="0">
                  <c:v>^[L*]H</c:v>
                </c:pt>
              </c:strCache>
            </c:strRef>
          </c:tx>
          <c:spPr>
            <a:ln w="31750">
              <a:solidFill>
                <a:srgbClr val="5E3C99"/>
              </a:solidFill>
            </a:ln>
          </c:spPr>
          <c:marker>
            <c:symbol val="diamond"/>
            <c:size val="14"/>
            <c:spPr>
              <a:solidFill>
                <a:srgbClr val="5E3C99"/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Graph.Data!$B$19:$C$19</c:f>
                <c:numCache>
                  <c:formatCode>General</c:formatCode>
                  <c:ptCount val="2"/>
                  <c:pt idx="0">
                    <c:v>11.87</c:v>
                  </c:pt>
                  <c:pt idx="1">
                    <c:v>28.571000000000002</c:v>
                  </c:pt>
                </c:numCache>
              </c:numRef>
            </c:plus>
            <c:minus>
              <c:numRef>
                <c:f>Graph.Data!$B$19:$C$19</c:f>
                <c:numCache>
                  <c:formatCode>General</c:formatCode>
                  <c:ptCount val="2"/>
                  <c:pt idx="0">
                    <c:v>11.87</c:v>
                  </c:pt>
                  <c:pt idx="1">
                    <c:v>28.571000000000002</c:v>
                  </c:pt>
                </c:numCache>
              </c:numRef>
            </c:minus>
            <c:spPr>
              <a:ln w="19050">
                <a:solidFill>
                  <a:srgbClr val="5E3C99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Graph.Data!$B$20:$C$20</c:f>
                <c:numCache>
                  <c:formatCode>General</c:formatCode>
                  <c:ptCount val="2"/>
                  <c:pt idx="0">
                    <c:v>1.6739999999999999</c:v>
                  </c:pt>
                  <c:pt idx="1">
                    <c:v>1.702</c:v>
                  </c:pt>
                </c:numCache>
              </c:numRef>
            </c:plus>
            <c:minus>
              <c:numRef>
                <c:f>Graph.Data!$B$20:$C$20</c:f>
                <c:numCache>
                  <c:formatCode>General</c:formatCode>
                  <c:ptCount val="2"/>
                  <c:pt idx="0">
                    <c:v>1.6739999999999999</c:v>
                  </c:pt>
                  <c:pt idx="1">
                    <c:v>1.702</c:v>
                  </c:pt>
                </c:numCache>
              </c:numRef>
            </c:minus>
            <c:spPr>
              <a:ln w="19050">
                <a:solidFill>
                  <a:srgbClr val="5E3C99"/>
                </a:solidFill>
              </a:ln>
            </c:spPr>
          </c:errBars>
          <c:xVal>
            <c:numRef>
              <c:f>Graph.Data!$B$2:$C$2</c:f>
              <c:numCache>
                <c:formatCode>0</c:formatCode>
                <c:ptCount val="2"/>
                <c:pt idx="0">
                  <c:v>55.46</c:v>
                </c:pt>
                <c:pt idx="1">
                  <c:v>163.78399999999999</c:v>
                </c:pt>
              </c:numCache>
            </c:numRef>
          </c:xVal>
          <c:yVal>
            <c:numRef>
              <c:f>Graph.Data!$B$3:$C$3</c:f>
              <c:numCache>
                <c:formatCode>0</c:formatCode>
                <c:ptCount val="2"/>
                <c:pt idx="0">
                  <c:v>87.88</c:v>
                </c:pt>
                <c:pt idx="1">
                  <c:v>90.83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7B-4E73-B172-2E864AA236DE}"/>
            </c:ext>
          </c:extLst>
        </c:ser>
        <c:ser>
          <c:idx val="2"/>
          <c:order val="1"/>
          <c:tx>
            <c:strRef>
              <c:f>Graph.Data!$A$5</c:f>
              <c:strCache>
                <c:ptCount val="1"/>
                <c:pt idx="0">
                  <c:v>L*H</c:v>
                </c:pt>
              </c:strCache>
            </c:strRef>
          </c:tx>
          <c:spPr>
            <a:ln w="38100">
              <a:solidFill>
                <a:srgbClr val="E66101"/>
              </a:solidFill>
            </a:ln>
          </c:spPr>
          <c:marker>
            <c:symbol val="triangle"/>
            <c:size val="13"/>
            <c:spPr>
              <a:solidFill>
                <a:srgbClr val="E66101"/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Graph.Data!$B$23:$C$23</c:f>
                <c:numCache>
                  <c:formatCode>General</c:formatCode>
                  <c:ptCount val="2"/>
                  <c:pt idx="0">
                    <c:v>8.7010000000000005</c:v>
                  </c:pt>
                  <c:pt idx="1">
                    <c:v>25.396999999999998</c:v>
                  </c:pt>
                </c:numCache>
              </c:numRef>
            </c:plus>
            <c:minus>
              <c:numRef>
                <c:f>Graph.Data!$B$23:$C$23</c:f>
                <c:numCache>
                  <c:formatCode>General</c:formatCode>
                  <c:ptCount val="2"/>
                  <c:pt idx="0">
                    <c:v>8.7010000000000005</c:v>
                  </c:pt>
                  <c:pt idx="1">
                    <c:v>25.396999999999998</c:v>
                  </c:pt>
                </c:numCache>
              </c:numRef>
            </c:minus>
            <c:spPr>
              <a:ln w="19050">
                <a:solidFill>
                  <a:srgbClr val="E66101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Graph.Data!$B$24:$C$24</c:f>
                <c:numCache>
                  <c:formatCode>General</c:formatCode>
                  <c:ptCount val="2"/>
                  <c:pt idx="0">
                    <c:v>1.571</c:v>
                  </c:pt>
                  <c:pt idx="1">
                    <c:v>1.512</c:v>
                  </c:pt>
                </c:numCache>
              </c:numRef>
            </c:plus>
            <c:minus>
              <c:numRef>
                <c:f>Graph.Data!$B$24:$C$24</c:f>
                <c:numCache>
                  <c:formatCode>General</c:formatCode>
                  <c:ptCount val="2"/>
                  <c:pt idx="0">
                    <c:v>1.571</c:v>
                  </c:pt>
                  <c:pt idx="1">
                    <c:v>1.512</c:v>
                  </c:pt>
                </c:numCache>
              </c:numRef>
            </c:minus>
            <c:spPr>
              <a:ln w="19050">
                <a:solidFill>
                  <a:srgbClr val="E66101"/>
                </a:solidFill>
              </a:ln>
            </c:spPr>
          </c:errBars>
          <c:xVal>
            <c:numRef>
              <c:f>Graph.Data!$B$6:$C$6</c:f>
              <c:numCache>
                <c:formatCode>0</c:formatCode>
                <c:ptCount val="2"/>
                <c:pt idx="0">
                  <c:v>70.918999999999997</c:v>
                </c:pt>
                <c:pt idx="1">
                  <c:v>284.59399999999999</c:v>
                </c:pt>
              </c:numCache>
            </c:numRef>
          </c:xVal>
          <c:yVal>
            <c:numRef>
              <c:f>Graph.Data!$B$7:$C$7</c:f>
              <c:numCache>
                <c:formatCode>0</c:formatCode>
                <c:ptCount val="2"/>
                <c:pt idx="0">
                  <c:v>83.591999999999999</c:v>
                </c:pt>
                <c:pt idx="1">
                  <c:v>89.718999999999994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7B-4E73-B172-2E864AA236DE}"/>
            </c:ext>
          </c:extLst>
        </c:ser>
        <c:ser>
          <c:idx val="3"/>
          <c:order val="2"/>
          <c:tx>
            <c:strRef>
              <c:f>Graph.Data!$A$9</c:f>
              <c:strCache>
                <c:ptCount val="1"/>
                <c:pt idx="0">
                  <c:v>L*^[H]</c:v>
                </c:pt>
              </c:strCache>
            </c:strRef>
          </c:tx>
          <c:spPr>
            <a:ln w="38100">
              <a:solidFill>
                <a:srgbClr val="FDB863"/>
              </a:solidFill>
            </a:ln>
          </c:spPr>
          <c:marker>
            <c:symbol val="square"/>
            <c:size val="10"/>
            <c:spPr>
              <a:solidFill>
                <a:srgbClr val="FDB863"/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Graph.Data!$B$27:$C$27</c:f>
                <c:numCache>
                  <c:formatCode>General</c:formatCode>
                  <c:ptCount val="2"/>
                  <c:pt idx="0">
                    <c:v>9.3490000000000002</c:v>
                  </c:pt>
                  <c:pt idx="1">
                    <c:v>25.992000000000001</c:v>
                  </c:pt>
                </c:numCache>
              </c:numRef>
            </c:plus>
            <c:minus>
              <c:numRef>
                <c:f>Graph.Data!$B$27:$C$27</c:f>
                <c:numCache>
                  <c:formatCode>General</c:formatCode>
                  <c:ptCount val="2"/>
                  <c:pt idx="0">
                    <c:v>9.3490000000000002</c:v>
                  </c:pt>
                  <c:pt idx="1">
                    <c:v>25.992000000000001</c:v>
                  </c:pt>
                </c:numCache>
              </c:numRef>
            </c:minus>
            <c:spPr>
              <a:ln w="19050">
                <a:solidFill>
                  <a:srgbClr val="FFC000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Graph.Data!$B$28:$C$28</c:f>
                <c:numCache>
                  <c:formatCode>General</c:formatCode>
                  <c:ptCount val="2"/>
                  <c:pt idx="0">
                    <c:v>1.59</c:v>
                  </c:pt>
                  <c:pt idx="1">
                    <c:v>1.548</c:v>
                  </c:pt>
                </c:numCache>
              </c:numRef>
            </c:plus>
            <c:minus>
              <c:numRef>
                <c:f>Graph.Data!$B$28:$C$28</c:f>
                <c:numCache>
                  <c:formatCode>General</c:formatCode>
                  <c:ptCount val="2"/>
                  <c:pt idx="0">
                    <c:v>1.59</c:v>
                  </c:pt>
                  <c:pt idx="1">
                    <c:v>1.548</c:v>
                  </c:pt>
                </c:numCache>
              </c:numRef>
            </c:minus>
            <c:spPr>
              <a:ln w="19050">
                <a:solidFill>
                  <a:srgbClr val="FDB863"/>
                </a:solidFill>
              </a:ln>
            </c:spPr>
          </c:errBars>
          <c:xVal>
            <c:numRef>
              <c:f>Graph.Data!$B$10:$C$10</c:f>
              <c:numCache>
                <c:formatCode>0</c:formatCode>
                <c:ptCount val="2"/>
                <c:pt idx="0">
                  <c:v>50.244999999999997</c:v>
                </c:pt>
                <c:pt idx="1">
                  <c:v>272.10300000000001</c:v>
                </c:pt>
              </c:numCache>
            </c:numRef>
          </c:xVal>
          <c:yVal>
            <c:numRef>
              <c:f>Graph.Data!$B$11:$C$11</c:f>
              <c:numCache>
                <c:formatCode>0</c:formatCode>
                <c:ptCount val="2"/>
                <c:pt idx="0">
                  <c:v>85.007999999999996</c:v>
                </c:pt>
                <c:pt idx="1">
                  <c:v>95.391000000000005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7B-4E73-B172-2E864AA236DE}"/>
            </c:ext>
          </c:extLst>
        </c:ser>
        <c:ser>
          <c:idx val="0"/>
          <c:order val="3"/>
          <c:tx>
            <c:strRef>
              <c:f>Graph.Data!$A$13</c:f>
              <c:strCache>
                <c:ptCount val="1"/>
                <c:pt idx="0">
                  <c:v>^[L*H]</c:v>
                </c:pt>
              </c:strCache>
            </c:strRef>
          </c:tx>
          <c:spPr>
            <a:ln w="38100">
              <a:solidFill>
                <a:srgbClr val="B2ABD2"/>
              </a:solidFill>
            </a:ln>
          </c:spPr>
          <c:marker>
            <c:symbol val="circle"/>
            <c:size val="10"/>
            <c:spPr>
              <a:solidFill>
                <a:srgbClr val="B2ABD2">
                  <a:alpha val="98000"/>
                </a:srgbClr>
              </a:solidFill>
              <a:ln w="1587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Graph.Data!$B$31:$C$31</c:f>
                <c:numCache>
                  <c:formatCode>General</c:formatCode>
                  <c:ptCount val="2"/>
                  <c:pt idx="0">
                    <c:v>8.84</c:v>
                  </c:pt>
                  <c:pt idx="1">
                    <c:v>25.521999999999998</c:v>
                  </c:pt>
                </c:numCache>
              </c:numRef>
            </c:plus>
            <c:minus>
              <c:numRef>
                <c:f>Graph.Data!$B$31:$C$31</c:f>
                <c:numCache>
                  <c:formatCode>General</c:formatCode>
                  <c:ptCount val="2"/>
                  <c:pt idx="0">
                    <c:v>8.84</c:v>
                  </c:pt>
                  <c:pt idx="1">
                    <c:v>25.521999999999998</c:v>
                  </c:pt>
                </c:numCache>
              </c:numRef>
            </c:minus>
            <c:spPr>
              <a:ln w="19050">
                <a:solidFill>
                  <a:srgbClr val="B2ABD2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Graph.Data!$B$32:$C$32</c:f>
                <c:numCache>
                  <c:formatCode>General</c:formatCode>
                  <c:ptCount val="2"/>
                  <c:pt idx="0">
                    <c:v>1.575</c:v>
                  </c:pt>
                  <c:pt idx="1">
                    <c:v>1.52</c:v>
                  </c:pt>
                </c:numCache>
              </c:numRef>
            </c:plus>
            <c:minus>
              <c:numRef>
                <c:f>Graph.Data!$B$32:$C$32</c:f>
                <c:numCache>
                  <c:formatCode>General</c:formatCode>
                  <c:ptCount val="2"/>
                  <c:pt idx="0">
                    <c:v>1.575</c:v>
                  </c:pt>
                  <c:pt idx="1">
                    <c:v>1.52</c:v>
                  </c:pt>
                </c:numCache>
              </c:numRef>
            </c:minus>
            <c:spPr>
              <a:ln w="19050">
                <a:solidFill>
                  <a:srgbClr val="B2ABD2"/>
                </a:solidFill>
              </a:ln>
            </c:spPr>
          </c:errBars>
          <c:xVal>
            <c:numRef>
              <c:f>Graph.Data!$B$14:$C$14</c:f>
              <c:numCache>
                <c:formatCode>0</c:formatCode>
                <c:ptCount val="2"/>
                <c:pt idx="0">
                  <c:v>46.808999999999997</c:v>
                </c:pt>
                <c:pt idx="1">
                  <c:v>264.32</c:v>
                </c:pt>
              </c:numCache>
            </c:numRef>
          </c:xVal>
          <c:yVal>
            <c:numRef>
              <c:f>Graph.Data!$B$15:$C$15</c:f>
              <c:numCache>
                <c:formatCode>0</c:formatCode>
                <c:ptCount val="2"/>
                <c:pt idx="0">
                  <c:v>87.513000000000005</c:v>
                </c:pt>
                <c:pt idx="1">
                  <c:v>94.95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7B-4E73-B172-2E864AA23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ax val="3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5174752"/>
        <c:crosses val="autoZero"/>
        <c:crossBetween val="midCat"/>
        <c:majorUnit val="50"/>
      </c:valAx>
      <c:valAx>
        <c:axId val="765174752"/>
        <c:scaling>
          <c:orientation val="minMax"/>
          <c:max val="98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5086934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7030838692869746"/>
          <c:y val="0.13726655244603564"/>
          <c:w val="0.21011080270702553"/>
          <c:h val="0.2493693224355059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333374</xdr:colOff>
      <xdr:row>0</xdr:row>
      <xdr:rowOff>0</xdr:rowOff>
    </xdr:from>
    <xdr:to>
      <xdr:col>22</xdr:col>
      <xdr:colOff>427408</xdr:colOff>
      <xdr:row>14</xdr:row>
      <xdr:rowOff>74109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211497-78E1-4EAF-BE7E-F2F57D1ED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2137</xdr:rowOff>
    </xdr:from>
    <xdr:to>
      <xdr:col>7</xdr:col>
      <xdr:colOff>88707</xdr:colOff>
      <xdr:row>14</xdr:row>
      <xdr:rowOff>74874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CC93E31-9119-4DB2-9A21-985873D64E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558800</xdr:colOff>
      <xdr:row>0</xdr:row>
      <xdr:rowOff>2137</xdr:rowOff>
    </xdr:from>
    <xdr:to>
      <xdr:col>15</xdr:col>
      <xdr:colOff>40595</xdr:colOff>
      <xdr:row>14</xdr:row>
      <xdr:rowOff>68173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7A9EBE3-199A-459A-91F6-F187E78E5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15</xdr:row>
      <xdr:rowOff>1684</xdr:rowOff>
    </xdr:from>
    <xdr:to>
      <xdr:col>7</xdr:col>
      <xdr:colOff>88707</xdr:colOff>
      <xdr:row>29</xdr:row>
      <xdr:rowOff>120685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155890E-87D0-4FE1-A168-0E6F4BA813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558800</xdr:colOff>
      <xdr:row>15</xdr:row>
      <xdr:rowOff>0</xdr:rowOff>
    </xdr:from>
    <xdr:to>
      <xdr:col>15</xdr:col>
      <xdr:colOff>73252</xdr:colOff>
      <xdr:row>29</xdr:row>
      <xdr:rowOff>112300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EDA127B-36EA-4EBA-BB8F-437D79D53C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333374</xdr:colOff>
      <xdr:row>15</xdr:row>
      <xdr:rowOff>0</xdr:rowOff>
    </xdr:from>
    <xdr:to>
      <xdr:col>22</xdr:col>
      <xdr:colOff>427408</xdr:colOff>
      <xdr:row>29</xdr:row>
      <xdr:rowOff>119920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B650127-E18F-4C23-8FB5-692DE55802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0</xdr:row>
      <xdr:rowOff>0</xdr:rowOff>
    </xdr:from>
    <xdr:to>
      <xdr:col>33</xdr:col>
      <xdr:colOff>34636</xdr:colOff>
      <xdr:row>29</xdr:row>
      <xdr:rowOff>106193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00579CA-4E1A-4B82-9D6A-EDACD1505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l_t_b0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h_f0_b1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h_f0_r2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f0_exc_b1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f0_exc_r2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l_t_b1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l_t_r2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h_t_b1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h_t_r2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lh_slope_r2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l_f0_b0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f0_exc_b0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h_t_b0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h_f0_b0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lh_slope_b0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lh_slope_b1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l_f0_b1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l_f0_r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l_t_b0"/>
    </sheetNames>
    <sheetDataSet>
      <sheetData sheetId="0" refreshError="1">
        <row r="2">
          <cell r="A2" t="str">
            <v>^[L*]H</v>
          </cell>
          <cell r="B2">
            <v>55.46</v>
          </cell>
          <cell r="C2">
            <v>11.87</v>
          </cell>
          <cell r="G2">
            <v>2.0641999999999999E-4</v>
          </cell>
        </row>
        <row r="3">
          <cell r="A3" t="str">
            <v>L*H</v>
          </cell>
          <cell r="B3">
            <v>70.918999999999997</v>
          </cell>
          <cell r="C3">
            <v>8.7010000000000005</v>
          </cell>
          <cell r="G3">
            <v>3.7249999999999997E-5</v>
          </cell>
        </row>
        <row r="4">
          <cell r="A4" t="str">
            <v>L*^[H]</v>
          </cell>
          <cell r="B4">
            <v>50.244999999999997</v>
          </cell>
          <cell r="C4">
            <v>9.3490000000000002</v>
          </cell>
          <cell r="G4">
            <v>4.9563999999999999E-4</v>
          </cell>
        </row>
        <row r="5">
          <cell r="A5" t="str">
            <v>^[L*H]</v>
          </cell>
          <cell r="B5">
            <v>46.808999999999997</v>
          </cell>
          <cell r="C5">
            <v>8.84</v>
          </cell>
          <cell r="G5">
            <v>1.1999999999999999E-3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h_f0_b1"/>
    </sheetNames>
    <sheetDataSet>
      <sheetData sheetId="0">
        <row r="2">
          <cell r="C2">
            <v>-1.111</v>
          </cell>
          <cell r="D2">
            <v>0.79400000000000004</v>
          </cell>
          <cell r="E2">
            <v>-1.399</v>
          </cell>
          <cell r="G2">
            <v>0.81159999999999999</v>
          </cell>
        </row>
        <row r="3">
          <cell r="C3">
            <v>4.5620000000000003</v>
          </cell>
          <cell r="D3">
            <v>0.86699999999999999</v>
          </cell>
          <cell r="E3">
            <v>5.2629999999999999</v>
          </cell>
          <cell r="G3">
            <v>9.7999999999999993E-7</v>
          </cell>
        </row>
        <row r="4">
          <cell r="C4">
            <v>4.12</v>
          </cell>
          <cell r="D4">
            <v>0.79900000000000004</v>
          </cell>
          <cell r="E4">
            <v>5.1550000000000002</v>
          </cell>
          <cell r="G4">
            <v>1.7099999999999999E-6</v>
          </cell>
        </row>
        <row r="5">
          <cell r="C5">
            <v>5.673</v>
          </cell>
          <cell r="D5">
            <v>0.35399999999999998</v>
          </cell>
          <cell r="E5">
            <v>16.021999999999998</v>
          </cell>
          <cell r="G5">
            <v>0</v>
          </cell>
        </row>
        <row r="6">
          <cell r="C6">
            <v>5.2309999999999999</v>
          </cell>
          <cell r="D6">
            <v>0.19700000000000001</v>
          </cell>
          <cell r="E6">
            <v>26.571999999999999</v>
          </cell>
          <cell r="G6">
            <v>0</v>
          </cell>
        </row>
        <row r="7">
          <cell r="C7">
            <v>-0.442</v>
          </cell>
          <cell r="D7">
            <v>0.39</v>
          </cell>
          <cell r="E7">
            <v>-1.133</v>
          </cell>
          <cell r="G7">
            <v>0.99990000000000001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h_f0_r2"/>
    </sheetNames>
    <sheetDataSet>
      <sheetData sheetId="0">
        <row r="2">
          <cell r="B2">
            <v>0.90061452351753601</v>
          </cell>
        </row>
        <row r="3">
          <cell r="B3">
            <v>0.15293521551596001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f0_exc_b1"/>
    </sheetNames>
    <sheetDataSet>
      <sheetData sheetId="0">
        <row r="2">
          <cell r="C2">
            <v>3.1789999999999998</v>
          </cell>
          <cell r="D2">
            <v>0.61599999999999999</v>
          </cell>
          <cell r="E2">
            <v>5.165</v>
          </cell>
          <cell r="G2">
            <v>1.6199999999999999E-6</v>
          </cell>
        </row>
        <row r="3">
          <cell r="C3">
            <v>7.4420000000000002</v>
          </cell>
          <cell r="D3">
            <v>0.67200000000000004</v>
          </cell>
          <cell r="E3">
            <v>11.079000000000001</v>
          </cell>
          <cell r="G3">
            <v>0</v>
          </cell>
        </row>
        <row r="4">
          <cell r="C4">
            <v>4.5069999999999997</v>
          </cell>
          <cell r="D4">
            <v>0.62</v>
          </cell>
          <cell r="E4">
            <v>7.2729999999999997</v>
          </cell>
          <cell r="G4">
            <v>0</v>
          </cell>
        </row>
        <row r="5">
          <cell r="C5">
            <v>4.2629999999999999</v>
          </cell>
          <cell r="D5">
            <v>0.27500000000000002</v>
          </cell>
          <cell r="E5">
            <v>15.526</v>
          </cell>
          <cell r="G5">
            <v>0</v>
          </cell>
        </row>
        <row r="6">
          <cell r="C6">
            <v>1.3280000000000001</v>
          </cell>
          <cell r="D6">
            <v>0.153</v>
          </cell>
          <cell r="E6">
            <v>8.7010000000000005</v>
          </cell>
          <cell r="G6">
            <v>0</v>
          </cell>
        </row>
        <row r="7">
          <cell r="C7">
            <v>-2.9350000000000001</v>
          </cell>
          <cell r="D7">
            <v>0.30199999999999999</v>
          </cell>
          <cell r="E7">
            <v>-9.7040000000000006</v>
          </cell>
          <cell r="G7">
            <v>0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f0_exc_r2"/>
    </sheetNames>
    <sheetDataSet>
      <sheetData sheetId="0">
        <row r="2">
          <cell r="B2">
            <v>0.52740429723821103</v>
          </cell>
        </row>
        <row r="3">
          <cell r="B3">
            <v>0.26747495104115099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l_t_b1"/>
    </sheetNames>
    <sheetDataSet>
      <sheetData sheetId="0">
        <row r="2">
          <cell r="C2">
            <v>15.459</v>
          </cell>
          <cell r="D2">
            <v>8.1920000000000002</v>
          </cell>
          <cell r="E2">
            <v>1.887</v>
          </cell>
          <cell r="G2">
            <v>0.29809999999999998</v>
          </cell>
        </row>
        <row r="3">
          <cell r="C3">
            <v>-5.2160000000000002</v>
          </cell>
          <cell r="D3">
            <v>8.92</v>
          </cell>
          <cell r="E3">
            <v>-0.58499999999999996</v>
          </cell>
          <cell r="G3">
            <v>0.99990000000000001</v>
          </cell>
        </row>
        <row r="4">
          <cell r="C4">
            <v>-8.6519999999999992</v>
          </cell>
          <cell r="D4">
            <v>8.2639999999999993</v>
          </cell>
          <cell r="E4">
            <v>-1.0469999999999999</v>
          </cell>
          <cell r="G4">
            <v>0.99990000000000001</v>
          </cell>
        </row>
        <row r="5">
          <cell r="C5">
            <v>-20.675000000000001</v>
          </cell>
          <cell r="D5">
            <v>3.629</v>
          </cell>
          <cell r="E5">
            <v>-5.6959999999999997</v>
          </cell>
          <cell r="G5">
            <v>8.9999999999999999E-8</v>
          </cell>
        </row>
        <row r="6">
          <cell r="C6">
            <v>-24.111000000000001</v>
          </cell>
          <cell r="D6">
            <v>2.024</v>
          </cell>
          <cell r="E6">
            <v>-11.911</v>
          </cell>
          <cell r="G6">
            <v>0</v>
          </cell>
        </row>
        <row r="7">
          <cell r="C7">
            <v>-3.4359999999999999</v>
          </cell>
          <cell r="D7">
            <v>4.0119999999999996</v>
          </cell>
          <cell r="E7">
            <v>-0.85599999999999998</v>
          </cell>
          <cell r="G7">
            <v>0.99990000000000001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l_t_r2"/>
    </sheetNames>
    <sheetDataSet>
      <sheetData sheetId="0">
        <row r="2">
          <cell r="B2">
            <v>0.72269858374984397</v>
          </cell>
        </row>
        <row r="3">
          <cell r="B3">
            <v>7.9655707450111204E-2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h_t_b1"/>
    </sheetNames>
    <sheetDataSet>
      <sheetData sheetId="0">
        <row r="2">
          <cell r="C2">
            <v>120.81</v>
          </cell>
          <cell r="D2">
            <v>13.278</v>
          </cell>
          <cell r="E2">
            <v>9.0990000000000002</v>
          </cell>
          <cell r="G2">
            <v>0</v>
          </cell>
        </row>
        <row r="3">
          <cell r="C3">
            <v>108.319</v>
          </cell>
          <cell r="D3">
            <v>14.446999999999999</v>
          </cell>
          <cell r="E3">
            <v>7.4980000000000002</v>
          </cell>
          <cell r="G3">
            <v>0</v>
          </cell>
        </row>
        <row r="4">
          <cell r="C4">
            <v>100.536</v>
          </cell>
          <cell r="D4">
            <v>13.404999999999999</v>
          </cell>
          <cell r="E4">
            <v>7.5</v>
          </cell>
          <cell r="G4">
            <v>0</v>
          </cell>
        </row>
        <row r="5">
          <cell r="C5">
            <v>-12.49</v>
          </cell>
          <cell r="D5">
            <v>5.8719999999999999</v>
          </cell>
          <cell r="E5">
            <v>-2.1269999999999998</v>
          </cell>
          <cell r="G5">
            <v>0.16900000000000001</v>
          </cell>
        </row>
        <row r="6">
          <cell r="C6">
            <v>-20.274000000000001</v>
          </cell>
          <cell r="D6">
            <v>3.278</v>
          </cell>
          <cell r="E6">
            <v>-6.1849999999999996</v>
          </cell>
          <cell r="G6">
            <v>1E-8</v>
          </cell>
        </row>
        <row r="7">
          <cell r="C7">
            <v>-7.7830000000000004</v>
          </cell>
          <cell r="D7">
            <v>6.4969999999999999</v>
          </cell>
          <cell r="E7">
            <v>-1.198</v>
          </cell>
          <cell r="G7">
            <v>0.99990000000000001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h_t_r2"/>
    </sheetNames>
    <sheetDataSet>
      <sheetData sheetId="0">
        <row r="2">
          <cell r="B2">
            <v>0.78081468177246105</v>
          </cell>
        </row>
        <row r="3">
          <cell r="B3">
            <v>4.6247541587557797E-2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lh_slope_r2"/>
    </sheetNames>
    <sheetDataSet>
      <sheetData sheetId="0">
        <row r="2">
          <cell r="B2">
            <v>0.64469422969256895</v>
          </cell>
        </row>
        <row r="3">
          <cell r="B3">
            <v>9.4624609144743604E-2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l_f0_b0"/>
    </sheetNames>
    <sheetDataSet>
      <sheetData sheetId="0">
        <row r="2">
          <cell r="A2" t="str">
            <v>^[L*]H</v>
          </cell>
          <cell r="B2">
            <v>87.88</v>
          </cell>
          <cell r="C2">
            <v>1.6739999999999999</v>
          </cell>
          <cell r="G2">
            <v>0</v>
          </cell>
        </row>
        <row r="3">
          <cell r="A3" t="str">
            <v>L*H</v>
          </cell>
          <cell r="B3">
            <v>83.591999999999999</v>
          </cell>
          <cell r="C3">
            <v>1.571</v>
          </cell>
          <cell r="G3">
            <v>0</v>
          </cell>
        </row>
        <row r="4">
          <cell r="A4" t="str">
            <v>L*^[H]</v>
          </cell>
          <cell r="B4">
            <v>85.007999999999996</v>
          </cell>
          <cell r="C4">
            <v>1.59</v>
          </cell>
          <cell r="G4">
            <v>0</v>
          </cell>
        </row>
        <row r="5">
          <cell r="A5" t="str">
            <v>^[L*H]</v>
          </cell>
          <cell r="B5">
            <v>87.513000000000005</v>
          </cell>
          <cell r="C5">
            <v>1.575</v>
          </cell>
          <cell r="G5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f0_exc_b0"/>
    </sheetNames>
    <sheetDataSet>
      <sheetData sheetId="0">
        <row r="2">
          <cell r="A2" t="str">
            <v>^[L*]H</v>
          </cell>
          <cell r="B2">
            <v>2.944</v>
          </cell>
          <cell r="C2">
            <v>0.68700000000000006</v>
          </cell>
          <cell r="G2">
            <v>1.5461000000000001E-4</v>
          </cell>
        </row>
        <row r="3">
          <cell r="A3" t="str">
            <v>L*H</v>
          </cell>
          <cell r="B3">
            <v>6.1230000000000002</v>
          </cell>
          <cell r="C3">
            <v>0.32400000000000001</v>
          </cell>
          <cell r="G3">
            <v>1E-8</v>
          </cell>
        </row>
        <row r="4">
          <cell r="A4" t="str">
            <v>L*^[H]</v>
          </cell>
          <cell r="B4">
            <v>10.385999999999999</v>
          </cell>
          <cell r="C4">
            <v>0.41399999999999998</v>
          </cell>
          <cell r="G4">
            <v>0</v>
          </cell>
        </row>
        <row r="5">
          <cell r="A5" t="str">
            <v>^[L*H]</v>
          </cell>
          <cell r="B5">
            <v>7.4509999999999996</v>
          </cell>
          <cell r="C5">
            <v>0.34499999999999997</v>
          </cell>
          <cell r="G5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h_t_b0"/>
    </sheetNames>
    <sheetDataSet>
      <sheetData sheetId="0">
        <row r="2">
          <cell r="A2" t="str">
            <v>^[L*]H</v>
          </cell>
          <cell r="B2">
            <v>163.78399999999999</v>
          </cell>
          <cell r="C2">
            <v>28.571000000000002</v>
          </cell>
          <cell r="G2">
            <v>0.01</v>
          </cell>
        </row>
        <row r="3">
          <cell r="A3" t="str">
            <v>L*H</v>
          </cell>
          <cell r="B3">
            <v>284.59399999999999</v>
          </cell>
          <cell r="C3">
            <v>25.396999999999998</v>
          </cell>
          <cell r="G3">
            <v>5.3E-3</v>
          </cell>
        </row>
        <row r="4">
          <cell r="A4" t="str">
            <v>L*^[H]</v>
          </cell>
          <cell r="B4">
            <v>272.10300000000001</v>
          </cell>
          <cell r="C4">
            <v>25.992000000000001</v>
          </cell>
          <cell r="G4">
            <v>4.3E-3</v>
          </cell>
        </row>
        <row r="5">
          <cell r="A5" t="str">
            <v>^[L*H]</v>
          </cell>
          <cell r="B5">
            <v>264.32</v>
          </cell>
          <cell r="C5">
            <v>25.521999999999998</v>
          </cell>
          <cell r="G5">
            <v>6.1999999999999998E-3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h_f0_b0"/>
    </sheetNames>
    <sheetDataSet>
      <sheetData sheetId="0">
        <row r="2">
          <cell r="A2" t="str">
            <v>^[L*]H</v>
          </cell>
          <cell r="B2">
            <v>90.83</v>
          </cell>
          <cell r="C2">
            <v>1.702</v>
          </cell>
          <cell r="G2">
            <v>0</v>
          </cell>
        </row>
        <row r="3">
          <cell r="A3" t="str">
            <v>L*H</v>
          </cell>
          <cell r="B3">
            <v>89.718999999999994</v>
          </cell>
          <cell r="C3">
            <v>1.512</v>
          </cell>
          <cell r="G3">
            <v>0</v>
          </cell>
        </row>
        <row r="4">
          <cell r="A4" t="str">
            <v>L*^[H]</v>
          </cell>
          <cell r="B4">
            <v>95.391000000000005</v>
          </cell>
          <cell r="C4">
            <v>1.548</v>
          </cell>
          <cell r="G4">
            <v>0</v>
          </cell>
        </row>
        <row r="5">
          <cell r="A5" t="str">
            <v>^[L*H]</v>
          </cell>
          <cell r="B5">
            <v>94.95</v>
          </cell>
          <cell r="C5">
            <v>1.52</v>
          </cell>
          <cell r="G5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lh_slope_b0"/>
    </sheetNames>
    <sheetDataSet>
      <sheetData sheetId="0">
        <row r="2">
          <cell r="A2" t="str">
            <v>^[L*]H</v>
          </cell>
          <cell r="B2">
            <v>3.15</v>
          </cell>
          <cell r="C2">
            <v>0.183</v>
          </cell>
          <cell r="G2">
            <v>2.1799999999999999E-6</v>
          </cell>
        </row>
        <row r="3">
          <cell r="A3" t="str">
            <v>L*H</v>
          </cell>
          <cell r="B3">
            <v>3.4849999999999999</v>
          </cell>
          <cell r="C3">
            <v>0.14699999999999999</v>
          </cell>
          <cell r="G3">
            <v>8.0199999999999998E-4</v>
          </cell>
        </row>
        <row r="4">
          <cell r="A4" t="str">
            <v>L*^[H]</v>
          </cell>
          <cell r="B4">
            <v>4.0049999999999999</v>
          </cell>
          <cell r="C4">
            <v>0.154</v>
          </cell>
          <cell r="G4">
            <v>1.4929E-4</v>
          </cell>
        </row>
        <row r="5">
          <cell r="A5" t="str">
            <v>^[L*H]</v>
          </cell>
          <cell r="B5">
            <v>3.653</v>
          </cell>
          <cell r="C5">
            <v>0.14899999999999999</v>
          </cell>
          <cell r="G5">
            <v>5.4180000000000005E-4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lh_slope_b1"/>
    </sheetNames>
    <sheetDataSet>
      <sheetData sheetId="0">
        <row r="2">
          <cell r="A2" t="str">
            <v>^[L*]H</v>
          </cell>
          <cell r="B2" t="str">
            <v>L*H</v>
          </cell>
          <cell r="C2">
            <v>0.33600000000000002</v>
          </cell>
          <cell r="D2">
            <v>0.11</v>
          </cell>
          <cell r="E2">
            <v>3.052</v>
          </cell>
          <cell r="G2">
            <v>1.18E-2</v>
          </cell>
        </row>
        <row r="3">
          <cell r="A3" t="str">
            <v>^[L*]H</v>
          </cell>
          <cell r="B3" t="str">
            <v>L*^[H]</v>
          </cell>
          <cell r="C3">
            <v>0.85599999999999998</v>
          </cell>
          <cell r="D3">
            <v>0.12</v>
          </cell>
          <cell r="E3">
            <v>7.1470000000000002</v>
          </cell>
          <cell r="G3">
            <v>0</v>
          </cell>
        </row>
        <row r="4">
          <cell r="A4" t="str">
            <v>^[L*]H</v>
          </cell>
          <cell r="B4" t="str">
            <v>^[L*H]</v>
          </cell>
          <cell r="C4">
            <v>0.504</v>
          </cell>
          <cell r="D4">
            <v>0.111</v>
          </cell>
          <cell r="E4">
            <v>4.532</v>
          </cell>
          <cell r="G4">
            <v>3.502E-5</v>
          </cell>
        </row>
        <row r="5">
          <cell r="A5" t="str">
            <v>L*H</v>
          </cell>
          <cell r="B5" t="str">
            <v>L*^[H]</v>
          </cell>
          <cell r="C5">
            <v>0.52</v>
          </cell>
          <cell r="D5">
            <v>4.9000000000000002E-2</v>
          </cell>
          <cell r="E5">
            <v>10.68</v>
          </cell>
          <cell r="G5">
            <v>0</v>
          </cell>
        </row>
        <row r="6">
          <cell r="A6" t="str">
            <v>L*H</v>
          </cell>
          <cell r="B6" t="str">
            <v>^[L*H]</v>
          </cell>
          <cell r="C6">
            <v>0.16800000000000001</v>
          </cell>
          <cell r="D6">
            <v>2.7E-2</v>
          </cell>
          <cell r="E6">
            <v>6.173</v>
          </cell>
          <cell r="G6">
            <v>1E-8</v>
          </cell>
        </row>
        <row r="7">
          <cell r="A7" t="str">
            <v>L*^[H]</v>
          </cell>
          <cell r="B7" t="str">
            <v>^[L*H]</v>
          </cell>
          <cell r="C7">
            <v>-0.35199999999999998</v>
          </cell>
          <cell r="D7">
            <v>5.3999999999999999E-2</v>
          </cell>
          <cell r="E7">
            <v>-6.5389999999999997</v>
          </cell>
          <cell r="G7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l_f0_b1"/>
    </sheetNames>
    <sheetDataSet>
      <sheetData sheetId="0">
        <row r="2">
          <cell r="C2">
            <v>-4.2880000000000003</v>
          </cell>
          <cell r="D2">
            <v>0.58699999999999997</v>
          </cell>
          <cell r="E2">
            <v>-7.3</v>
          </cell>
          <cell r="G2">
            <v>0</v>
          </cell>
        </row>
        <row r="3">
          <cell r="C3">
            <v>-2.8719999999999999</v>
          </cell>
          <cell r="D3">
            <v>0.64100000000000001</v>
          </cell>
          <cell r="E3">
            <v>-4.4790000000000001</v>
          </cell>
          <cell r="G3">
            <v>4.4669999999999998E-5</v>
          </cell>
        </row>
        <row r="4">
          <cell r="C4">
            <v>-0.36599999999999999</v>
          </cell>
          <cell r="D4">
            <v>0.59099999999999997</v>
          </cell>
          <cell r="E4">
            <v>-0.61899999999999999</v>
          </cell>
          <cell r="G4">
            <v>0.99990000000000001</v>
          </cell>
        </row>
        <row r="5">
          <cell r="C5">
            <v>1.4159999999999999</v>
          </cell>
          <cell r="D5">
            <v>0.26200000000000001</v>
          </cell>
          <cell r="E5">
            <v>5.4080000000000004</v>
          </cell>
        </row>
        <row r="6">
          <cell r="C6">
            <v>3.9220000000000002</v>
          </cell>
          <cell r="D6">
            <v>0.14599999999999999</v>
          </cell>
          <cell r="E6">
            <v>26.934000000000001</v>
          </cell>
          <cell r="G6">
            <v>0</v>
          </cell>
        </row>
        <row r="7">
          <cell r="C7">
            <v>2.5059999999999998</v>
          </cell>
          <cell r="D7">
            <v>0.28899999999999998</v>
          </cell>
          <cell r="E7">
            <v>8.6809999999999992</v>
          </cell>
          <cell r="G7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l_f0_r2"/>
    </sheetNames>
    <sheetDataSet>
      <sheetData sheetId="0">
        <row r="2">
          <cell r="B2">
            <v>0.94188209205866602</v>
          </cell>
        </row>
        <row r="3">
          <cell r="B3">
            <v>7.8196035202413902E-2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980010-2201-43EF-9941-5D34E4A5CF0F}" name="Table1" displayName="Table1" ref="G1:K5" totalsRowShown="0" headerRowDxfId="72" headerRowBorderDxfId="71" tableBorderDxfId="70" totalsRowBorderDxfId="69">
  <autoFilter ref="G1:K5" xr:uid="{D3980010-2201-43EF-9941-5D34E4A5CF0F}"/>
  <tableColumns count="5">
    <tableColumn id="1" xr3:uid="{48EA7560-AFDA-4976-872C-A62413C27C30}" name="Predictors" dataDxfId="68">
      <calculatedColumnFormula>[2]LME_PA_l_f0_b0!A2</calculatedColumnFormula>
    </tableColumn>
    <tableColumn id="2" xr3:uid="{B74BAF5A-A8B1-41AC-AA5C-9C7F4D3C00F5}" name="Estimates" dataDxfId="67">
      <calculatedColumnFormula>[2]LME_PA_l_f0_b0!B2</calculatedColumnFormula>
    </tableColumn>
    <tableColumn id="3" xr3:uid="{692BDF21-5E37-4774-A232-65FEAC4EF62A}" name="std.error" dataDxfId="66">
      <calculatedColumnFormula>[2]LME_PA_l_f0_b0!C2</calculatedColumnFormula>
    </tableColumn>
    <tableColumn id="4" xr3:uid="{BE485273-FB60-4E75-AD26-3B936EE4B569}" name="L fo" dataDxfId="65">
      <calculatedColumnFormula>H2</calculatedColumnFormula>
    </tableColumn>
    <tableColumn id="7" xr3:uid="{1C749EC2-7DA5-4835-AAB4-29FE5E444F42}" name="p" dataDxfId="64">
      <calculatedColumnFormula>[2]LME_PA_l_f0_b0!G2</calculatedColumnFormula>
    </tableColumn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40A492-BBA9-4876-8724-BC64B3994271}" name="Table3" displayName="Table3" ref="G7:K11" totalsRowShown="0" headerRowDxfId="63" headerRowBorderDxfId="62" tableBorderDxfId="61" totalsRowBorderDxfId="60">
  <autoFilter ref="G7:K11" xr:uid="{DE40A492-BBA9-4876-8724-BC64B3994271}"/>
  <tableColumns count="5">
    <tableColumn id="1" xr3:uid="{E34199D2-D5CB-45DC-96B2-AAECCF32344B}" name="Predictors" dataDxfId="59"/>
    <tableColumn id="2" xr3:uid="{BF536D58-8825-421A-A286-3483AB4A0DBA}" name="Estimates" dataDxfId="58">
      <calculatedColumnFormula>[5]LME_PA_h_f0_b0!B2</calculatedColumnFormula>
    </tableColumn>
    <tableColumn id="3" xr3:uid="{2B81C313-1E48-4C7B-A992-DEE392DF89F2}" name="std.error" dataDxfId="57">
      <calculatedColumnFormula>[5]LME_PA_h_f0_b0!C2</calculatedColumnFormula>
    </tableColumn>
    <tableColumn id="4" xr3:uid="{D8A465A5-9335-4374-919B-FF3C0B6C5EFF}" name="H fo" dataDxfId="56">
      <calculatedColumnFormula>H8</calculatedColumnFormula>
    </tableColumn>
    <tableColumn id="7" xr3:uid="{5CF7E86F-7A72-45EB-8BFA-3C614A5C05E4}" name="p" dataDxfId="55">
      <calculatedColumnFormula>[5]LME_PA_h_f0_b0!G2</calculatedColumnFormula>
    </tableColumn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DDC793-1E7A-4B5C-BD08-84F047AC5B6B}" name="Table4" displayName="Table4" ref="M1:Q5" totalsRowShown="0" headerRowDxfId="54" headerRowBorderDxfId="53" tableBorderDxfId="52" totalsRowBorderDxfId="51">
  <autoFilter ref="M1:Q5" xr:uid="{6BDDC793-1E7A-4B5C-BD08-84F047AC5B6B}"/>
  <tableColumns count="5">
    <tableColumn id="1" xr3:uid="{82A813F0-7850-4939-B6AE-4F49D1DC217D}" name="Predictors" dataDxfId="50">
      <calculatedColumnFormula>[3]LME_PA_f0_exc_b0!A2</calculatedColumnFormula>
    </tableColumn>
    <tableColumn id="2" xr3:uid="{352EAC9D-A02A-4CE8-AF89-3ED3FCB5A979}" name="Estimates" dataDxfId="49">
      <calculatedColumnFormula>[3]LME_PA_f0_exc_b0!B2</calculatedColumnFormula>
    </tableColumn>
    <tableColumn id="3" xr3:uid="{75C28E4F-C80D-4ABC-8F6A-8DBD2F364D4A}" name="std.error" dataDxfId="48">
      <calculatedColumnFormula>[3]LME_PA_f0_exc_b0!C2</calculatedColumnFormula>
    </tableColumn>
    <tableColumn id="4" xr3:uid="{FE3B2199-7807-4089-8FFB-0F6FF0038C6F}" name="Excursion" dataDxfId="47">
      <calculatedColumnFormula>N2</calculatedColumnFormula>
    </tableColumn>
    <tableColumn id="7" xr3:uid="{CE2FF777-20E0-4791-8E86-42CF06A807DA}" name="p" dataDxfId="46">
      <calculatedColumnFormula>[3]LME_PA_f0_exc_b0!G2</calculatedColumnFormula>
    </tableColumn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E79EDA-219D-4CFA-8AA6-6A991A81B772}" name="Table5" displayName="Table5" ref="A1:E5" totalsRowShown="0" headerRowDxfId="45" headerRowBorderDxfId="44" tableBorderDxfId="43" totalsRowBorderDxfId="42">
  <autoFilter ref="A1:E5" xr:uid="{31E79EDA-219D-4CFA-8AA6-6A991A81B772}"/>
  <tableColumns count="5">
    <tableColumn id="1" xr3:uid="{25702B6E-B402-46EF-BB07-89FAEF761F4F}" name="Predictors" dataDxfId="41">
      <calculatedColumnFormula>[1]LME_PA_l_t_b0!A2</calculatedColumnFormula>
    </tableColumn>
    <tableColumn id="2" xr3:uid="{55B41C0A-72EC-4198-AA0E-BDC398F9A9B6}" name="Estimates" dataDxfId="40">
      <calculatedColumnFormula>[1]LME_PA_l_t_b0!B2</calculatedColumnFormula>
    </tableColumn>
    <tableColumn id="3" xr3:uid="{855FA9D6-FEA4-4049-9614-3F82ACEBC173}" name="std.error" dataDxfId="39">
      <calculatedColumnFormula>[1]LME_PA_l_t_b0!C2</calculatedColumnFormula>
    </tableColumn>
    <tableColumn id="4" xr3:uid="{179EC2E2-AF67-46FA-8AC8-F2ED448301A9}" name="L time" dataDxfId="38">
      <calculatedColumnFormula>B2</calculatedColumnFormula>
    </tableColumn>
    <tableColumn id="7" xr3:uid="{DF172C73-86B3-4FBF-A011-9108431BAED4}" name="p" dataDxfId="37">
      <calculatedColumnFormula>[1]LME_PA_l_t_b0!G2</calculatedColumnFormula>
    </tableColumn>
  </tableColumns>
  <tableStyleInfo name="TableStyleMedium2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3E651E-364D-4C9A-AC67-F669F1DC98F7}" name="Table6" displayName="Table6" ref="A7:E11" totalsRowShown="0" headerRowDxfId="36" headerRowBorderDxfId="35" tableBorderDxfId="34" totalsRowBorderDxfId="33">
  <autoFilter ref="A7:E11" xr:uid="{873E651E-364D-4C9A-AC67-F669F1DC98F7}"/>
  <tableColumns count="5">
    <tableColumn id="1" xr3:uid="{13F39383-83C5-45EF-A3DC-AB048CB47D6B}" name="Predictors" dataDxfId="32">
      <calculatedColumnFormula>[4]LME_PA_h_t_b0!A2</calculatedColumnFormula>
    </tableColumn>
    <tableColumn id="2" xr3:uid="{FC01EC59-6FE5-4984-BD8C-56885D9A31B8}" name="Estimates" dataDxfId="31">
      <calculatedColumnFormula>[4]LME_PA_h_t_b0!B2</calculatedColumnFormula>
    </tableColumn>
    <tableColumn id="3" xr3:uid="{497C06E4-D3C0-44F8-972B-B4ED07164CFB}" name="std.error" dataDxfId="30">
      <calculatedColumnFormula>[4]LME_PA_h_t_b0!C2</calculatedColumnFormula>
    </tableColumn>
    <tableColumn id="4" xr3:uid="{05CF79E8-B1D9-4DE1-BB9A-FD535A905687}" name="H time" dataDxfId="29">
      <calculatedColumnFormula>B8</calculatedColumnFormula>
    </tableColumn>
    <tableColumn id="7" xr3:uid="{D21CE710-DBC3-426C-B448-4B137AF6E93C}" name="p" dataDxfId="28">
      <calculatedColumnFormula>[4]LME_PA_h_t_b0!G2</calculatedColumnFormula>
    </tableColumn>
  </tableColumns>
  <tableStyleInfo name="TableStyleMedium2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6906F7D-6662-46E4-84F3-9AAF62C61242}" name="Table7" displayName="Table7" ref="M7:Q11" totalsRowShown="0" headerRowDxfId="27" headerRowBorderDxfId="26" tableBorderDxfId="25" totalsRowBorderDxfId="24">
  <autoFilter ref="M7:Q11" xr:uid="{16906F7D-6662-46E4-84F3-9AAF62C61242}"/>
  <tableColumns count="5">
    <tableColumn id="1" xr3:uid="{89F96BA7-E1A0-43BA-9990-4183F8DC6997}" name="Predictors" dataDxfId="23">
      <calculatedColumnFormula>[6]LME_PA_lh_slope_b0!A2</calculatedColumnFormula>
    </tableColumn>
    <tableColumn id="2" xr3:uid="{7CE57966-36A6-4A00-A33D-285D0817534A}" name="Estimates" dataDxfId="22">
      <calculatedColumnFormula>[6]LME_PA_lh_slope_b0!B2</calculatedColumnFormula>
    </tableColumn>
    <tableColumn id="3" xr3:uid="{712F2884-D80C-48C5-9B09-F04127F4ADDE}" name="std.error" dataDxfId="21">
      <calculatedColumnFormula>[6]LME_PA_lh_slope_b0!C2</calculatedColumnFormula>
    </tableColumn>
    <tableColumn id="4" xr3:uid="{D9BCA0B7-1765-447A-BFB6-717DA2444B71}" name="log(slope)" dataDxfId="20">
      <calculatedColumnFormula>N8</calculatedColumnFormula>
    </tableColumn>
    <tableColumn id="7" xr3:uid="{04158CC7-A1BD-4789-8783-0A5E5594F3DE}" name="p" dataDxfId="19">
      <calculatedColumnFormula>[6]LME_PA_lh_slope_b0!G2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5D8A-458C-4EF4-8CA5-966D1B6FEE89}">
  <dimension ref="A1:AA54"/>
  <sheetViews>
    <sheetView tabSelected="1" zoomScale="70" zoomScaleNormal="70" workbookViewId="0">
      <selection activeCell="B3" sqref="B3"/>
    </sheetView>
  </sheetViews>
  <sheetFormatPr defaultRowHeight="14.5" x14ac:dyDescent="0.35"/>
  <cols>
    <col min="1" max="1" width="13.453125" style="1" bestFit="1" customWidth="1"/>
    <col min="2" max="2" width="15.81640625" style="80" bestFit="1" customWidth="1"/>
    <col min="3" max="3" width="12" style="6" bestFit="1" customWidth="1"/>
    <col min="4" max="4" width="13.08984375" style="6" bestFit="1" customWidth="1"/>
    <col min="5" max="5" width="8.90625" style="6" bestFit="1" customWidth="1"/>
    <col min="6" max="6" width="5.6328125" style="6" customWidth="1"/>
    <col min="7" max="7" width="13.453125" style="1" bestFit="1" customWidth="1"/>
    <col min="8" max="8" width="15.81640625" style="1" bestFit="1" customWidth="1"/>
    <col min="9" max="9" width="12" style="1" bestFit="1" customWidth="1"/>
    <col min="10" max="10" width="10.90625" style="6" customWidth="1"/>
    <col min="11" max="11" width="9.36328125" style="6" bestFit="1" customWidth="1"/>
    <col min="12" max="12" width="4.90625" style="6" customWidth="1"/>
    <col min="13" max="13" width="13.453125" style="6" bestFit="1" customWidth="1"/>
    <col min="14" max="14" width="15.81640625" style="6" bestFit="1" customWidth="1"/>
    <col min="15" max="16" width="8.08984375" style="74" bestFit="1" customWidth="1"/>
    <col min="17" max="17" width="14.08984375" style="74" customWidth="1"/>
    <col min="18" max="18" width="11.54296875" style="74" bestFit="1" customWidth="1"/>
    <col min="19" max="19" width="10.90625" style="74" bestFit="1" customWidth="1"/>
    <col min="20" max="20" width="14.6328125" style="74" bestFit="1" customWidth="1"/>
    <col min="21" max="21" width="9.453125" style="1" bestFit="1" customWidth="1"/>
    <col min="22" max="22" width="6.90625" style="1" bestFit="1" customWidth="1"/>
    <col min="23" max="23" width="9.453125" style="1" bestFit="1" customWidth="1"/>
    <col min="24" max="24" width="6.90625" style="1" bestFit="1" customWidth="1"/>
    <col min="25" max="25" width="10" style="1" bestFit="1" customWidth="1"/>
    <col min="26" max="26" width="9.08984375" style="1"/>
    <col min="34" max="34" width="2.90625" customWidth="1"/>
    <col min="35" max="35" width="12" customWidth="1"/>
    <col min="36" max="36" width="13" customWidth="1"/>
  </cols>
  <sheetData>
    <row r="1" spans="1:26" s="2" customFormat="1" ht="14" x14ac:dyDescent="0.3">
      <c r="A1" s="89" t="s">
        <v>0</v>
      </c>
      <c r="B1" s="90" t="s">
        <v>1</v>
      </c>
      <c r="C1" s="91" t="s">
        <v>37</v>
      </c>
      <c r="D1" s="92" t="s">
        <v>5</v>
      </c>
      <c r="E1" s="93" t="s">
        <v>2</v>
      </c>
      <c r="F1" s="3"/>
      <c r="G1" s="89" t="s">
        <v>0</v>
      </c>
      <c r="H1" s="90" t="s">
        <v>1</v>
      </c>
      <c r="I1" s="91" t="s">
        <v>37</v>
      </c>
      <c r="J1" s="92" t="s">
        <v>3</v>
      </c>
      <c r="K1" s="93" t="s">
        <v>2</v>
      </c>
      <c r="M1" s="89" t="s">
        <v>0</v>
      </c>
      <c r="N1" s="96" t="s">
        <v>1</v>
      </c>
      <c r="O1" s="97" t="s">
        <v>37</v>
      </c>
      <c r="P1" s="98" t="s">
        <v>46</v>
      </c>
      <c r="Q1" s="93" t="s">
        <v>2</v>
      </c>
      <c r="X1" s="3"/>
    </row>
    <row r="2" spans="1:26" s="2" customFormat="1" x14ac:dyDescent="0.35">
      <c r="A2" s="88" t="str">
        <f>[1]LME_PA_l_t_b0!A2</f>
        <v>^[L*]H</v>
      </c>
      <c r="B2" s="62">
        <f>[1]LME_PA_l_t_b0!B2</f>
        <v>55.46</v>
      </c>
      <c r="C2" s="4">
        <f>[1]LME_PA_l_t_b0!C2</f>
        <v>11.87</v>
      </c>
      <c r="D2" s="57">
        <f>B2</f>
        <v>55.46</v>
      </c>
      <c r="E2" s="129">
        <f>[1]LME_PA_l_t_b0!G2</f>
        <v>2.0641999999999999E-4</v>
      </c>
      <c r="F2" s="3"/>
      <c r="G2" s="88" t="str">
        <f>[2]LME_PA_l_f0_b0!A2</f>
        <v>^[L*]H</v>
      </c>
      <c r="H2" s="62">
        <f>[2]LME_PA_l_f0_b0!B2</f>
        <v>87.88</v>
      </c>
      <c r="I2" s="57">
        <f>[2]LME_PA_l_f0_b0!C2</f>
        <v>1.6739999999999999</v>
      </c>
      <c r="J2" s="105">
        <f>H2</f>
        <v>87.88</v>
      </c>
      <c r="K2" s="129">
        <f>[2]LME_PA_l_f0_b0!G2</f>
        <v>0</v>
      </c>
      <c r="M2" s="88" t="str">
        <f>[3]LME_PA_f0_exc_b0!A2</f>
        <v>^[L*]H</v>
      </c>
      <c r="N2" s="62">
        <f>[3]LME_PA_f0_exc_b0!B2</f>
        <v>2.944</v>
      </c>
      <c r="O2" s="57">
        <f>[3]LME_PA_f0_exc_b0!C2</f>
        <v>0.68700000000000006</v>
      </c>
      <c r="P2" s="105">
        <f>N2</f>
        <v>2.944</v>
      </c>
      <c r="Q2" s="129">
        <f>[3]LME_PA_f0_exc_b0!G2</f>
        <v>1.5461000000000001E-4</v>
      </c>
      <c r="S2" s="1"/>
      <c r="T2" s="1"/>
      <c r="X2" s="3"/>
    </row>
    <row r="3" spans="1:26" s="2" customFormat="1" x14ac:dyDescent="0.35">
      <c r="A3" s="88" t="str">
        <f>[1]LME_PA_l_t_b0!A3</f>
        <v>L*H</v>
      </c>
      <c r="B3" s="62">
        <f>[1]LME_PA_l_t_b0!B3</f>
        <v>70.918999999999997</v>
      </c>
      <c r="C3" s="4">
        <f>[1]LME_PA_l_t_b0!C3</f>
        <v>8.7010000000000005</v>
      </c>
      <c r="D3" s="57">
        <f t="shared" ref="D3:D5" si="0">B3</f>
        <v>70.918999999999997</v>
      </c>
      <c r="E3" s="129">
        <f>[1]LME_PA_l_t_b0!G3</f>
        <v>3.7249999999999997E-5</v>
      </c>
      <c r="F3" s="3"/>
      <c r="G3" s="88" t="str">
        <f>[2]LME_PA_l_f0_b0!A3</f>
        <v>L*H</v>
      </c>
      <c r="H3" s="62">
        <f>[2]LME_PA_l_f0_b0!B3</f>
        <v>83.591999999999999</v>
      </c>
      <c r="I3" s="57">
        <f>[2]LME_PA_l_f0_b0!C3</f>
        <v>1.571</v>
      </c>
      <c r="J3" s="105">
        <f t="shared" ref="J3:J5" si="1">H3</f>
        <v>83.591999999999999</v>
      </c>
      <c r="K3" s="129">
        <f>[2]LME_PA_l_f0_b0!G3</f>
        <v>0</v>
      </c>
      <c r="M3" s="88" t="str">
        <f>[3]LME_PA_f0_exc_b0!A3</f>
        <v>L*H</v>
      </c>
      <c r="N3" s="62">
        <f>[3]LME_PA_f0_exc_b0!B3</f>
        <v>6.1230000000000002</v>
      </c>
      <c r="O3" s="57">
        <f>[3]LME_PA_f0_exc_b0!C3</f>
        <v>0.32400000000000001</v>
      </c>
      <c r="P3" s="105">
        <f t="shared" ref="P3:P5" si="2">N3</f>
        <v>6.1230000000000002</v>
      </c>
      <c r="Q3" s="129">
        <f>[3]LME_PA_f0_exc_b0!G3</f>
        <v>1E-8</v>
      </c>
      <c r="S3" s="1"/>
      <c r="T3" s="1"/>
      <c r="X3" s="3"/>
    </row>
    <row r="4" spans="1:26" s="2" customFormat="1" x14ac:dyDescent="0.35">
      <c r="A4" s="88" t="str">
        <f>[1]LME_PA_l_t_b0!A4</f>
        <v>L*^[H]</v>
      </c>
      <c r="B4" s="62">
        <f>[1]LME_PA_l_t_b0!B4</f>
        <v>50.244999999999997</v>
      </c>
      <c r="C4" s="4">
        <f>[1]LME_PA_l_t_b0!C4</f>
        <v>9.3490000000000002</v>
      </c>
      <c r="D4" s="57">
        <f t="shared" si="0"/>
        <v>50.244999999999997</v>
      </c>
      <c r="E4" s="129">
        <f>[1]LME_PA_l_t_b0!G4</f>
        <v>4.9563999999999999E-4</v>
      </c>
      <c r="F4" s="3"/>
      <c r="G4" s="88" t="str">
        <f>[2]LME_PA_l_f0_b0!A4</f>
        <v>L*^[H]</v>
      </c>
      <c r="H4" s="62">
        <f>[2]LME_PA_l_f0_b0!B4</f>
        <v>85.007999999999996</v>
      </c>
      <c r="I4" s="57">
        <f>[2]LME_PA_l_f0_b0!C4</f>
        <v>1.59</v>
      </c>
      <c r="J4" s="105">
        <f t="shared" si="1"/>
        <v>85.007999999999996</v>
      </c>
      <c r="K4" s="129">
        <f>[2]LME_PA_l_f0_b0!G4</f>
        <v>0</v>
      </c>
      <c r="M4" s="88" t="str">
        <f>[3]LME_PA_f0_exc_b0!A4</f>
        <v>L*^[H]</v>
      </c>
      <c r="N4" s="62">
        <f>[3]LME_PA_f0_exc_b0!B4</f>
        <v>10.385999999999999</v>
      </c>
      <c r="O4" s="57">
        <f>[3]LME_PA_f0_exc_b0!C4</f>
        <v>0.41399999999999998</v>
      </c>
      <c r="P4" s="105">
        <f t="shared" si="2"/>
        <v>10.385999999999999</v>
      </c>
      <c r="Q4" s="129">
        <f>[3]LME_PA_f0_exc_b0!G4</f>
        <v>0</v>
      </c>
      <c r="S4" s="1"/>
      <c r="T4" s="1"/>
      <c r="X4" s="3"/>
    </row>
    <row r="5" spans="1:26" s="2" customFormat="1" x14ac:dyDescent="0.35">
      <c r="A5" s="88" t="str">
        <f>[1]LME_PA_l_t_b0!A5</f>
        <v>^[L*H]</v>
      </c>
      <c r="B5" s="94">
        <f>[1]LME_PA_l_t_b0!B5</f>
        <v>46.808999999999997</v>
      </c>
      <c r="C5" s="99">
        <f>[1]LME_PA_l_t_b0!C5</f>
        <v>8.84</v>
      </c>
      <c r="D5" s="95">
        <f t="shared" si="0"/>
        <v>46.808999999999997</v>
      </c>
      <c r="E5" s="130">
        <f>[1]LME_PA_l_t_b0!G5</f>
        <v>1.1999999999999999E-3</v>
      </c>
      <c r="F5" s="3"/>
      <c r="G5" s="88" t="str">
        <f>[2]LME_PA_l_f0_b0!A5</f>
        <v>^[L*H]</v>
      </c>
      <c r="H5" s="94">
        <f>[2]LME_PA_l_f0_b0!B5</f>
        <v>87.513000000000005</v>
      </c>
      <c r="I5" s="95">
        <f>[2]LME_PA_l_f0_b0!C5</f>
        <v>1.575</v>
      </c>
      <c r="J5" s="106">
        <f t="shared" si="1"/>
        <v>87.513000000000005</v>
      </c>
      <c r="K5" s="130">
        <f>[2]LME_PA_l_f0_b0!G5</f>
        <v>0</v>
      </c>
      <c r="M5" s="88" t="str">
        <f>[3]LME_PA_f0_exc_b0!A5</f>
        <v>^[L*H]</v>
      </c>
      <c r="N5" s="94">
        <f>[3]LME_PA_f0_exc_b0!B5</f>
        <v>7.4509999999999996</v>
      </c>
      <c r="O5" s="95">
        <f>[3]LME_PA_f0_exc_b0!C5</f>
        <v>0.34499999999999997</v>
      </c>
      <c r="P5" s="106">
        <f t="shared" si="2"/>
        <v>7.4509999999999996</v>
      </c>
      <c r="Q5" s="130">
        <f>[3]LME_PA_f0_exc_b0!G5</f>
        <v>0</v>
      </c>
      <c r="S5" s="1"/>
      <c r="T5" s="1"/>
      <c r="X5" s="3"/>
    </row>
    <row r="6" spans="1:26" s="2" customFormat="1" x14ac:dyDescent="0.35">
      <c r="A6" s="1"/>
      <c r="B6" s="80"/>
      <c r="C6" s="6"/>
      <c r="D6" s="6"/>
      <c r="E6" s="6"/>
      <c r="F6" s="5"/>
      <c r="G6" s="3"/>
      <c r="H6" s="79"/>
      <c r="I6" s="5"/>
      <c r="J6" s="107"/>
      <c r="K6" s="5"/>
      <c r="M6" s="1"/>
      <c r="N6" s="80"/>
      <c r="O6" s="6"/>
      <c r="P6" s="6"/>
      <c r="Q6" s="6"/>
      <c r="Z6" s="3"/>
    </row>
    <row r="7" spans="1:26" s="2" customFormat="1" ht="14" x14ac:dyDescent="0.3">
      <c r="A7" s="89" t="s">
        <v>0</v>
      </c>
      <c r="B7" s="90" t="s">
        <v>1</v>
      </c>
      <c r="C7" s="91" t="s">
        <v>37</v>
      </c>
      <c r="D7" s="92" t="s">
        <v>6</v>
      </c>
      <c r="E7" s="93" t="s">
        <v>2</v>
      </c>
      <c r="F7" s="3"/>
      <c r="G7" s="89" t="s">
        <v>0</v>
      </c>
      <c r="H7" s="90" t="s">
        <v>1</v>
      </c>
      <c r="I7" s="91" t="s">
        <v>37</v>
      </c>
      <c r="J7" s="108" t="s">
        <v>4</v>
      </c>
      <c r="K7" s="93" t="s">
        <v>2</v>
      </c>
      <c r="M7" s="89" t="s">
        <v>0</v>
      </c>
      <c r="N7" s="90" t="s">
        <v>1</v>
      </c>
      <c r="O7" s="91" t="s">
        <v>37</v>
      </c>
      <c r="P7" s="92" t="s">
        <v>48</v>
      </c>
      <c r="Q7" s="93" t="s">
        <v>2</v>
      </c>
      <c r="S7" s="3"/>
      <c r="T7" s="3"/>
      <c r="U7" s="3"/>
      <c r="V7" s="3"/>
      <c r="W7" s="3"/>
      <c r="X7" s="3"/>
    </row>
    <row r="8" spans="1:26" s="2" customFormat="1" ht="14" x14ac:dyDescent="0.3">
      <c r="A8" s="88" t="str">
        <f>[4]LME_PA_h_t_b0!A2</f>
        <v>^[L*]H</v>
      </c>
      <c r="B8" s="62">
        <f>[4]LME_PA_h_t_b0!B2</f>
        <v>163.78399999999999</v>
      </c>
      <c r="C8" s="57">
        <f>[4]LME_PA_h_t_b0!C2</f>
        <v>28.571000000000002</v>
      </c>
      <c r="D8" s="57">
        <f>B8</f>
        <v>163.78399999999999</v>
      </c>
      <c r="E8" s="129">
        <f>[4]LME_PA_h_t_b0!G2</f>
        <v>0.01</v>
      </c>
      <c r="F8" s="3"/>
      <c r="G8" s="88" t="str">
        <f>[5]LME_PA_h_f0_b0!A2</f>
        <v>^[L*]H</v>
      </c>
      <c r="H8" s="62">
        <f>[5]LME_PA_h_f0_b0!B2</f>
        <v>90.83</v>
      </c>
      <c r="I8" s="57">
        <f>[5]LME_PA_h_f0_b0!C2</f>
        <v>1.702</v>
      </c>
      <c r="J8" s="105">
        <f>H8</f>
        <v>90.83</v>
      </c>
      <c r="K8" s="129">
        <f>[5]LME_PA_h_f0_b0!G2</f>
        <v>0</v>
      </c>
      <c r="M8" s="88" t="str">
        <f>[6]LME_PA_lh_slope_b0!A2</f>
        <v>^[L*]H</v>
      </c>
      <c r="N8" s="62">
        <f>[6]LME_PA_lh_slope_b0!B2</f>
        <v>3.15</v>
      </c>
      <c r="O8" s="57">
        <f>[6]LME_PA_lh_slope_b0!C2</f>
        <v>0.183</v>
      </c>
      <c r="P8" s="57">
        <f>N8</f>
        <v>3.15</v>
      </c>
      <c r="Q8" s="129">
        <f>[6]LME_PA_lh_slope_b0!G2</f>
        <v>2.1799999999999999E-6</v>
      </c>
      <c r="S8" s="3"/>
      <c r="T8" s="3"/>
      <c r="U8" s="3"/>
      <c r="V8" s="3"/>
      <c r="W8" s="3"/>
      <c r="X8" s="3"/>
    </row>
    <row r="9" spans="1:26" s="2" customFormat="1" ht="14" x14ac:dyDescent="0.3">
      <c r="A9" s="88" t="str">
        <f>[4]LME_PA_h_t_b0!A3</f>
        <v>L*H</v>
      </c>
      <c r="B9" s="62">
        <f>[4]LME_PA_h_t_b0!B3</f>
        <v>284.59399999999999</v>
      </c>
      <c r="C9" s="57">
        <f>[4]LME_PA_h_t_b0!C3</f>
        <v>25.396999999999998</v>
      </c>
      <c r="D9" s="57">
        <f t="shared" ref="D9:D11" si="3">B9</f>
        <v>284.59399999999999</v>
      </c>
      <c r="E9" s="129">
        <f>[4]LME_PA_h_t_b0!G3</f>
        <v>5.3E-3</v>
      </c>
      <c r="F9" s="3"/>
      <c r="G9" s="88" t="str">
        <f>[5]LME_PA_h_f0_b0!A3</f>
        <v>L*H</v>
      </c>
      <c r="H9" s="62">
        <f>[5]LME_PA_h_f0_b0!B3</f>
        <v>89.718999999999994</v>
      </c>
      <c r="I9" s="57">
        <f>[5]LME_PA_h_f0_b0!C3</f>
        <v>1.512</v>
      </c>
      <c r="J9" s="105">
        <f t="shared" ref="J9:J11" si="4">H9</f>
        <v>89.718999999999994</v>
      </c>
      <c r="K9" s="129">
        <f>[5]LME_PA_h_f0_b0!G3</f>
        <v>0</v>
      </c>
      <c r="M9" s="88" t="str">
        <f>[6]LME_PA_lh_slope_b0!A3</f>
        <v>L*H</v>
      </c>
      <c r="N9" s="62">
        <f>[6]LME_PA_lh_slope_b0!B3</f>
        <v>3.4849999999999999</v>
      </c>
      <c r="O9" s="57">
        <f>[6]LME_PA_lh_slope_b0!C3</f>
        <v>0.14699999999999999</v>
      </c>
      <c r="P9" s="57">
        <f t="shared" ref="P9:P11" si="5">N9</f>
        <v>3.4849999999999999</v>
      </c>
      <c r="Q9" s="129">
        <f>[6]LME_PA_lh_slope_b0!G3</f>
        <v>8.0199999999999998E-4</v>
      </c>
    </row>
    <row r="10" spans="1:26" s="2" customFormat="1" ht="14" x14ac:dyDescent="0.3">
      <c r="A10" s="88" t="str">
        <f>[4]LME_PA_h_t_b0!A4</f>
        <v>L*^[H]</v>
      </c>
      <c r="B10" s="62">
        <f>[4]LME_PA_h_t_b0!B4</f>
        <v>272.10300000000001</v>
      </c>
      <c r="C10" s="57">
        <f>[4]LME_PA_h_t_b0!C4</f>
        <v>25.992000000000001</v>
      </c>
      <c r="D10" s="57">
        <f t="shared" si="3"/>
        <v>272.10300000000001</v>
      </c>
      <c r="E10" s="129">
        <f>[4]LME_PA_h_t_b0!G4</f>
        <v>4.3E-3</v>
      </c>
      <c r="F10" s="3"/>
      <c r="G10" s="88" t="str">
        <f>[5]LME_PA_h_f0_b0!A4</f>
        <v>L*^[H]</v>
      </c>
      <c r="H10" s="62">
        <f>[5]LME_PA_h_f0_b0!B4</f>
        <v>95.391000000000005</v>
      </c>
      <c r="I10" s="57">
        <f>[5]LME_PA_h_f0_b0!C4</f>
        <v>1.548</v>
      </c>
      <c r="J10" s="105">
        <f t="shared" si="4"/>
        <v>95.391000000000005</v>
      </c>
      <c r="K10" s="129">
        <f>[5]LME_PA_h_f0_b0!G4</f>
        <v>0</v>
      </c>
      <c r="M10" s="88" t="str">
        <f>[6]LME_PA_lh_slope_b0!A4</f>
        <v>L*^[H]</v>
      </c>
      <c r="N10" s="62">
        <f>[6]LME_PA_lh_slope_b0!B4</f>
        <v>4.0049999999999999</v>
      </c>
      <c r="O10" s="57">
        <f>[6]LME_PA_lh_slope_b0!C4</f>
        <v>0.154</v>
      </c>
      <c r="P10" s="57">
        <f t="shared" si="5"/>
        <v>4.0049999999999999</v>
      </c>
      <c r="Q10" s="129">
        <f>[6]LME_PA_lh_slope_b0!G4</f>
        <v>1.4929E-4</v>
      </c>
    </row>
    <row r="11" spans="1:26" s="2" customFormat="1" ht="14" x14ac:dyDescent="0.3">
      <c r="A11" s="88" t="str">
        <f>[4]LME_PA_h_t_b0!A5</f>
        <v>^[L*H]</v>
      </c>
      <c r="B11" s="94">
        <f>[4]LME_PA_h_t_b0!B5</f>
        <v>264.32</v>
      </c>
      <c r="C11" s="95">
        <f>[4]LME_PA_h_t_b0!C5</f>
        <v>25.521999999999998</v>
      </c>
      <c r="D11" s="95">
        <f t="shared" si="3"/>
        <v>264.32</v>
      </c>
      <c r="E11" s="130">
        <f>[4]LME_PA_h_t_b0!G5</f>
        <v>6.1999999999999998E-3</v>
      </c>
      <c r="F11" s="3"/>
      <c r="G11" s="88" t="str">
        <f>[5]LME_PA_h_f0_b0!A5</f>
        <v>^[L*H]</v>
      </c>
      <c r="H11" s="94">
        <f>[5]LME_PA_h_f0_b0!B5</f>
        <v>94.95</v>
      </c>
      <c r="I11" s="95">
        <f>[5]LME_PA_h_f0_b0!C5</f>
        <v>1.52</v>
      </c>
      <c r="J11" s="106">
        <f t="shared" si="4"/>
        <v>94.95</v>
      </c>
      <c r="K11" s="130">
        <f>[5]LME_PA_h_f0_b0!G5</f>
        <v>0</v>
      </c>
      <c r="M11" s="88" t="str">
        <f>[6]LME_PA_lh_slope_b0!A5</f>
        <v>^[L*H]</v>
      </c>
      <c r="N11" s="94">
        <f>[6]LME_PA_lh_slope_b0!B5</f>
        <v>3.653</v>
      </c>
      <c r="O11" s="95">
        <f>[6]LME_PA_lh_slope_b0!C5</f>
        <v>0.14899999999999999</v>
      </c>
      <c r="P11" s="95">
        <f t="shared" si="5"/>
        <v>3.653</v>
      </c>
      <c r="Q11" s="130">
        <f>[6]LME_PA_lh_slope_b0!G5</f>
        <v>5.4180000000000005E-4</v>
      </c>
    </row>
    <row r="12" spans="1:26" s="2" customFormat="1" ht="14" x14ac:dyDescent="0.3">
      <c r="H12" s="3"/>
    </row>
    <row r="13" spans="1:26" s="2" customFormat="1" ht="14" x14ac:dyDescent="0.3">
      <c r="F13" s="3"/>
    </row>
    <row r="14" spans="1:26" s="2" customFormat="1" ht="14" x14ac:dyDescent="0.3"/>
    <row r="15" spans="1:26" s="2" customFormat="1" ht="14" x14ac:dyDescent="0.3"/>
    <row r="16" spans="1:26" s="2" customFormat="1" ht="14" x14ac:dyDescent="0.3"/>
    <row r="17" spans="4:26" s="2" customFormat="1" ht="14" x14ac:dyDescent="0.3"/>
    <row r="18" spans="4:26" s="2" customFormat="1" x14ac:dyDescent="0.35">
      <c r="F18" s="6"/>
      <c r="G18" s="1"/>
    </row>
    <row r="19" spans="4:26" s="2" customFormat="1" ht="14" x14ac:dyDescent="0.3"/>
    <row r="20" spans="4:26" s="2" customFormat="1" ht="14" x14ac:dyDescent="0.3"/>
    <row r="21" spans="4:26" s="2" customFormat="1" ht="14" x14ac:dyDescent="0.3"/>
    <row r="22" spans="4:26" x14ac:dyDescent="0.35">
      <c r="F22" s="1"/>
      <c r="H22" s="6"/>
      <c r="I22" s="6"/>
      <c r="M22" s="74"/>
      <c r="N22" s="74"/>
      <c r="S22" s="1"/>
      <c r="T22" s="1"/>
      <c r="Y22"/>
      <c r="Z22"/>
    </row>
    <row r="23" spans="4:26" x14ac:dyDescent="0.35">
      <c r="F23" s="1"/>
      <c r="H23" s="6"/>
      <c r="I23" s="6"/>
      <c r="M23" s="74"/>
      <c r="N23" s="74"/>
      <c r="S23" s="1"/>
      <c r="T23" s="1"/>
      <c r="Y23"/>
      <c r="Z23"/>
    </row>
    <row r="24" spans="4:26" x14ac:dyDescent="0.35">
      <c r="D24" s="2"/>
      <c r="E24" s="2"/>
    </row>
    <row r="25" spans="4:26" x14ac:dyDescent="0.35">
      <c r="F25" s="1"/>
      <c r="H25" s="6"/>
      <c r="I25" s="6"/>
      <c r="M25" s="74"/>
      <c r="N25" s="74"/>
      <c r="S25" s="1"/>
      <c r="T25" s="1"/>
      <c r="Y25"/>
      <c r="Z25"/>
    </row>
    <row r="26" spans="4:26" x14ac:dyDescent="0.35">
      <c r="F26" s="1"/>
      <c r="H26" s="6"/>
      <c r="I26" s="6"/>
      <c r="M26" s="74"/>
      <c r="N26" s="74"/>
      <c r="S26" s="1"/>
      <c r="T26" s="1"/>
      <c r="Y26"/>
      <c r="Z26"/>
    </row>
    <row r="27" spans="4:26" x14ac:dyDescent="0.35">
      <c r="F27" s="1"/>
      <c r="H27" s="6"/>
      <c r="I27" s="6"/>
      <c r="M27" s="74"/>
      <c r="N27" s="74"/>
      <c r="S27" s="1"/>
      <c r="T27" s="1"/>
      <c r="Y27"/>
      <c r="Z27"/>
    </row>
    <row r="28" spans="4:26" x14ac:dyDescent="0.35">
      <c r="F28" s="1"/>
      <c r="H28" s="6"/>
      <c r="I28" s="6"/>
      <c r="M28" s="74"/>
      <c r="N28" s="74"/>
      <c r="S28" s="1"/>
      <c r="T28" s="1"/>
      <c r="Y28"/>
      <c r="Z28"/>
    </row>
    <row r="29" spans="4:26" x14ac:dyDescent="0.35">
      <c r="F29" s="1"/>
      <c r="H29" s="6"/>
      <c r="I29" s="6"/>
      <c r="M29" s="74"/>
      <c r="N29" s="74"/>
      <c r="S29" s="1"/>
      <c r="T29" s="1"/>
      <c r="Y29"/>
      <c r="Z29"/>
    </row>
    <row r="31" spans="4:26" x14ac:dyDescent="0.35">
      <c r="F31" s="1"/>
      <c r="H31" s="6"/>
      <c r="I31" s="6"/>
      <c r="M31" s="74"/>
      <c r="N31" s="74"/>
      <c r="S31" s="1"/>
      <c r="T31" s="1"/>
      <c r="Y31"/>
      <c r="Z31"/>
    </row>
    <row r="32" spans="4:26" x14ac:dyDescent="0.35">
      <c r="F32" s="1"/>
      <c r="H32" s="6"/>
      <c r="I32" s="6"/>
      <c r="M32" s="74"/>
      <c r="N32" s="74"/>
      <c r="S32" s="1"/>
      <c r="T32" s="1"/>
      <c r="Y32"/>
      <c r="Z32"/>
    </row>
    <row r="33" spans="4:27" x14ac:dyDescent="0.35">
      <c r="F33" s="1"/>
      <c r="H33" s="6"/>
      <c r="I33" s="6"/>
      <c r="M33" s="74"/>
      <c r="N33" s="74"/>
      <c r="S33" s="1"/>
      <c r="T33" s="1"/>
      <c r="Y33"/>
      <c r="Z33"/>
    </row>
    <row r="34" spans="4:27" x14ac:dyDescent="0.35">
      <c r="F34" s="1"/>
      <c r="H34" s="6"/>
      <c r="I34" s="6"/>
      <c r="M34" s="74"/>
      <c r="N34" s="74"/>
      <c r="S34" s="1"/>
      <c r="T34" s="1"/>
      <c r="Y34"/>
      <c r="Z34"/>
    </row>
    <row r="35" spans="4:27" x14ac:dyDescent="0.35">
      <c r="F35" s="1"/>
      <c r="H35" s="6"/>
      <c r="I35" s="6"/>
      <c r="M35" s="74"/>
      <c r="N35" s="74"/>
      <c r="S35" s="1"/>
      <c r="T35" s="1"/>
      <c r="Y35"/>
      <c r="Z35"/>
    </row>
    <row r="36" spans="4:27" x14ac:dyDescent="0.35">
      <c r="H36" s="3"/>
      <c r="Q36" s="78"/>
      <c r="AA36" s="2"/>
    </row>
    <row r="37" spans="4:27" x14ac:dyDescent="0.35">
      <c r="H37" s="3"/>
      <c r="Q37" s="78"/>
      <c r="AA37" s="2"/>
    </row>
    <row r="38" spans="4:27" x14ac:dyDescent="0.35">
      <c r="H38" s="3"/>
      <c r="Q38" s="78"/>
      <c r="AA38" s="2"/>
    </row>
    <row r="39" spans="4:27" x14ac:dyDescent="0.35">
      <c r="H39" s="3"/>
      <c r="I39" s="3"/>
      <c r="J39" s="5"/>
      <c r="K39" s="5"/>
      <c r="L39" s="5"/>
      <c r="M39" s="5"/>
      <c r="N39" s="5"/>
      <c r="O39" s="78"/>
      <c r="P39" s="78"/>
      <c r="Q39" s="78"/>
      <c r="R39" s="78"/>
      <c r="S39" s="78"/>
      <c r="T39" s="78"/>
      <c r="U39" s="3"/>
      <c r="V39" s="3"/>
      <c r="W39" s="3"/>
      <c r="X39" s="3"/>
      <c r="Y39" s="3"/>
      <c r="Z39" s="3"/>
      <c r="AA39" s="2"/>
    </row>
    <row r="40" spans="4:27" x14ac:dyDescent="0.35">
      <c r="H40" s="3"/>
      <c r="I40" s="3"/>
      <c r="J40" s="5"/>
      <c r="K40" s="5"/>
      <c r="L40" s="5"/>
      <c r="M40" s="5"/>
      <c r="N40" s="5"/>
      <c r="O40" s="78"/>
      <c r="P40" s="78"/>
      <c r="Q40" s="78"/>
      <c r="R40" s="78"/>
      <c r="S40" s="78"/>
      <c r="T40" s="78"/>
      <c r="U40" s="3"/>
      <c r="V40" s="3"/>
      <c r="W40" s="3"/>
      <c r="X40" s="3"/>
      <c r="Y40" s="3"/>
      <c r="Z40" s="3"/>
      <c r="AA40" s="2"/>
    </row>
    <row r="41" spans="4:27" x14ac:dyDescent="0.35">
      <c r="H41" s="3"/>
      <c r="Q41" s="78"/>
      <c r="R41" s="78"/>
      <c r="S41" s="78"/>
      <c r="T41" s="78"/>
      <c r="U41" s="3"/>
      <c r="V41" s="3"/>
      <c r="W41" s="3"/>
      <c r="X41" s="3"/>
      <c r="Y41" s="3"/>
      <c r="Z41" s="3"/>
      <c r="AA41" s="2"/>
    </row>
    <row r="42" spans="4:27" x14ac:dyDescent="0.35">
      <c r="H42" s="3"/>
      <c r="Q42" s="78"/>
      <c r="R42" s="78"/>
      <c r="S42" s="78"/>
      <c r="T42" s="78"/>
      <c r="U42" s="3"/>
      <c r="V42" s="3"/>
      <c r="W42" s="3"/>
      <c r="X42" s="3"/>
      <c r="Y42" s="3"/>
      <c r="Z42" s="3"/>
      <c r="AA42" s="2"/>
    </row>
    <row r="45" spans="4:27" x14ac:dyDescent="0.35">
      <c r="D45" s="74"/>
      <c r="E45" s="74"/>
      <c r="F45" s="74"/>
      <c r="G45" s="74"/>
    </row>
    <row r="46" spans="4:27" x14ac:dyDescent="0.35">
      <c r="D46" s="76"/>
    </row>
    <row r="47" spans="4:27" x14ac:dyDescent="0.35">
      <c r="D47" s="76"/>
    </row>
    <row r="48" spans="4:27" x14ac:dyDescent="0.35">
      <c r="D48" s="76"/>
    </row>
    <row r="49" spans="4:7" x14ac:dyDescent="0.35">
      <c r="D49" s="76"/>
    </row>
    <row r="50" spans="4:7" x14ac:dyDescent="0.35">
      <c r="D50" s="76"/>
    </row>
    <row r="51" spans="4:7" x14ac:dyDescent="0.35">
      <c r="D51" s="76"/>
    </row>
    <row r="52" spans="4:7" x14ac:dyDescent="0.35">
      <c r="D52" s="76"/>
    </row>
    <row r="53" spans="4:7" x14ac:dyDescent="0.35">
      <c r="D53" s="74"/>
      <c r="E53" s="74"/>
      <c r="F53" s="74"/>
      <c r="G53" s="74"/>
    </row>
    <row r="54" spans="4:7" x14ac:dyDescent="0.35">
      <c r="D54" s="74"/>
      <c r="E54" s="74"/>
      <c r="F54" s="74"/>
      <c r="G54" s="74"/>
    </row>
  </sheetData>
  <conditionalFormatting sqref="E2:E5 E8:E11 K2:K5 K8:K11 Q2:Q5 Q8:Q11">
    <cfRule type="cellIs" dxfId="73" priority="1" operator="lessThan">
      <formula>0.05</formula>
    </cfRule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B8A3-7C2D-4338-9D8E-8685CB8AC42A}">
  <sheetPr>
    <pageSetUpPr fitToPage="1"/>
  </sheetPr>
  <dimension ref="A1:AE18"/>
  <sheetViews>
    <sheetView view="pageBreakPreview" zoomScale="70" zoomScaleNormal="70" zoomScaleSheetLayoutView="70" workbookViewId="0">
      <selection activeCell="J15" sqref="J15"/>
    </sheetView>
  </sheetViews>
  <sheetFormatPr defaultColWidth="13.90625" defaultRowHeight="13" x14ac:dyDescent="0.3"/>
  <cols>
    <col min="1" max="1" width="8.453125" style="16" customWidth="1"/>
    <col min="2" max="8" width="6.36328125" style="7" customWidth="1"/>
    <col min="9" max="9" width="6.36328125" style="11" customWidth="1"/>
    <col min="10" max="12" width="6.36328125" style="7" customWidth="1"/>
    <col min="13" max="13" width="6.36328125" style="68" customWidth="1"/>
    <col min="14" max="16" width="6.36328125" style="7" customWidth="1"/>
    <col min="17" max="17" width="6.36328125" style="68" customWidth="1"/>
    <col min="18" max="20" width="6.36328125" style="7" customWidth="1"/>
    <col min="21" max="21" width="6.36328125" style="68" customWidth="1"/>
    <col min="22" max="24" width="6.36328125" style="7" customWidth="1"/>
    <col min="25" max="25" width="6.36328125" style="68" customWidth="1"/>
    <col min="26" max="28" width="6.36328125" style="7" customWidth="1"/>
    <col min="29" max="29" width="6.36328125" style="68" customWidth="1"/>
    <col min="30" max="31" width="6.36328125" style="53" customWidth="1"/>
    <col min="32" max="16384" width="13.90625" style="7"/>
  </cols>
  <sheetData>
    <row r="1" spans="1:31" s="104" customFormat="1" ht="15" customHeight="1" thickBot="1" x14ac:dyDescent="0.35">
      <c r="A1" s="103" t="s">
        <v>23</v>
      </c>
      <c r="B1" s="133" t="s">
        <v>43</v>
      </c>
      <c r="C1" s="134"/>
      <c r="D1" s="134"/>
      <c r="E1" s="135"/>
      <c r="F1" s="136" t="s">
        <v>44</v>
      </c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3" t="s">
        <v>22</v>
      </c>
      <c r="AE1" s="135"/>
    </row>
    <row r="2" spans="1:31" s="8" customFormat="1" ht="27" customHeight="1" thickBot="1" x14ac:dyDescent="0.4">
      <c r="A2" s="48" t="s">
        <v>30</v>
      </c>
      <c r="B2" s="100" t="str">
        <f>Intercepts!A2</f>
        <v>^[L*]H</v>
      </c>
      <c r="C2" s="101" t="str">
        <f>Intercepts!A3</f>
        <v>L*H</v>
      </c>
      <c r="D2" s="101" t="str">
        <f>Intercepts!A4</f>
        <v>L*^[H]</v>
      </c>
      <c r="E2" s="102" t="str">
        <f>Intercepts!A5</f>
        <v>^[L*H]</v>
      </c>
      <c r="F2" s="137" t="str">
        <f>_xlfn.CONCAT([7]LME_PA_lh_slope_b1!$A$2, " vs ", [7]LME_PA_lh_slope_b1!$B$2)</f>
        <v>^[L*]H vs L*H</v>
      </c>
      <c r="G2" s="138"/>
      <c r="H2" s="138"/>
      <c r="I2" s="139"/>
      <c r="J2" s="137" t="str">
        <f>_xlfn.CONCAT([7]LME_PA_lh_slope_b1!$A$3, " vs ", [7]LME_PA_lh_slope_b1!$B$3)</f>
        <v>^[L*]H vs L*^[H]</v>
      </c>
      <c r="K2" s="138"/>
      <c r="L2" s="138"/>
      <c r="M2" s="139"/>
      <c r="N2" s="137" t="str">
        <f>_xlfn.CONCAT([7]LME_PA_lh_slope_b1!$A$4, " vs ", [7]LME_PA_lh_slope_b1!$B$4)</f>
        <v>^[L*]H vs ^[L*H]</v>
      </c>
      <c r="O2" s="138"/>
      <c r="P2" s="138"/>
      <c r="Q2" s="139"/>
      <c r="R2" s="137" t="str">
        <f>_xlfn.CONCAT([7]LME_PA_lh_slope_b1!$A$5, " vs ", [7]LME_PA_lh_slope_b1!$B$5)</f>
        <v>L*H vs L*^[H]</v>
      </c>
      <c r="S2" s="138"/>
      <c r="T2" s="138"/>
      <c r="U2" s="139"/>
      <c r="V2" s="137" t="str">
        <f>_xlfn.CONCAT([7]LME_PA_lh_slope_b1!$A$6, " vs ", [7]LME_PA_lh_slope_b1!$B$6)</f>
        <v>L*H vs ^[L*H]</v>
      </c>
      <c r="W2" s="138"/>
      <c r="X2" s="138"/>
      <c r="Y2" s="139"/>
      <c r="Z2" s="137" t="str">
        <f>_xlfn.CONCAT([7]LME_PA_lh_slope_b1!$A$7, " vs ", [7]LME_PA_lh_slope_b1!$B$7)</f>
        <v>L*^[H] vs ^[L*H]</v>
      </c>
      <c r="AA2" s="138"/>
      <c r="AB2" s="138"/>
      <c r="AC2" s="139"/>
      <c r="AD2" s="137" t="s">
        <v>24</v>
      </c>
      <c r="AE2" s="139"/>
    </row>
    <row r="3" spans="1:31" ht="27" customHeight="1" thickBot="1" x14ac:dyDescent="0.35">
      <c r="A3" s="33" t="s">
        <v>32</v>
      </c>
      <c r="B3" s="42" t="s">
        <v>36</v>
      </c>
      <c r="C3" s="43" t="s">
        <v>36</v>
      </c>
      <c r="D3" s="43" t="s">
        <v>36</v>
      </c>
      <c r="E3" s="44" t="s">
        <v>36</v>
      </c>
      <c r="F3" s="42" t="s">
        <v>35</v>
      </c>
      <c r="G3" s="43" t="s">
        <v>9</v>
      </c>
      <c r="H3" s="43" t="s">
        <v>38</v>
      </c>
      <c r="I3" s="54" t="s">
        <v>8</v>
      </c>
      <c r="J3" s="42" t="s">
        <v>35</v>
      </c>
      <c r="K3" s="43" t="s">
        <v>9</v>
      </c>
      <c r="L3" s="43" t="s">
        <v>45</v>
      </c>
      <c r="M3" s="64" t="s">
        <v>8</v>
      </c>
      <c r="N3" s="42" t="s">
        <v>35</v>
      </c>
      <c r="O3" s="43" t="s">
        <v>9</v>
      </c>
      <c r="P3" s="43" t="s">
        <v>45</v>
      </c>
      <c r="Q3" s="64" t="s">
        <v>8</v>
      </c>
      <c r="R3" s="42" t="s">
        <v>35</v>
      </c>
      <c r="S3" s="43" t="s">
        <v>9</v>
      </c>
      <c r="T3" s="43" t="s">
        <v>45</v>
      </c>
      <c r="U3" s="64" t="s">
        <v>8</v>
      </c>
      <c r="V3" s="42" t="s">
        <v>35</v>
      </c>
      <c r="W3" s="43" t="s">
        <v>9</v>
      </c>
      <c r="X3" s="43" t="s">
        <v>45</v>
      </c>
      <c r="Y3" s="64" t="s">
        <v>8</v>
      </c>
      <c r="Z3" s="42" t="s">
        <v>35</v>
      </c>
      <c r="AA3" s="43" t="s">
        <v>9</v>
      </c>
      <c r="AB3" s="43" t="s">
        <v>45</v>
      </c>
      <c r="AC3" s="64" t="s">
        <v>8</v>
      </c>
      <c r="AD3" s="55" t="s">
        <v>25</v>
      </c>
      <c r="AE3" s="56" t="s">
        <v>26</v>
      </c>
    </row>
    <row r="4" spans="1:31" s="9" customFormat="1" ht="27" customHeight="1" x14ac:dyDescent="0.3">
      <c r="A4" s="31" t="s">
        <v>27</v>
      </c>
      <c r="B4" s="45">
        <f>Intercepts!J2</f>
        <v>87.88</v>
      </c>
      <c r="C4" s="46">
        <f>Intercepts!J3</f>
        <v>83.591999999999999</v>
      </c>
      <c r="D4" s="46">
        <f>Intercepts!J4</f>
        <v>85.007999999999996</v>
      </c>
      <c r="E4" s="47">
        <f>Intercepts!J5</f>
        <v>87.513000000000005</v>
      </c>
      <c r="F4" s="49">
        <f>[8]LME_PA_l_f0_b1!$C$2</f>
        <v>-4.2880000000000003</v>
      </c>
      <c r="G4" s="50">
        <f>[8]LME_PA_l_f0_b1!$D$2</f>
        <v>0.58699999999999997</v>
      </c>
      <c r="H4" s="50">
        <f>[8]LME_PA_l_f0_b1!$E$2</f>
        <v>-7.3</v>
      </c>
      <c r="I4" s="132">
        <f>[8]LME_PA_l_f0_b1!$G$2</f>
        <v>0</v>
      </c>
      <c r="J4" s="49">
        <f>[8]LME_PA_l_f0_b1!$C$3</f>
        <v>-2.8719999999999999</v>
      </c>
      <c r="K4" s="50">
        <f>[8]LME_PA_l_f0_b1!$D$3</f>
        <v>0.64100000000000001</v>
      </c>
      <c r="L4" s="50">
        <f>[8]LME_PA_l_f0_b1!$E$3</f>
        <v>-4.4790000000000001</v>
      </c>
      <c r="M4" s="132">
        <f>[8]LME_PA_l_f0_b1!$G$3</f>
        <v>4.4669999999999998E-5</v>
      </c>
      <c r="N4" s="49">
        <f>[8]LME_PA_l_f0_b1!$C$4</f>
        <v>-0.36599999999999999</v>
      </c>
      <c r="O4" s="50">
        <f>[8]LME_PA_l_f0_b1!$D$4</f>
        <v>0.59099999999999997</v>
      </c>
      <c r="P4" s="50">
        <f>[8]LME_PA_l_f0_b1!$E$4</f>
        <v>-0.61899999999999999</v>
      </c>
      <c r="Q4" s="132">
        <f>[8]LME_PA_l_f0_b1!$G$4</f>
        <v>0.99990000000000001</v>
      </c>
      <c r="R4" s="49">
        <f>[8]LME_PA_l_f0_b1!C5</f>
        <v>1.4159999999999999</v>
      </c>
      <c r="S4" s="50">
        <f>[8]LME_PA_l_f0_b1!D5</f>
        <v>0.26200000000000001</v>
      </c>
      <c r="T4" s="50">
        <f>[8]LME_PA_l_f0_b1!E5</f>
        <v>5.4080000000000004</v>
      </c>
      <c r="U4" s="132">
        <f>[8]LME_PA_l_f0_b1!$G$4</f>
        <v>0.99990000000000001</v>
      </c>
      <c r="V4" s="49">
        <f>[8]LME_PA_l_f0_b1!$C$6</f>
        <v>3.9220000000000002</v>
      </c>
      <c r="W4" s="50">
        <f>[8]LME_PA_l_f0_b1!$D$6</f>
        <v>0.14599999999999999</v>
      </c>
      <c r="X4" s="50">
        <f>[8]LME_PA_l_f0_b1!$E$6</f>
        <v>26.934000000000001</v>
      </c>
      <c r="Y4" s="132">
        <f>[8]LME_PA_l_f0_b1!$G$6</f>
        <v>0</v>
      </c>
      <c r="Z4" s="49">
        <f>[8]LME_PA_l_f0_b1!$C$7</f>
        <v>2.5059999999999998</v>
      </c>
      <c r="AA4" s="50">
        <f>[8]LME_PA_l_f0_b1!$D$7</f>
        <v>0.28899999999999998</v>
      </c>
      <c r="AB4" s="50">
        <f>[8]LME_PA_l_f0_b1!$E$7</f>
        <v>8.6809999999999992</v>
      </c>
      <c r="AC4" s="132">
        <f>[8]LME_PA_l_f0_b1!$G$7</f>
        <v>0</v>
      </c>
      <c r="AD4" s="49">
        <f>[9]LME_PA_l_f0_r2!$B$3</f>
        <v>7.8196035202413902E-2</v>
      </c>
      <c r="AE4" s="51">
        <f>[9]LME_PA_l_f0_r2!$B$2</f>
        <v>0.94188209205866602</v>
      </c>
    </row>
    <row r="5" spans="1:31" s="9" customFormat="1" ht="27" customHeight="1" x14ac:dyDescent="0.3">
      <c r="A5" s="32" t="s">
        <v>28</v>
      </c>
      <c r="B5" s="19">
        <f>Intercepts!J8</f>
        <v>90.83</v>
      </c>
      <c r="C5" s="14">
        <f>Intercepts!J9</f>
        <v>89.718999999999994</v>
      </c>
      <c r="D5" s="14">
        <f>Intercepts!J10</f>
        <v>95.391000000000005</v>
      </c>
      <c r="E5" s="24">
        <f>Intercepts!J11</f>
        <v>94.95</v>
      </c>
      <c r="F5" s="26">
        <f>[10]LME_PA_h_f0_b1!$C$2</f>
        <v>-1.111</v>
      </c>
      <c r="G5" s="17">
        <f>[10]LME_PA_h_f0_b1!$D$2</f>
        <v>0.79400000000000004</v>
      </c>
      <c r="H5" s="17">
        <f>[10]LME_PA_h_f0_b1!$E$2</f>
        <v>-1.399</v>
      </c>
      <c r="I5" s="65">
        <f>[10]LME_PA_h_f0_b1!$G$2</f>
        <v>0.81159999999999999</v>
      </c>
      <c r="J5" s="26">
        <f>[10]LME_PA_h_f0_b1!$C$3</f>
        <v>4.5620000000000003</v>
      </c>
      <c r="K5" s="17">
        <f>[10]LME_PA_h_f0_b1!$D$3</f>
        <v>0.86699999999999999</v>
      </c>
      <c r="L5" s="17">
        <f>[10]LME_PA_h_f0_b1!$E$3</f>
        <v>5.2629999999999999</v>
      </c>
      <c r="M5" s="65">
        <f>[10]LME_PA_h_f0_b1!$G$3</f>
        <v>9.7999999999999993E-7</v>
      </c>
      <c r="N5" s="26">
        <f>[10]LME_PA_h_f0_b1!$C$4</f>
        <v>4.12</v>
      </c>
      <c r="O5" s="17">
        <f>[10]LME_PA_h_f0_b1!$D$4</f>
        <v>0.79900000000000004</v>
      </c>
      <c r="P5" s="17">
        <f>[10]LME_PA_h_f0_b1!$E$4</f>
        <v>5.1550000000000002</v>
      </c>
      <c r="Q5" s="65">
        <f>[10]LME_PA_h_f0_b1!$G$4</f>
        <v>1.7099999999999999E-6</v>
      </c>
      <c r="R5" s="26">
        <f>[10]LME_PA_h_f0_b1!$C$5</f>
        <v>5.673</v>
      </c>
      <c r="S5" s="17">
        <f>[10]LME_PA_h_f0_b1!$D$5</f>
        <v>0.35399999999999998</v>
      </c>
      <c r="T5" s="17">
        <f>[10]LME_PA_h_f0_b1!$E$5</f>
        <v>16.021999999999998</v>
      </c>
      <c r="U5" s="65">
        <f>[10]LME_PA_h_f0_b1!$G$5</f>
        <v>0</v>
      </c>
      <c r="V5" s="26">
        <f>[10]LME_PA_h_f0_b1!$C$6</f>
        <v>5.2309999999999999</v>
      </c>
      <c r="W5" s="17">
        <f>[10]LME_PA_h_f0_b1!$D$6</f>
        <v>0.19700000000000001</v>
      </c>
      <c r="X5" s="17">
        <f>[10]LME_PA_h_f0_b1!$E$6</f>
        <v>26.571999999999999</v>
      </c>
      <c r="Y5" s="65">
        <f>[10]LME_PA_h_f0_b1!$G$6</f>
        <v>0</v>
      </c>
      <c r="Z5" s="26">
        <f>[10]LME_PA_h_f0_b1!$C$7</f>
        <v>-0.442</v>
      </c>
      <c r="AA5" s="17">
        <f>[10]LME_PA_h_f0_b1!$D$7</f>
        <v>0.39</v>
      </c>
      <c r="AB5" s="17">
        <f>[10]LME_PA_h_f0_b1!$E$7</f>
        <v>-1.133</v>
      </c>
      <c r="AC5" s="65">
        <f>[10]LME_PA_h_f0_b1!$G$7</f>
        <v>0.99990000000000001</v>
      </c>
      <c r="AD5" s="26">
        <f>[11]LME_PA_h_f0_r2!$B$3</f>
        <v>0.15293521551596001</v>
      </c>
      <c r="AE5" s="27">
        <f>[11]LME_PA_h_f0_r2!$B$2</f>
        <v>0.90061452351753601</v>
      </c>
    </row>
    <row r="6" spans="1:31" s="9" customFormat="1" ht="27" customHeight="1" thickBot="1" x14ac:dyDescent="0.35">
      <c r="A6" s="32" t="s">
        <v>31</v>
      </c>
      <c r="B6" s="19">
        <f>Intercepts!P2</f>
        <v>2.944</v>
      </c>
      <c r="C6" s="14">
        <f>Intercepts!P3</f>
        <v>6.1230000000000002</v>
      </c>
      <c r="D6" s="14">
        <f>Intercepts!P4</f>
        <v>10.385999999999999</v>
      </c>
      <c r="E6" s="24">
        <f>Intercepts!P5</f>
        <v>7.4509999999999996</v>
      </c>
      <c r="F6" s="26">
        <f>[12]LME_PA_f0_exc_b1!$C$2</f>
        <v>3.1789999999999998</v>
      </c>
      <c r="G6" s="17">
        <f>[12]LME_PA_f0_exc_b1!$D$2</f>
        <v>0.61599999999999999</v>
      </c>
      <c r="H6" s="17">
        <f>[12]LME_PA_f0_exc_b1!$E$2</f>
        <v>5.165</v>
      </c>
      <c r="I6" s="65">
        <f>[12]LME_PA_f0_exc_b1!$G$2</f>
        <v>1.6199999999999999E-6</v>
      </c>
      <c r="J6" s="26">
        <f>[12]LME_PA_f0_exc_b1!$C$3</f>
        <v>7.4420000000000002</v>
      </c>
      <c r="K6" s="17">
        <f>[12]LME_PA_f0_exc_b1!$D$3</f>
        <v>0.67200000000000004</v>
      </c>
      <c r="L6" s="17">
        <f>[12]LME_PA_f0_exc_b1!$E$3</f>
        <v>11.079000000000001</v>
      </c>
      <c r="M6" s="65">
        <f>[12]LME_PA_f0_exc_b1!$G$3</f>
        <v>0</v>
      </c>
      <c r="N6" s="26">
        <f>[12]LME_PA_f0_exc_b1!$C$4</f>
        <v>4.5069999999999997</v>
      </c>
      <c r="O6" s="17">
        <f>[12]LME_PA_f0_exc_b1!$D$4</f>
        <v>0.62</v>
      </c>
      <c r="P6" s="17">
        <f>[12]LME_PA_f0_exc_b1!$E$4</f>
        <v>7.2729999999999997</v>
      </c>
      <c r="Q6" s="65">
        <f>[12]LME_PA_f0_exc_b1!$G$4</f>
        <v>0</v>
      </c>
      <c r="R6" s="26">
        <f>[12]LME_PA_f0_exc_b1!$C$5</f>
        <v>4.2629999999999999</v>
      </c>
      <c r="S6" s="17">
        <f>[12]LME_PA_f0_exc_b1!$D$5</f>
        <v>0.27500000000000002</v>
      </c>
      <c r="T6" s="17">
        <f>[12]LME_PA_f0_exc_b1!$E$5</f>
        <v>15.526</v>
      </c>
      <c r="U6" s="65">
        <f>[12]LME_PA_f0_exc_b1!$G$5</f>
        <v>0</v>
      </c>
      <c r="V6" s="26">
        <f>[12]LME_PA_f0_exc_b1!$C$6</f>
        <v>1.3280000000000001</v>
      </c>
      <c r="W6" s="17">
        <f>[12]LME_PA_f0_exc_b1!$D$6</f>
        <v>0.153</v>
      </c>
      <c r="X6" s="17">
        <f>[12]LME_PA_f0_exc_b1!$E$6</f>
        <v>8.7010000000000005</v>
      </c>
      <c r="Y6" s="65">
        <f>[12]LME_PA_f0_exc_b1!$G$6</f>
        <v>0</v>
      </c>
      <c r="Z6" s="26">
        <f>[12]LME_PA_f0_exc_b1!$C$7</f>
        <v>-2.9350000000000001</v>
      </c>
      <c r="AA6" s="17">
        <f>[12]LME_PA_f0_exc_b1!$D$7</f>
        <v>0.30199999999999999</v>
      </c>
      <c r="AB6" s="17">
        <f>[12]LME_PA_f0_exc_b1!$E$7</f>
        <v>-9.7040000000000006</v>
      </c>
      <c r="AC6" s="65">
        <f>[12]LME_PA_f0_exc_b1!$G$7</f>
        <v>0</v>
      </c>
      <c r="AD6" s="26">
        <f>[13]LME_PA_f0_exc_r2!$B$3</f>
        <v>0.26747495104115099</v>
      </c>
      <c r="AE6" s="27">
        <f>[13]LME_PA_f0_exc_r2!$B$2</f>
        <v>0.52740429723821103</v>
      </c>
    </row>
    <row r="7" spans="1:31" ht="27" customHeight="1" thickBot="1" x14ac:dyDescent="0.35">
      <c r="A7" s="33" t="s">
        <v>33</v>
      </c>
      <c r="B7" s="42" t="s">
        <v>36</v>
      </c>
      <c r="C7" s="43" t="s">
        <v>36</v>
      </c>
      <c r="D7" s="43" t="s">
        <v>36</v>
      </c>
      <c r="E7" s="44" t="s">
        <v>36</v>
      </c>
      <c r="F7" s="42" t="s">
        <v>35</v>
      </c>
      <c r="G7" s="43" t="s">
        <v>9</v>
      </c>
      <c r="H7" s="43" t="s">
        <v>38</v>
      </c>
      <c r="I7" s="64" t="s">
        <v>8</v>
      </c>
      <c r="J7" s="42" t="s">
        <v>35</v>
      </c>
      <c r="K7" s="43" t="s">
        <v>9</v>
      </c>
      <c r="L7" s="43" t="s">
        <v>45</v>
      </c>
      <c r="M7" s="64" t="s">
        <v>8</v>
      </c>
      <c r="N7" s="42" t="s">
        <v>35</v>
      </c>
      <c r="O7" s="43" t="s">
        <v>9</v>
      </c>
      <c r="P7" s="43" t="s">
        <v>45</v>
      </c>
      <c r="Q7" s="64" t="s">
        <v>8</v>
      </c>
      <c r="R7" s="42" t="s">
        <v>35</v>
      </c>
      <c r="S7" s="43" t="s">
        <v>9</v>
      </c>
      <c r="T7" s="43" t="s">
        <v>45</v>
      </c>
      <c r="U7" s="64" t="s">
        <v>8</v>
      </c>
      <c r="V7" s="42" t="s">
        <v>35</v>
      </c>
      <c r="W7" s="43" t="s">
        <v>9</v>
      </c>
      <c r="X7" s="43" t="s">
        <v>45</v>
      </c>
      <c r="Y7" s="64" t="s">
        <v>8</v>
      </c>
      <c r="Z7" s="42" t="s">
        <v>35</v>
      </c>
      <c r="AA7" s="43" t="s">
        <v>9</v>
      </c>
      <c r="AB7" s="43" t="s">
        <v>45</v>
      </c>
      <c r="AC7" s="64" t="s">
        <v>8</v>
      </c>
      <c r="AD7" s="55" t="s">
        <v>25</v>
      </c>
      <c r="AE7" s="56" t="s">
        <v>26</v>
      </c>
    </row>
    <row r="8" spans="1:31" s="10" customFormat="1" ht="27" customHeight="1" x14ac:dyDescent="0.3">
      <c r="A8" s="34" t="s">
        <v>11</v>
      </c>
      <c r="B8" s="36">
        <f>Intercepts!D2</f>
        <v>55.46</v>
      </c>
      <c r="C8" s="37">
        <f>Intercepts!D3</f>
        <v>70.918999999999997</v>
      </c>
      <c r="D8" s="37">
        <f>Intercepts!D4</f>
        <v>50.244999999999997</v>
      </c>
      <c r="E8" s="38">
        <f>Intercepts!D5</f>
        <v>46.808999999999997</v>
      </c>
      <c r="F8" s="36">
        <f>[14]LME_PA_l_t_b1!$C$2</f>
        <v>15.459</v>
      </c>
      <c r="G8" s="52">
        <f>[14]LME_PA_l_t_b1!$D$2</f>
        <v>8.1920000000000002</v>
      </c>
      <c r="H8" s="52">
        <f>[14]LME_PA_l_t_b1!$E$2</f>
        <v>1.887</v>
      </c>
      <c r="I8" s="66">
        <f>[14]LME_PA_l_t_b1!$G$2</f>
        <v>0.29809999999999998</v>
      </c>
      <c r="J8" s="36">
        <f>[14]LME_PA_l_t_b1!$C$3</f>
        <v>-5.2160000000000002</v>
      </c>
      <c r="K8" s="40">
        <f>[14]LME_PA_l_t_b1!$D$3</f>
        <v>8.92</v>
      </c>
      <c r="L8" s="40">
        <f>[14]LME_PA_l_t_b1!$E$3</f>
        <v>-0.58499999999999996</v>
      </c>
      <c r="M8" s="66">
        <f>[14]LME_PA_l_t_b1!$G$3</f>
        <v>0.99990000000000001</v>
      </c>
      <c r="N8" s="36">
        <f>[14]LME_PA_l_t_b1!$C$4</f>
        <v>-8.6519999999999992</v>
      </c>
      <c r="O8" s="40">
        <f>[14]LME_PA_l_t_b1!$D$4</f>
        <v>8.2639999999999993</v>
      </c>
      <c r="P8" s="40">
        <f>[14]LME_PA_l_t_b1!$E$4</f>
        <v>-1.0469999999999999</v>
      </c>
      <c r="Q8" s="66">
        <f>[14]LME_PA_l_t_b1!$G$4</f>
        <v>0.99990000000000001</v>
      </c>
      <c r="R8" s="36">
        <f>[14]LME_PA_l_t_b1!$C$5</f>
        <v>-20.675000000000001</v>
      </c>
      <c r="S8" s="40">
        <f>[14]LME_PA_l_t_b1!$D$5</f>
        <v>3.629</v>
      </c>
      <c r="T8" s="40">
        <f>[14]LME_PA_l_t_b1!$E$5</f>
        <v>-5.6959999999999997</v>
      </c>
      <c r="U8" s="66">
        <f>[14]LME_PA_l_t_b1!$G$5</f>
        <v>8.9999999999999999E-8</v>
      </c>
      <c r="V8" s="36">
        <f>[14]LME_PA_l_t_b1!$C$6</f>
        <v>-24.111000000000001</v>
      </c>
      <c r="W8" s="40">
        <f>[14]LME_PA_l_t_b1!$D$6</f>
        <v>2.024</v>
      </c>
      <c r="X8" s="40">
        <f>[14]LME_PA_l_t_b1!$E$6</f>
        <v>-11.911</v>
      </c>
      <c r="Y8" s="66">
        <f>[14]LME_PA_l_t_b1!$G$6</f>
        <v>0</v>
      </c>
      <c r="Z8" s="36">
        <f>[14]LME_PA_l_t_b1!$C$7</f>
        <v>-3.4359999999999999</v>
      </c>
      <c r="AA8" s="40">
        <f>[14]LME_PA_l_t_b1!$D$7</f>
        <v>4.0119999999999996</v>
      </c>
      <c r="AB8" s="40">
        <f>[14]LME_PA_l_t_b1!$E$7</f>
        <v>-0.85599999999999998</v>
      </c>
      <c r="AC8" s="66">
        <f>[14]LME_PA_l_t_b1!$G$7</f>
        <v>0.99990000000000001</v>
      </c>
      <c r="AD8" s="39">
        <f>[15]LME_PA_l_t_r2!$B$3</f>
        <v>7.9655707450111204E-2</v>
      </c>
      <c r="AE8" s="41">
        <f>[15]LME_PA_l_t_r2!$B$2</f>
        <v>0.72269858374984397</v>
      </c>
    </row>
    <row r="9" spans="1:31" s="10" customFormat="1" ht="27" customHeight="1" thickBot="1" x14ac:dyDescent="0.35">
      <c r="A9" s="35" t="s">
        <v>10</v>
      </c>
      <c r="B9" s="20">
        <f>Intercepts!D8</f>
        <v>163.78399999999999</v>
      </c>
      <c r="C9" s="15">
        <f>Intercepts!D9</f>
        <v>284.59399999999999</v>
      </c>
      <c r="D9" s="15">
        <f>Intercepts!D10</f>
        <v>272.10300000000001</v>
      </c>
      <c r="E9" s="25">
        <f>Intercepts!D11</f>
        <v>264.32</v>
      </c>
      <c r="F9" s="20">
        <f>[16]LME_PA_h_t_b1!$C$2</f>
        <v>120.81</v>
      </c>
      <c r="G9" s="14">
        <f>[16]LME_PA_h_t_b1!$D$2</f>
        <v>13.278</v>
      </c>
      <c r="H9" s="14">
        <f>[16]LME_PA_h_t_b1!$E$2</f>
        <v>9.0990000000000002</v>
      </c>
      <c r="I9" s="65">
        <f>[16]LME_PA_h_t_b1!$G$2</f>
        <v>0</v>
      </c>
      <c r="J9" s="20">
        <f>[16]LME_PA_h_t_b1!$C$3</f>
        <v>108.319</v>
      </c>
      <c r="K9" s="17">
        <f>[16]LME_PA_h_t_b1!$D$3</f>
        <v>14.446999999999999</v>
      </c>
      <c r="L9" s="17">
        <f>[16]LME_PA_h_t_b1!$E$3</f>
        <v>7.4980000000000002</v>
      </c>
      <c r="M9" s="65">
        <f>[16]LME_PA_h_t_b1!$G$3</f>
        <v>0</v>
      </c>
      <c r="N9" s="20">
        <f>[16]LME_PA_h_t_b1!$C$4</f>
        <v>100.536</v>
      </c>
      <c r="O9" s="17">
        <f>[16]LME_PA_h_t_b1!$D$4</f>
        <v>13.404999999999999</v>
      </c>
      <c r="P9" s="17">
        <f>[16]LME_PA_h_t_b1!$E$4</f>
        <v>7.5</v>
      </c>
      <c r="Q9" s="65">
        <f>[16]LME_PA_h_t_b1!$G$4</f>
        <v>0</v>
      </c>
      <c r="R9" s="20">
        <f>[16]LME_PA_h_t_b1!$C$5</f>
        <v>-12.49</v>
      </c>
      <c r="S9" s="17">
        <f>[16]LME_PA_h_t_b1!$D$5</f>
        <v>5.8719999999999999</v>
      </c>
      <c r="T9" s="17">
        <f>[16]LME_PA_h_t_b1!$E$5</f>
        <v>-2.1269999999999998</v>
      </c>
      <c r="U9" s="65">
        <f>[16]LME_PA_h_t_b1!$G$5</f>
        <v>0.16900000000000001</v>
      </c>
      <c r="V9" s="20">
        <f>[16]LME_PA_h_t_b1!$C$6</f>
        <v>-20.274000000000001</v>
      </c>
      <c r="W9" s="17">
        <f>[16]LME_PA_h_t_b1!$D$6</f>
        <v>3.278</v>
      </c>
      <c r="X9" s="17">
        <f>[16]LME_PA_h_t_b1!$E$6</f>
        <v>-6.1849999999999996</v>
      </c>
      <c r="Y9" s="65">
        <f>[16]LME_PA_h_t_b1!$G$6</f>
        <v>1E-8</v>
      </c>
      <c r="Z9" s="20">
        <f>[16]LME_PA_h_t_b1!$C$7</f>
        <v>-7.7830000000000004</v>
      </c>
      <c r="AA9" s="17">
        <f>[16]LME_PA_h_t_b1!$D$7</f>
        <v>6.4969999999999999</v>
      </c>
      <c r="AB9" s="17">
        <f>[16]LME_PA_h_t_b1!$E$7</f>
        <v>-1.198</v>
      </c>
      <c r="AC9" s="65">
        <f>[16]LME_PA_h_t_b1!$G$7</f>
        <v>0.99990000000000001</v>
      </c>
      <c r="AD9" s="26">
        <f>[17]LME_PA_h_t_r2!$B$3</f>
        <v>4.6247541587557797E-2</v>
      </c>
      <c r="AE9" s="27">
        <f>[17]LME_PA_h_t_r2!$B$2</f>
        <v>0.78081468177246105</v>
      </c>
    </row>
    <row r="10" spans="1:31" ht="27" customHeight="1" thickBot="1" x14ac:dyDescent="0.35">
      <c r="A10" s="30" t="s">
        <v>49</v>
      </c>
      <c r="B10" s="42" t="s">
        <v>36</v>
      </c>
      <c r="C10" s="43" t="s">
        <v>36</v>
      </c>
      <c r="D10" s="43" t="s">
        <v>36</v>
      </c>
      <c r="E10" s="44" t="s">
        <v>36</v>
      </c>
      <c r="F10" s="42" t="s">
        <v>35</v>
      </c>
      <c r="G10" s="43" t="s">
        <v>9</v>
      </c>
      <c r="H10" s="43" t="s">
        <v>38</v>
      </c>
      <c r="I10" s="64" t="s">
        <v>8</v>
      </c>
      <c r="J10" s="42" t="s">
        <v>35</v>
      </c>
      <c r="K10" s="43" t="s">
        <v>9</v>
      </c>
      <c r="L10" s="43" t="s">
        <v>45</v>
      </c>
      <c r="M10" s="64" t="s">
        <v>8</v>
      </c>
      <c r="N10" s="42" t="s">
        <v>35</v>
      </c>
      <c r="O10" s="43" t="s">
        <v>9</v>
      </c>
      <c r="P10" s="43" t="s">
        <v>45</v>
      </c>
      <c r="Q10" s="64" t="s">
        <v>8</v>
      </c>
      <c r="R10" s="42" t="s">
        <v>35</v>
      </c>
      <c r="S10" s="43" t="s">
        <v>9</v>
      </c>
      <c r="T10" s="43" t="s">
        <v>45</v>
      </c>
      <c r="U10" s="64" t="s">
        <v>8</v>
      </c>
      <c r="V10" s="42" t="s">
        <v>35</v>
      </c>
      <c r="W10" s="43" t="s">
        <v>9</v>
      </c>
      <c r="X10" s="43" t="s">
        <v>45</v>
      </c>
      <c r="Y10" s="64" t="s">
        <v>8</v>
      </c>
      <c r="Z10" s="42" t="s">
        <v>35</v>
      </c>
      <c r="AA10" s="43" t="s">
        <v>9</v>
      </c>
      <c r="AB10" s="43" t="s">
        <v>45</v>
      </c>
      <c r="AC10" s="64" t="s">
        <v>8</v>
      </c>
      <c r="AD10" s="55" t="s">
        <v>25</v>
      </c>
      <c r="AE10" s="56" t="s">
        <v>26</v>
      </c>
    </row>
    <row r="11" spans="1:31" s="9" customFormat="1" ht="27" customHeight="1" thickBot="1" x14ac:dyDescent="0.35">
      <c r="A11" s="22" t="s">
        <v>7</v>
      </c>
      <c r="B11" s="28">
        <f>Intercepts!P8</f>
        <v>3.15</v>
      </c>
      <c r="C11" s="21">
        <f>Intercepts!P9</f>
        <v>3.4849999999999999</v>
      </c>
      <c r="D11" s="21">
        <f>Intercepts!P10</f>
        <v>4.0049999999999999</v>
      </c>
      <c r="E11" s="29">
        <f>Intercepts!P11</f>
        <v>3.653</v>
      </c>
      <c r="F11" s="20">
        <f>[7]LME_PA_lh_slope_b1!$C$2</f>
        <v>0.33600000000000002</v>
      </c>
      <c r="G11" s="14">
        <f>[7]LME_PA_lh_slope_b1!$D$2</f>
        <v>0.11</v>
      </c>
      <c r="H11" s="14">
        <f>[7]LME_PA_lh_slope_b1!$E$2</f>
        <v>3.052</v>
      </c>
      <c r="I11" s="65">
        <f>[7]LME_PA_lh_slope_b1!$G$2</f>
        <v>1.18E-2</v>
      </c>
      <c r="J11" s="20">
        <f>[7]LME_PA_lh_slope_b1!$C$3</f>
        <v>0.85599999999999998</v>
      </c>
      <c r="K11" s="17">
        <f>[7]LME_PA_lh_slope_b1!$D$3</f>
        <v>0.12</v>
      </c>
      <c r="L11" s="17">
        <f>[7]LME_PA_lh_slope_b1!$E$3</f>
        <v>7.1470000000000002</v>
      </c>
      <c r="M11" s="65">
        <f>[7]LME_PA_lh_slope_b1!$G$3</f>
        <v>0</v>
      </c>
      <c r="N11" s="20">
        <f>[7]LME_PA_lh_slope_b1!$C$4</f>
        <v>0.504</v>
      </c>
      <c r="O11" s="17">
        <f>[7]LME_PA_lh_slope_b1!$D$4</f>
        <v>0.111</v>
      </c>
      <c r="P11" s="17">
        <f>[7]LME_PA_lh_slope_b1!$E$4</f>
        <v>4.532</v>
      </c>
      <c r="Q11" s="65">
        <f>[7]LME_PA_lh_slope_b1!$G$4</f>
        <v>3.502E-5</v>
      </c>
      <c r="R11" s="20">
        <f>[7]LME_PA_lh_slope_b1!$C$5</f>
        <v>0.52</v>
      </c>
      <c r="S11" s="17">
        <f>[7]LME_PA_lh_slope_b1!$D$5</f>
        <v>4.9000000000000002E-2</v>
      </c>
      <c r="T11" s="17">
        <f>[7]LME_PA_lh_slope_b1!$E$5</f>
        <v>10.68</v>
      </c>
      <c r="U11" s="65">
        <f>[7]LME_PA_lh_slope_b1!$G$5</f>
        <v>0</v>
      </c>
      <c r="V11" s="20">
        <f>[7]LME_PA_lh_slope_b1!$C$6</f>
        <v>0.16800000000000001</v>
      </c>
      <c r="W11" s="17">
        <f>[7]LME_PA_lh_slope_b1!$D$6</f>
        <v>2.7E-2</v>
      </c>
      <c r="X11" s="17">
        <f>[7]LME_PA_lh_slope_b1!$E$6</f>
        <v>6.173</v>
      </c>
      <c r="Y11" s="65">
        <f>[7]LME_PA_lh_slope_b1!$G$6</f>
        <v>1E-8</v>
      </c>
      <c r="Z11" s="20">
        <f>[7]LME_PA_lh_slope_b1!$C$7</f>
        <v>-0.35199999999999998</v>
      </c>
      <c r="AA11" s="17">
        <f>[7]LME_PA_lh_slope_b1!$D$7</f>
        <v>5.3999999999999999E-2</v>
      </c>
      <c r="AB11" s="17">
        <f>[7]LME_PA_lh_slope_b1!$E$7</f>
        <v>-6.5389999999999997</v>
      </c>
      <c r="AC11" s="65">
        <f>[7]LME_PA_lh_slope_b1!$G$7</f>
        <v>0</v>
      </c>
      <c r="AD11" s="26">
        <f>[18]LME_PA_lh_slope_r2!$B$3</f>
        <v>9.4624609144743604E-2</v>
      </c>
      <c r="AE11" s="27">
        <f>[18]LME_PA_lh_slope_r2!$B$2</f>
        <v>0.64469422969256895</v>
      </c>
    </row>
    <row r="13" spans="1:31" x14ac:dyDescent="0.3">
      <c r="H13" s="10"/>
    </row>
    <row r="14" spans="1:31" x14ac:dyDescent="0.3">
      <c r="H14" s="10"/>
    </row>
    <row r="15" spans="1:31" x14ac:dyDescent="0.3">
      <c r="H15" s="10"/>
    </row>
    <row r="16" spans="1:31" x14ac:dyDescent="0.3">
      <c r="H16" s="10"/>
    </row>
    <row r="18" spans="1:1" x14ac:dyDescent="0.3">
      <c r="A18" s="131"/>
    </row>
  </sheetData>
  <mergeCells count="10">
    <mergeCell ref="AD1:AE1"/>
    <mergeCell ref="F2:I2"/>
    <mergeCell ref="AD2:AE2"/>
    <mergeCell ref="J2:M2"/>
    <mergeCell ref="N2:Q2"/>
    <mergeCell ref="B1:E1"/>
    <mergeCell ref="F1:AC1"/>
    <mergeCell ref="R2:U2"/>
    <mergeCell ref="Z2:AC2"/>
    <mergeCell ref="V2:Y2"/>
  </mergeCells>
  <conditionalFormatting sqref="I3:I6 M3:M6 Q3:Q6 U3:U6 Y3:Y6 AC3:AC6 AC8:AC9 Y8:Y9 U8:U9 Q8:Q9 M8:M9 I8:I9">
    <cfRule type="cellIs" dxfId="18" priority="16" operator="lessThan">
      <formula>0.001</formula>
    </cfRule>
    <cfRule type="cellIs" dxfId="17" priority="17" operator="lessThan">
      <formula>0.05</formula>
    </cfRule>
    <cfRule type="containsText" dxfId="16" priority="18" operator="containsText" text="&lt;0.001">
      <formula>NOT(ISERROR(SEARCH("&lt;0.001",I3)))</formula>
    </cfRule>
  </conditionalFormatting>
  <conditionalFormatting sqref="I7 M7 Q7 U7 Y7 AC7">
    <cfRule type="cellIs" dxfId="15" priority="10" operator="lessThan">
      <formula>0.001</formula>
    </cfRule>
    <cfRule type="cellIs" dxfId="14" priority="11" operator="lessThan">
      <formula>0.05</formula>
    </cfRule>
    <cfRule type="containsText" dxfId="13" priority="12" operator="containsText" text="&lt;0.001">
      <formula>NOT(ISERROR(SEARCH("&lt;0.001",I7)))</formula>
    </cfRule>
  </conditionalFormatting>
  <conditionalFormatting sqref="I10 M10 Q10 U10 Y10 AC10">
    <cfRule type="cellIs" dxfId="12" priority="7" operator="lessThan">
      <formula>0.001</formula>
    </cfRule>
    <cfRule type="cellIs" dxfId="11" priority="8" operator="lessThan">
      <formula>0.05</formula>
    </cfRule>
    <cfRule type="containsText" dxfId="10" priority="9" operator="containsText" text="&lt;0.001">
      <formula>NOT(ISERROR(SEARCH("&lt;0.001",I10)))</formula>
    </cfRule>
  </conditionalFormatting>
  <conditionalFormatting sqref="AC11 Y11 U11 Q11 M11 I11">
    <cfRule type="cellIs" dxfId="9" priority="1" operator="lessThan">
      <formula>0.001</formula>
    </cfRule>
    <cfRule type="cellIs" dxfId="8" priority="2" operator="lessThan">
      <formula>0.05</formula>
    </cfRule>
    <cfRule type="containsText" dxfId="7" priority="3" operator="containsText" text="&lt;0.001">
      <formula>NOT(ISERROR(SEARCH("&lt;0.001",I11)))</formula>
    </cfRule>
  </conditionalFormatting>
  <pageMargins left="0.23622047244094491" right="0.23622047244094491" top="0.74803149606299213" bottom="0.74803149606299213" header="0.31496062992125984" footer="0.31496062992125984"/>
  <pageSetup paperSize="9" scale="7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B6A5F-4D99-4AB7-BAD0-4EB687861BB7}">
  <dimension ref="A1"/>
  <sheetViews>
    <sheetView zoomScale="55" zoomScaleNormal="55" workbookViewId="0">
      <selection activeCell="G37" sqref="G37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4A6AD-33F2-4FA1-9C1C-560384C86AC7}">
  <sheetPr>
    <pageSetUpPr fitToPage="1"/>
  </sheetPr>
  <dimension ref="A1:AE22"/>
  <sheetViews>
    <sheetView view="pageBreakPreview" zoomScaleNormal="70" zoomScaleSheetLayoutView="100" workbookViewId="0">
      <selection activeCell="I4" sqref="I4:AC11"/>
    </sheetView>
  </sheetViews>
  <sheetFormatPr defaultColWidth="13.90625" defaultRowHeight="13" x14ac:dyDescent="0.3"/>
  <cols>
    <col min="1" max="1" width="9.6328125" style="16" customWidth="1"/>
    <col min="2" max="6" width="6.36328125" style="7" hidden="1" customWidth="1"/>
    <col min="7" max="7" width="6.36328125" style="9" hidden="1" customWidth="1"/>
    <col min="8" max="8" width="6.36328125" style="7" hidden="1" customWidth="1"/>
    <col min="9" max="9" width="6.36328125" style="63" customWidth="1"/>
    <col min="10" max="11" width="6.36328125" style="9" hidden="1" customWidth="1"/>
    <col min="12" max="12" width="6.36328125" style="7" hidden="1" customWidth="1"/>
    <col min="13" max="13" width="6.36328125" style="7" customWidth="1"/>
    <col min="14" max="15" width="6.36328125" style="9" hidden="1" customWidth="1"/>
    <col min="16" max="16" width="6.36328125" style="7" hidden="1" customWidth="1"/>
    <col min="17" max="17" width="6.36328125" style="63" customWidth="1"/>
    <col min="18" max="19" width="6.36328125" style="9" hidden="1" customWidth="1"/>
    <col min="20" max="20" width="6.36328125" style="7" hidden="1" customWidth="1"/>
    <col min="21" max="21" width="6.36328125" style="63" customWidth="1"/>
    <col min="22" max="23" width="6.36328125" style="9" hidden="1" customWidth="1"/>
    <col min="24" max="24" width="6.36328125" style="7" hidden="1" customWidth="1"/>
    <col min="25" max="25" width="6.36328125" style="63" customWidth="1"/>
    <col min="26" max="27" width="6.36328125" style="9" hidden="1" customWidth="1"/>
    <col min="28" max="28" width="6.36328125" style="7" hidden="1" customWidth="1"/>
    <col min="29" max="29" width="6.36328125" style="63" customWidth="1"/>
    <col min="30" max="31" width="6.36328125" style="7" customWidth="1"/>
    <col min="32" max="16384" width="13.90625" style="7"/>
  </cols>
  <sheetData>
    <row r="1" spans="1:31" ht="15" customHeight="1" x14ac:dyDescent="0.3">
      <c r="A1" s="140" t="s">
        <v>47</v>
      </c>
      <c r="B1" s="142" t="s">
        <v>29</v>
      </c>
      <c r="C1" s="143"/>
      <c r="D1" s="143"/>
      <c r="E1" s="144"/>
      <c r="F1" s="145" t="s">
        <v>44</v>
      </c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6" t="s">
        <v>22</v>
      </c>
      <c r="AE1" s="147"/>
    </row>
    <row r="2" spans="1:31" s="8" customFormat="1" ht="27" customHeight="1" thickBot="1" x14ac:dyDescent="0.4">
      <c r="A2" s="141"/>
      <c r="B2" s="117" t="s">
        <v>21</v>
      </c>
      <c r="C2" s="118" t="s">
        <v>20</v>
      </c>
      <c r="D2" s="118" t="s">
        <v>19</v>
      </c>
      <c r="E2" s="119" t="s">
        <v>18</v>
      </c>
      <c r="F2" s="148" t="s">
        <v>17</v>
      </c>
      <c r="G2" s="149"/>
      <c r="H2" s="149"/>
      <c r="I2" s="149"/>
      <c r="J2" s="149" t="s">
        <v>16</v>
      </c>
      <c r="K2" s="149"/>
      <c r="L2" s="149"/>
      <c r="M2" s="149"/>
      <c r="N2" s="149" t="s">
        <v>15</v>
      </c>
      <c r="O2" s="149"/>
      <c r="P2" s="149"/>
      <c r="Q2" s="149"/>
      <c r="R2" s="149" t="s">
        <v>14</v>
      </c>
      <c r="S2" s="149"/>
      <c r="T2" s="149"/>
      <c r="U2" s="149"/>
      <c r="V2" s="149" t="s">
        <v>13</v>
      </c>
      <c r="W2" s="149"/>
      <c r="X2" s="149"/>
      <c r="Y2" s="149"/>
      <c r="Z2" s="149" t="s">
        <v>12</v>
      </c>
      <c r="AA2" s="149"/>
      <c r="AB2" s="149"/>
      <c r="AC2" s="150"/>
      <c r="AD2" s="148" t="s">
        <v>24</v>
      </c>
      <c r="AE2" s="150"/>
    </row>
    <row r="3" spans="1:31" ht="27" hidden="1" customHeight="1" thickBot="1" x14ac:dyDescent="0.35">
      <c r="A3" s="114" t="s">
        <v>32</v>
      </c>
      <c r="B3" s="13" t="s">
        <v>36</v>
      </c>
      <c r="C3" s="13" t="s">
        <v>36</v>
      </c>
      <c r="D3" s="13" t="s">
        <v>36</v>
      </c>
      <c r="E3" s="13" t="s">
        <v>36</v>
      </c>
      <c r="F3" s="113" t="s">
        <v>35</v>
      </c>
      <c r="G3" s="113" t="s">
        <v>9</v>
      </c>
      <c r="H3" s="114" t="s">
        <v>38</v>
      </c>
      <c r="I3" s="115" t="s">
        <v>8</v>
      </c>
      <c r="J3" s="116" t="s">
        <v>35</v>
      </c>
      <c r="K3" s="116" t="s">
        <v>9</v>
      </c>
      <c r="L3" s="101" t="s">
        <v>45</v>
      </c>
      <c r="M3" s="101" t="s">
        <v>8</v>
      </c>
      <c r="N3" s="116" t="s">
        <v>35</v>
      </c>
      <c r="O3" s="116" t="s">
        <v>9</v>
      </c>
      <c r="P3" s="101" t="s">
        <v>45</v>
      </c>
      <c r="Q3" s="115" t="s">
        <v>8</v>
      </c>
      <c r="R3" s="116" t="s">
        <v>35</v>
      </c>
      <c r="S3" s="116" t="s">
        <v>9</v>
      </c>
      <c r="T3" s="101" t="s">
        <v>45</v>
      </c>
      <c r="U3" s="115" t="s">
        <v>8</v>
      </c>
      <c r="V3" s="116" t="s">
        <v>35</v>
      </c>
      <c r="W3" s="116" t="s">
        <v>9</v>
      </c>
      <c r="X3" s="101" t="s">
        <v>45</v>
      </c>
      <c r="Y3" s="115" t="s">
        <v>8</v>
      </c>
      <c r="Z3" s="116" t="s">
        <v>35</v>
      </c>
      <c r="AA3" s="116" t="s">
        <v>9</v>
      </c>
      <c r="AB3" s="101" t="s">
        <v>45</v>
      </c>
      <c r="AC3" s="115" t="s">
        <v>8</v>
      </c>
      <c r="AD3" s="101" t="s">
        <v>25</v>
      </c>
      <c r="AE3" s="101" t="s">
        <v>26</v>
      </c>
    </row>
    <row r="4" spans="1:31" s="9" customFormat="1" ht="27" customHeight="1" x14ac:dyDescent="0.3">
      <c r="A4" s="14" t="s">
        <v>27</v>
      </c>
      <c r="B4" s="14">
        <f>'Summary Table'!B4</f>
        <v>87.88</v>
      </c>
      <c r="C4" s="14">
        <f>'Summary Table'!C4</f>
        <v>83.591999999999999</v>
      </c>
      <c r="D4" s="14">
        <f>'Summary Table'!D4</f>
        <v>85.007999999999996</v>
      </c>
      <c r="E4" s="14">
        <f>'Summary Table'!E4</f>
        <v>87.513000000000005</v>
      </c>
      <c r="F4" s="14">
        <f>'Summary Table'!F4</f>
        <v>-4.2880000000000003</v>
      </c>
      <c r="G4" s="14">
        <f>'Summary Table'!G4</f>
        <v>0.58699999999999997</v>
      </c>
      <c r="H4" s="110">
        <f>'Summary Table'!H4</f>
        <v>-7.3</v>
      </c>
      <c r="I4" s="120">
        <f>'Summary Table'!I4</f>
        <v>0</v>
      </c>
      <c r="J4" s="124">
        <f>'Summary Table'!J4</f>
        <v>-2.8719999999999999</v>
      </c>
      <c r="K4" s="124">
        <f>'Summary Table'!K4</f>
        <v>0.64100000000000001</v>
      </c>
      <c r="L4" s="124">
        <f>'Summary Table'!L4</f>
        <v>-4.4790000000000001</v>
      </c>
      <c r="M4" s="124">
        <f>'Summary Table'!M4</f>
        <v>4.4669999999999998E-5</v>
      </c>
      <c r="N4" s="124">
        <f>'Summary Table'!N4</f>
        <v>-0.36599999999999999</v>
      </c>
      <c r="O4" s="124">
        <f>'Summary Table'!O4</f>
        <v>0.59099999999999997</v>
      </c>
      <c r="P4" s="124">
        <f>'Summary Table'!P4</f>
        <v>-0.61899999999999999</v>
      </c>
      <c r="Q4" s="124">
        <f>'Summary Table'!Q4</f>
        <v>0.99990000000000001</v>
      </c>
      <c r="R4" s="124">
        <f>'Summary Table'!R4</f>
        <v>1.4159999999999999</v>
      </c>
      <c r="S4" s="124">
        <f>'Summary Table'!S4</f>
        <v>0.26200000000000001</v>
      </c>
      <c r="T4" s="124">
        <f>'Summary Table'!T4</f>
        <v>5.4080000000000004</v>
      </c>
      <c r="U4" s="124">
        <f>'Summary Table'!U4</f>
        <v>0.99990000000000001</v>
      </c>
      <c r="V4" s="124">
        <f>'Summary Table'!V4</f>
        <v>3.9220000000000002</v>
      </c>
      <c r="W4" s="124">
        <f>'Summary Table'!W4</f>
        <v>0.14599999999999999</v>
      </c>
      <c r="X4" s="124">
        <f>'Summary Table'!X4</f>
        <v>26.934000000000001</v>
      </c>
      <c r="Y4" s="124">
        <f>'Summary Table'!Y4</f>
        <v>0</v>
      </c>
      <c r="Z4" s="124">
        <f>'Summary Table'!Z4</f>
        <v>2.5059999999999998</v>
      </c>
      <c r="AA4" s="124">
        <f>'Summary Table'!AA4</f>
        <v>0.28899999999999998</v>
      </c>
      <c r="AB4" s="124">
        <f>'Summary Table'!AB4</f>
        <v>8.6809999999999992</v>
      </c>
      <c r="AC4" s="66">
        <f>'Summary Table'!AC4</f>
        <v>0</v>
      </c>
      <c r="AD4" s="39">
        <f>'Summary Table'!AD4</f>
        <v>7.8196035202413902E-2</v>
      </c>
      <c r="AE4" s="41">
        <f>'Summary Table'!AE4</f>
        <v>0.94188209205866602</v>
      </c>
    </row>
    <row r="5" spans="1:31" s="9" customFormat="1" ht="27" customHeight="1" x14ac:dyDescent="0.3">
      <c r="A5" s="14" t="s">
        <v>28</v>
      </c>
      <c r="B5" s="14">
        <f>'Summary Table'!B5</f>
        <v>90.83</v>
      </c>
      <c r="C5" s="14">
        <f>'Summary Table'!C5</f>
        <v>89.718999999999994</v>
      </c>
      <c r="D5" s="14">
        <f>'Summary Table'!D5</f>
        <v>95.391000000000005</v>
      </c>
      <c r="E5" s="14">
        <f>'Summary Table'!E5</f>
        <v>94.95</v>
      </c>
      <c r="F5" s="14">
        <f>'Summary Table'!F5</f>
        <v>-1.111</v>
      </c>
      <c r="G5" s="14">
        <f>'Summary Table'!G5</f>
        <v>0.79400000000000004</v>
      </c>
      <c r="H5" s="110">
        <f>'Summary Table'!H5</f>
        <v>-1.399</v>
      </c>
      <c r="I5" s="121">
        <f>'Summary Table'!I5</f>
        <v>0.81159999999999999</v>
      </c>
      <c r="J5" s="125">
        <f>'Summary Table'!J5</f>
        <v>4.5620000000000003</v>
      </c>
      <c r="K5" s="125">
        <f>'Summary Table'!K5</f>
        <v>0.86699999999999999</v>
      </c>
      <c r="L5" s="125">
        <f>'Summary Table'!L5</f>
        <v>5.2629999999999999</v>
      </c>
      <c r="M5" s="125">
        <f>'Summary Table'!M5</f>
        <v>9.7999999999999993E-7</v>
      </c>
      <c r="N5" s="125">
        <f>'Summary Table'!N5</f>
        <v>4.12</v>
      </c>
      <c r="O5" s="125">
        <f>'Summary Table'!O5</f>
        <v>0.79900000000000004</v>
      </c>
      <c r="P5" s="125">
        <f>'Summary Table'!P5</f>
        <v>5.1550000000000002</v>
      </c>
      <c r="Q5" s="125">
        <f>'Summary Table'!Q5</f>
        <v>1.7099999999999999E-6</v>
      </c>
      <c r="R5" s="125">
        <f>'Summary Table'!R5</f>
        <v>5.673</v>
      </c>
      <c r="S5" s="125">
        <f>'Summary Table'!S5</f>
        <v>0.35399999999999998</v>
      </c>
      <c r="T5" s="125">
        <f>'Summary Table'!T5</f>
        <v>16.021999999999998</v>
      </c>
      <c r="U5" s="125">
        <f>'Summary Table'!U5</f>
        <v>0</v>
      </c>
      <c r="V5" s="125">
        <f>'Summary Table'!V5</f>
        <v>5.2309999999999999</v>
      </c>
      <c r="W5" s="125">
        <f>'Summary Table'!W5</f>
        <v>0.19700000000000001</v>
      </c>
      <c r="X5" s="125">
        <f>'Summary Table'!X5</f>
        <v>26.571999999999999</v>
      </c>
      <c r="Y5" s="125">
        <f>'Summary Table'!Y5</f>
        <v>0</v>
      </c>
      <c r="Z5" s="125">
        <f>'Summary Table'!Z5</f>
        <v>-0.442</v>
      </c>
      <c r="AA5" s="125">
        <f>'Summary Table'!AA5</f>
        <v>0.39</v>
      </c>
      <c r="AB5" s="125">
        <f>'Summary Table'!AB5</f>
        <v>-1.133</v>
      </c>
      <c r="AC5" s="65">
        <f>'Summary Table'!AC5</f>
        <v>0.99990000000000001</v>
      </c>
      <c r="AD5" s="26">
        <f>'Summary Table'!AD5</f>
        <v>0.15293521551596001</v>
      </c>
      <c r="AE5" s="27">
        <f>'Summary Table'!AE5</f>
        <v>0.90061452351753601</v>
      </c>
    </row>
    <row r="6" spans="1:31" s="9" customFormat="1" ht="27" customHeight="1" x14ac:dyDescent="0.3">
      <c r="A6" s="14" t="s">
        <v>31</v>
      </c>
      <c r="B6" s="14">
        <f>'Summary Table'!B6</f>
        <v>2.944</v>
      </c>
      <c r="C6" s="14">
        <f>'Summary Table'!C6</f>
        <v>6.1230000000000002</v>
      </c>
      <c r="D6" s="14">
        <f>'Summary Table'!D6</f>
        <v>10.385999999999999</v>
      </c>
      <c r="E6" s="14">
        <f>'Summary Table'!E6</f>
        <v>7.4509999999999996</v>
      </c>
      <c r="F6" s="14">
        <f>'Summary Table'!F6</f>
        <v>3.1789999999999998</v>
      </c>
      <c r="G6" s="14">
        <f>'Summary Table'!G6</f>
        <v>0.61599999999999999</v>
      </c>
      <c r="H6" s="110">
        <f>'Summary Table'!H6</f>
        <v>5.165</v>
      </c>
      <c r="I6" s="121">
        <f>'Summary Table'!I6</f>
        <v>1.6199999999999999E-6</v>
      </c>
      <c r="J6" s="125">
        <f>'Summary Table'!J6</f>
        <v>7.4420000000000002</v>
      </c>
      <c r="K6" s="125">
        <f>'Summary Table'!K6</f>
        <v>0.67200000000000004</v>
      </c>
      <c r="L6" s="125">
        <f>'Summary Table'!L6</f>
        <v>11.079000000000001</v>
      </c>
      <c r="M6" s="125">
        <f>'Summary Table'!M6</f>
        <v>0</v>
      </c>
      <c r="N6" s="125">
        <f>'Summary Table'!N6</f>
        <v>4.5069999999999997</v>
      </c>
      <c r="O6" s="125">
        <f>'Summary Table'!O6</f>
        <v>0.62</v>
      </c>
      <c r="P6" s="125">
        <f>'Summary Table'!P6</f>
        <v>7.2729999999999997</v>
      </c>
      <c r="Q6" s="125">
        <f>'Summary Table'!Q6</f>
        <v>0</v>
      </c>
      <c r="R6" s="125">
        <f>'Summary Table'!R6</f>
        <v>4.2629999999999999</v>
      </c>
      <c r="S6" s="125">
        <f>'Summary Table'!S6</f>
        <v>0.27500000000000002</v>
      </c>
      <c r="T6" s="125">
        <f>'Summary Table'!T6</f>
        <v>15.526</v>
      </c>
      <c r="U6" s="125">
        <f>'Summary Table'!U6</f>
        <v>0</v>
      </c>
      <c r="V6" s="125">
        <f>'Summary Table'!V6</f>
        <v>1.3280000000000001</v>
      </c>
      <c r="W6" s="125">
        <f>'Summary Table'!W6</f>
        <v>0.153</v>
      </c>
      <c r="X6" s="125">
        <f>'Summary Table'!X6</f>
        <v>8.7010000000000005</v>
      </c>
      <c r="Y6" s="125">
        <f>'Summary Table'!Y6</f>
        <v>0</v>
      </c>
      <c r="Z6" s="125">
        <f>'Summary Table'!Z6</f>
        <v>-2.9350000000000001</v>
      </c>
      <c r="AA6" s="125">
        <f>'Summary Table'!AA6</f>
        <v>0.30199999999999999</v>
      </c>
      <c r="AB6" s="125">
        <f>'Summary Table'!AB6</f>
        <v>-9.7040000000000006</v>
      </c>
      <c r="AC6" s="65">
        <f>'Summary Table'!AC6</f>
        <v>0</v>
      </c>
      <c r="AD6" s="26">
        <f>'Summary Table'!AD6</f>
        <v>0.26747495104115099</v>
      </c>
      <c r="AE6" s="27">
        <f>'Summary Table'!AE6</f>
        <v>0.52740429723821103</v>
      </c>
    </row>
    <row r="7" spans="1:31" ht="27" hidden="1" customHeight="1" thickBot="1" x14ac:dyDescent="0.35">
      <c r="A7" s="13" t="s">
        <v>33</v>
      </c>
      <c r="B7" s="13" t="s">
        <v>36</v>
      </c>
      <c r="C7" s="13" t="s">
        <v>36</v>
      </c>
      <c r="D7" s="13" t="s">
        <v>36</v>
      </c>
      <c r="E7" s="13" t="s">
        <v>36</v>
      </c>
      <c r="F7" s="109" t="s">
        <v>35</v>
      </c>
      <c r="G7" s="109" t="s">
        <v>9</v>
      </c>
      <c r="H7" s="111" t="s">
        <v>38</v>
      </c>
      <c r="I7" s="122" t="s">
        <v>8</v>
      </c>
      <c r="J7" s="126" t="s">
        <v>35</v>
      </c>
      <c r="K7" s="126" t="s">
        <v>9</v>
      </c>
      <c r="L7" s="126" t="s">
        <v>45</v>
      </c>
      <c r="M7" s="126" t="s">
        <v>8</v>
      </c>
      <c r="N7" s="126" t="s">
        <v>35</v>
      </c>
      <c r="O7" s="126" t="s">
        <v>9</v>
      </c>
      <c r="P7" s="126" t="s">
        <v>45</v>
      </c>
      <c r="Q7" s="126" t="s">
        <v>8</v>
      </c>
      <c r="R7" s="126" t="s">
        <v>35</v>
      </c>
      <c r="S7" s="126" t="s">
        <v>9</v>
      </c>
      <c r="T7" s="126" t="s">
        <v>45</v>
      </c>
      <c r="U7" s="126" t="s">
        <v>8</v>
      </c>
      <c r="V7" s="126" t="s">
        <v>35</v>
      </c>
      <c r="W7" s="126" t="s">
        <v>9</v>
      </c>
      <c r="X7" s="126" t="s">
        <v>45</v>
      </c>
      <c r="Y7" s="126" t="s">
        <v>8</v>
      </c>
      <c r="Z7" s="126" t="s">
        <v>35</v>
      </c>
      <c r="AA7" s="126" t="s">
        <v>9</v>
      </c>
      <c r="AB7" s="126" t="s">
        <v>45</v>
      </c>
      <c r="AC7" s="128" t="s">
        <v>8</v>
      </c>
      <c r="AD7" s="18" t="s">
        <v>25</v>
      </c>
      <c r="AE7" s="23" t="s">
        <v>26</v>
      </c>
    </row>
    <row r="8" spans="1:31" s="10" customFormat="1" ht="27" customHeight="1" x14ac:dyDescent="0.3">
      <c r="A8" s="15" t="s">
        <v>11</v>
      </c>
      <c r="B8" s="15">
        <f>'Summary Table'!B8</f>
        <v>55.46</v>
      </c>
      <c r="C8" s="15">
        <f>'Summary Table'!C8</f>
        <v>70.918999999999997</v>
      </c>
      <c r="D8" s="15">
        <f>'Summary Table'!D8</f>
        <v>50.244999999999997</v>
      </c>
      <c r="E8" s="15">
        <f>'Summary Table'!E8</f>
        <v>46.808999999999997</v>
      </c>
      <c r="F8" s="15">
        <f>'Summary Table'!F8</f>
        <v>15.459</v>
      </c>
      <c r="G8" s="15">
        <f>'Summary Table'!G8</f>
        <v>8.1920000000000002</v>
      </c>
      <c r="H8" s="110">
        <f>'Summary Table'!H8</f>
        <v>1.887</v>
      </c>
      <c r="I8" s="121">
        <f>'Summary Table'!I8</f>
        <v>0.29809999999999998</v>
      </c>
      <c r="J8" s="125">
        <f>'Summary Table'!J8</f>
        <v>-5.2160000000000002</v>
      </c>
      <c r="K8" s="125">
        <f>'Summary Table'!K8</f>
        <v>8.92</v>
      </c>
      <c r="L8" s="125">
        <f>'Summary Table'!L8</f>
        <v>-0.58499999999999996</v>
      </c>
      <c r="M8" s="125">
        <f>'Summary Table'!M8</f>
        <v>0.99990000000000001</v>
      </c>
      <c r="N8" s="125">
        <f>'Summary Table'!N8</f>
        <v>-8.6519999999999992</v>
      </c>
      <c r="O8" s="125">
        <f>'Summary Table'!O8</f>
        <v>8.2639999999999993</v>
      </c>
      <c r="P8" s="125">
        <f>'Summary Table'!P8</f>
        <v>-1.0469999999999999</v>
      </c>
      <c r="Q8" s="125">
        <f>'Summary Table'!Q8</f>
        <v>0.99990000000000001</v>
      </c>
      <c r="R8" s="125">
        <f>'Summary Table'!R8</f>
        <v>-20.675000000000001</v>
      </c>
      <c r="S8" s="125">
        <f>'Summary Table'!S8</f>
        <v>3.629</v>
      </c>
      <c r="T8" s="125">
        <f>'Summary Table'!T8</f>
        <v>-5.6959999999999997</v>
      </c>
      <c r="U8" s="125">
        <f>'Summary Table'!U8</f>
        <v>8.9999999999999999E-8</v>
      </c>
      <c r="V8" s="125">
        <f>'Summary Table'!V8</f>
        <v>-24.111000000000001</v>
      </c>
      <c r="W8" s="125">
        <f>'Summary Table'!W8</f>
        <v>2.024</v>
      </c>
      <c r="X8" s="125">
        <f>'Summary Table'!X8</f>
        <v>-11.911</v>
      </c>
      <c r="Y8" s="125">
        <f>'Summary Table'!Y8</f>
        <v>0</v>
      </c>
      <c r="Z8" s="125">
        <f>'Summary Table'!Z8</f>
        <v>-3.4359999999999999</v>
      </c>
      <c r="AA8" s="125">
        <f>'Summary Table'!AA8</f>
        <v>4.0119999999999996</v>
      </c>
      <c r="AB8" s="125">
        <f>'Summary Table'!AB8</f>
        <v>-0.85599999999999998</v>
      </c>
      <c r="AC8" s="65">
        <f>'Summary Table'!AC8</f>
        <v>0.99990000000000001</v>
      </c>
      <c r="AD8" s="26">
        <f>'Summary Table'!AD8</f>
        <v>7.9655707450111204E-2</v>
      </c>
      <c r="AE8" s="27">
        <f>'Summary Table'!AE8</f>
        <v>0.72269858374984397</v>
      </c>
    </row>
    <row r="9" spans="1:31" s="10" customFormat="1" ht="27" customHeight="1" x14ac:dyDescent="0.3">
      <c r="A9" s="15" t="s">
        <v>10</v>
      </c>
      <c r="B9" s="15">
        <f>'Summary Table'!B9</f>
        <v>163.78399999999999</v>
      </c>
      <c r="C9" s="15">
        <f>'Summary Table'!C9</f>
        <v>284.59399999999999</v>
      </c>
      <c r="D9" s="15">
        <f>'Summary Table'!D9</f>
        <v>272.10300000000001</v>
      </c>
      <c r="E9" s="15">
        <f>'Summary Table'!E9</f>
        <v>264.32</v>
      </c>
      <c r="F9" s="15">
        <f>'Summary Table'!F9</f>
        <v>120.81</v>
      </c>
      <c r="G9" s="15">
        <f>'Summary Table'!G9</f>
        <v>13.278</v>
      </c>
      <c r="H9" s="110">
        <f>'Summary Table'!H9</f>
        <v>9.0990000000000002</v>
      </c>
      <c r="I9" s="121">
        <f>'Summary Table'!I9</f>
        <v>0</v>
      </c>
      <c r="J9" s="125">
        <f>'Summary Table'!J9</f>
        <v>108.319</v>
      </c>
      <c r="K9" s="125">
        <f>'Summary Table'!K9</f>
        <v>14.446999999999999</v>
      </c>
      <c r="L9" s="125">
        <f>'Summary Table'!L9</f>
        <v>7.4980000000000002</v>
      </c>
      <c r="M9" s="125">
        <f>'Summary Table'!M9</f>
        <v>0</v>
      </c>
      <c r="N9" s="125">
        <f>'Summary Table'!N9</f>
        <v>100.536</v>
      </c>
      <c r="O9" s="125">
        <f>'Summary Table'!O9</f>
        <v>13.404999999999999</v>
      </c>
      <c r="P9" s="125">
        <f>'Summary Table'!P9</f>
        <v>7.5</v>
      </c>
      <c r="Q9" s="125">
        <f>'Summary Table'!Q9</f>
        <v>0</v>
      </c>
      <c r="R9" s="125">
        <f>'Summary Table'!R9</f>
        <v>-12.49</v>
      </c>
      <c r="S9" s="125">
        <f>'Summary Table'!S9</f>
        <v>5.8719999999999999</v>
      </c>
      <c r="T9" s="125">
        <f>'Summary Table'!T9</f>
        <v>-2.1269999999999998</v>
      </c>
      <c r="U9" s="125">
        <f>'Summary Table'!U9</f>
        <v>0.16900000000000001</v>
      </c>
      <c r="V9" s="125">
        <f>'Summary Table'!V9</f>
        <v>-20.274000000000001</v>
      </c>
      <c r="W9" s="125">
        <f>'Summary Table'!W9</f>
        <v>3.278</v>
      </c>
      <c r="X9" s="125">
        <f>'Summary Table'!X9</f>
        <v>-6.1849999999999996</v>
      </c>
      <c r="Y9" s="125">
        <f>'Summary Table'!Y9</f>
        <v>1E-8</v>
      </c>
      <c r="Z9" s="125">
        <f>'Summary Table'!Z9</f>
        <v>-7.7830000000000004</v>
      </c>
      <c r="AA9" s="125">
        <f>'Summary Table'!AA9</f>
        <v>6.4969999999999999</v>
      </c>
      <c r="AB9" s="125">
        <f>'Summary Table'!AB9</f>
        <v>-1.198</v>
      </c>
      <c r="AC9" s="65">
        <f>'Summary Table'!AC9</f>
        <v>0.99990000000000001</v>
      </c>
      <c r="AD9" s="26">
        <f>'Summary Table'!AD9</f>
        <v>4.6247541587557797E-2</v>
      </c>
      <c r="AE9" s="27">
        <f>'Summary Table'!AE9</f>
        <v>0.78081468177246105</v>
      </c>
    </row>
    <row r="10" spans="1:31" ht="27" hidden="1" customHeight="1" thickBot="1" x14ac:dyDescent="0.35">
      <c r="A10" s="13" t="s">
        <v>34</v>
      </c>
      <c r="B10" s="13" t="s">
        <v>36</v>
      </c>
      <c r="C10" s="13" t="s">
        <v>36</v>
      </c>
      <c r="D10" s="13" t="s">
        <v>36</v>
      </c>
      <c r="E10" s="13" t="s">
        <v>36</v>
      </c>
      <c r="F10" s="109" t="s">
        <v>35</v>
      </c>
      <c r="G10" s="109" t="s">
        <v>9</v>
      </c>
      <c r="H10" s="111" t="s">
        <v>38</v>
      </c>
      <c r="I10" s="122" t="s">
        <v>8</v>
      </c>
      <c r="J10" s="126" t="s">
        <v>35</v>
      </c>
      <c r="K10" s="126" t="s">
        <v>9</v>
      </c>
      <c r="L10" s="126" t="s">
        <v>45</v>
      </c>
      <c r="M10" s="126" t="s">
        <v>8</v>
      </c>
      <c r="N10" s="126" t="s">
        <v>35</v>
      </c>
      <c r="O10" s="126" t="s">
        <v>9</v>
      </c>
      <c r="P10" s="126" t="s">
        <v>45</v>
      </c>
      <c r="Q10" s="126" t="s">
        <v>8</v>
      </c>
      <c r="R10" s="126" t="s">
        <v>35</v>
      </c>
      <c r="S10" s="126" t="s">
        <v>9</v>
      </c>
      <c r="T10" s="126" t="s">
        <v>45</v>
      </c>
      <c r="U10" s="126" t="s">
        <v>8</v>
      </c>
      <c r="V10" s="126" t="s">
        <v>35</v>
      </c>
      <c r="W10" s="126" t="s">
        <v>9</v>
      </c>
      <c r="X10" s="126" t="s">
        <v>45</v>
      </c>
      <c r="Y10" s="126" t="s">
        <v>8</v>
      </c>
      <c r="Z10" s="126" t="s">
        <v>35</v>
      </c>
      <c r="AA10" s="126" t="s">
        <v>9</v>
      </c>
      <c r="AB10" s="126" t="s">
        <v>45</v>
      </c>
      <c r="AC10" s="128" t="s">
        <v>8</v>
      </c>
      <c r="AD10" s="18" t="s">
        <v>25</v>
      </c>
      <c r="AE10" s="23" t="s">
        <v>26</v>
      </c>
    </row>
    <row r="11" spans="1:31" s="9" customFormat="1" ht="27" customHeight="1" thickBot="1" x14ac:dyDescent="0.35">
      <c r="A11" s="14" t="s">
        <v>7</v>
      </c>
      <c r="B11" s="14">
        <f>'Summary Table'!B11</f>
        <v>3.15</v>
      </c>
      <c r="C11" s="14">
        <f>'Summary Table'!C11</f>
        <v>3.4849999999999999</v>
      </c>
      <c r="D11" s="14">
        <f>'Summary Table'!D11</f>
        <v>4.0049999999999999</v>
      </c>
      <c r="E11" s="14">
        <f>'Summary Table'!E11</f>
        <v>3.653</v>
      </c>
      <c r="F11" s="14">
        <f>'Summary Table'!F11</f>
        <v>0.33600000000000002</v>
      </c>
      <c r="G11" s="14">
        <f>'Summary Table'!G11</f>
        <v>0.11</v>
      </c>
      <c r="H11" s="110">
        <f>'Summary Table'!H11</f>
        <v>3.052</v>
      </c>
      <c r="I11" s="123">
        <f>'Summary Table'!I11</f>
        <v>1.18E-2</v>
      </c>
      <c r="J11" s="127">
        <f>'Summary Table'!J11</f>
        <v>0.85599999999999998</v>
      </c>
      <c r="K11" s="127">
        <f>'Summary Table'!K11</f>
        <v>0.12</v>
      </c>
      <c r="L11" s="127">
        <f>'Summary Table'!L11</f>
        <v>7.1470000000000002</v>
      </c>
      <c r="M11" s="127">
        <f>'Summary Table'!M11</f>
        <v>0</v>
      </c>
      <c r="N11" s="127">
        <f>'Summary Table'!N11</f>
        <v>0.504</v>
      </c>
      <c r="O11" s="127">
        <f>'Summary Table'!O11</f>
        <v>0.111</v>
      </c>
      <c r="P11" s="127">
        <f>'Summary Table'!P11</f>
        <v>4.532</v>
      </c>
      <c r="Q11" s="127">
        <f>'Summary Table'!Q11</f>
        <v>3.502E-5</v>
      </c>
      <c r="R11" s="127">
        <f>'Summary Table'!R11</f>
        <v>0.52</v>
      </c>
      <c r="S11" s="127">
        <f>'Summary Table'!S11</f>
        <v>4.9000000000000002E-2</v>
      </c>
      <c r="T11" s="127">
        <f>'Summary Table'!T11</f>
        <v>10.68</v>
      </c>
      <c r="U11" s="127">
        <f>'Summary Table'!U11</f>
        <v>0</v>
      </c>
      <c r="V11" s="127">
        <f>'Summary Table'!V11</f>
        <v>0.16800000000000001</v>
      </c>
      <c r="W11" s="127">
        <f>'Summary Table'!W11</f>
        <v>2.7E-2</v>
      </c>
      <c r="X11" s="127">
        <f>'Summary Table'!X11</f>
        <v>6.173</v>
      </c>
      <c r="Y11" s="127">
        <f>'Summary Table'!Y11</f>
        <v>1E-8</v>
      </c>
      <c r="Z11" s="127">
        <f>'Summary Table'!Z11</f>
        <v>-0.35199999999999998</v>
      </c>
      <c r="AA11" s="127">
        <f>'Summary Table'!AA11</f>
        <v>5.3999999999999999E-2</v>
      </c>
      <c r="AB11" s="127">
        <f>'Summary Table'!AB11</f>
        <v>-6.5389999999999997</v>
      </c>
      <c r="AC11" s="67">
        <f>'Summary Table'!AC11</f>
        <v>0</v>
      </c>
      <c r="AD11" s="112">
        <f>'Summary Table'!AD11</f>
        <v>9.4624609144743604E-2</v>
      </c>
      <c r="AE11" s="29">
        <f>'Summary Table'!AE11</f>
        <v>0.64469422969256895</v>
      </c>
    </row>
    <row r="22" spans="13:13" x14ac:dyDescent="0.3">
      <c r="M22" s="12"/>
    </row>
  </sheetData>
  <mergeCells count="11">
    <mergeCell ref="A1:A2"/>
    <mergeCell ref="B1:E1"/>
    <mergeCell ref="F1:AC1"/>
    <mergeCell ref="AD1:AE1"/>
    <mergeCell ref="F2:I2"/>
    <mergeCell ref="J2:M2"/>
    <mergeCell ref="N2:Q2"/>
    <mergeCell ref="R2:U2"/>
    <mergeCell ref="V2:Y2"/>
    <mergeCell ref="Z2:AC2"/>
    <mergeCell ref="AD2:AE2"/>
  </mergeCells>
  <conditionalFormatting sqref="I3 M3 Q3 U3 Y3 AC3">
    <cfRule type="cellIs" dxfId="6" priority="11" operator="lessThan">
      <formula>0.001</formula>
    </cfRule>
    <cfRule type="cellIs" dxfId="5" priority="12" operator="lessThan">
      <formula>0.05</formula>
    </cfRule>
    <cfRule type="containsText" dxfId="4" priority="13" operator="containsText" text="&lt;0.001">
      <formula>NOT(ISERROR(SEARCH("&lt;0.001",I3)))</formula>
    </cfRule>
  </conditionalFormatting>
  <conditionalFormatting sqref="AD11">
    <cfRule type="containsText" dxfId="3" priority="2" operator="containsText" text="&lt;0.001">
      <formula>NOT(ISERROR(SEARCH("&lt;0.001",AD11)))</formula>
    </cfRule>
    <cfRule type="cellIs" dxfId="2" priority="3" operator="lessThan">
      <formula>0.001</formula>
    </cfRule>
    <cfRule type="cellIs" dxfId="1" priority="4" operator="lessThan">
      <formula>0.05</formula>
    </cfRule>
  </conditionalFormatting>
  <conditionalFormatting sqref="I4:I11 M4:M11 Q4:Q11 U4:U11 AC4:AC11 Y4:Y11">
    <cfRule type="cellIs" dxfId="0" priority="1" operator="lessThan">
      <formula>0.05</formula>
    </cfRule>
  </conditionalFormatting>
  <pageMargins left="0.23622047244094491" right="0.23622047244094491" top="0.74803149606299213" bottom="0.74803149606299213" header="0.31496062992125984" footer="0.31496062992125984"/>
  <pageSetup paperSize="9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55F7A-A6AF-457A-9C51-B5CF235E90D7}">
  <dimension ref="A1:C32"/>
  <sheetViews>
    <sheetView topLeftCell="A12" workbookViewId="0">
      <selection activeCell="A31" sqref="A31"/>
    </sheetView>
  </sheetViews>
  <sheetFormatPr defaultRowHeight="14.5" x14ac:dyDescent="0.35"/>
  <cols>
    <col min="1" max="1" width="5.54296875" bestFit="1" customWidth="1"/>
    <col min="2" max="2" width="4.54296875" bestFit="1" customWidth="1"/>
    <col min="3" max="3" width="5.54296875" bestFit="1" customWidth="1"/>
  </cols>
  <sheetData>
    <row r="1" spans="1:3" x14ac:dyDescent="0.35">
      <c r="A1" s="58" t="str">
        <f>Intercepts!A2</f>
        <v>^[L*]H</v>
      </c>
      <c r="B1" s="81" t="s">
        <v>40</v>
      </c>
      <c r="C1" s="58" t="s">
        <v>41</v>
      </c>
    </row>
    <row r="2" spans="1:3" x14ac:dyDescent="0.35">
      <c r="A2" s="60" t="s">
        <v>38</v>
      </c>
      <c r="B2" s="82">
        <f>Intercepts!B2</f>
        <v>55.46</v>
      </c>
      <c r="C2" s="58">
        <f>Intercepts!B8</f>
        <v>163.78399999999999</v>
      </c>
    </row>
    <row r="3" spans="1:3" x14ac:dyDescent="0.35">
      <c r="A3" s="60" t="s">
        <v>39</v>
      </c>
      <c r="B3" s="82">
        <f>Intercepts!H2</f>
        <v>87.88</v>
      </c>
      <c r="C3" s="58">
        <f>Intercepts!H8</f>
        <v>90.83</v>
      </c>
    </row>
    <row r="4" spans="1:3" x14ac:dyDescent="0.35">
      <c r="A4" s="1"/>
      <c r="B4" s="83"/>
      <c r="C4" s="6"/>
    </row>
    <row r="5" spans="1:3" x14ac:dyDescent="0.35">
      <c r="A5" s="58" t="str">
        <f>Intercepts!A3</f>
        <v>L*H</v>
      </c>
      <c r="B5" s="81" t="s">
        <v>40</v>
      </c>
      <c r="C5" s="58" t="s">
        <v>41</v>
      </c>
    </row>
    <row r="6" spans="1:3" x14ac:dyDescent="0.35">
      <c r="A6" s="60" t="s">
        <v>38</v>
      </c>
      <c r="B6" s="82">
        <f>Intercepts!B3</f>
        <v>70.918999999999997</v>
      </c>
      <c r="C6" s="58">
        <f>Intercepts!B9</f>
        <v>284.59399999999999</v>
      </c>
    </row>
    <row r="7" spans="1:3" x14ac:dyDescent="0.35">
      <c r="A7" s="60" t="s">
        <v>39</v>
      </c>
      <c r="B7" s="82">
        <f>Intercepts!H3</f>
        <v>83.591999999999999</v>
      </c>
      <c r="C7" s="58">
        <f>Intercepts!H9</f>
        <v>89.718999999999994</v>
      </c>
    </row>
    <row r="8" spans="1:3" x14ac:dyDescent="0.35">
      <c r="A8" s="1"/>
      <c r="B8" s="83"/>
      <c r="C8" s="6"/>
    </row>
    <row r="9" spans="1:3" x14ac:dyDescent="0.35">
      <c r="A9" s="61" t="str">
        <f>Intercepts!A4</f>
        <v>L*^[H]</v>
      </c>
      <c r="B9" s="59" t="s">
        <v>40</v>
      </c>
      <c r="C9" s="58" t="s">
        <v>41</v>
      </c>
    </row>
    <row r="10" spans="1:3" x14ac:dyDescent="0.35">
      <c r="A10" s="60" t="s">
        <v>38</v>
      </c>
      <c r="B10" s="58">
        <f>Intercepts!B4</f>
        <v>50.244999999999997</v>
      </c>
      <c r="C10" s="58">
        <f>Intercepts!B10</f>
        <v>272.10300000000001</v>
      </c>
    </row>
    <row r="11" spans="1:3" x14ac:dyDescent="0.35">
      <c r="A11" s="60" t="s">
        <v>39</v>
      </c>
      <c r="B11" s="58">
        <f>Intercepts!H4</f>
        <v>85.007999999999996</v>
      </c>
      <c r="C11" s="58">
        <f>Intercepts!H10</f>
        <v>95.391000000000005</v>
      </c>
    </row>
    <row r="12" spans="1:3" x14ac:dyDescent="0.35">
      <c r="A12" s="1"/>
      <c r="B12" s="1"/>
      <c r="C12" s="6"/>
    </row>
    <row r="13" spans="1:3" x14ac:dyDescent="0.35">
      <c r="A13" s="58" t="str">
        <f>Intercepts!A5</f>
        <v>^[L*H]</v>
      </c>
      <c r="B13" s="59" t="s">
        <v>40</v>
      </c>
      <c r="C13" s="58" t="s">
        <v>41</v>
      </c>
    </row>
    <row r="14" spans="1:3" x14ac:dyDescent="0.35">
      <c r="A14" s="60" t="s">
        <v>38</v>
      </c>
      <c r="B14" s="58">
        <f>Intercepts!B5</f>
        <v>46.808999999999997</v>
      </c>
      <c r="C14" s="58">
        <f>Intercepts!B11</f>
        <v>264.32</v>
      </c>
    </row>
    <row r="15" spans="1:3" x14ac:dyDescent="0.35">
      <c r="A15" s="60" t="s">
        <v>39</v>
      </c>
      <c r="B15" s="58">
        <f>Intercepts!H5</f>
        <v>87.513000000000005</v>
      </c>
      <c r="C15" s="58">
        <f>Intercepts!H11</f>
        <v>94.95</v>
      </c>
    </row>
    <row r="16" spans="1:3" x14ac:dyDescent="0.35">
      <c r="A16" s="1"/>
      <c r="B16" s="80"/>
      <c r="C16" s="6"/>
    </row>
    <row r="17" spans="1:3" x14ac:dyDescent="0.35">
      <c r="A17" s="73" t="s">
        <v>42</v>
      </c>
      <c r="B17" s="84"/>
      <c r="C17" s="74"/>
    </row>
    <row r="18" spans="1:3" x14ac:dyDescent="0.35">
      <c r="A18" s="69" t="str">
        <f>A1</f>
        <v>^[L*]H</v>
      </c>
      <c r="B18" s="85" t="s">
        <v>40</v>
      </c>
      <c r="C18" s="70" t="s">
        <v>41</v>
      </c>
    </row>
    <row r="19" spans="1:3" x14ac:dyDescent="0.35">
      <c r="A19" s="71" t="s">
        <v>38</v>
      </c>
      <c r="B19" s="86">
        <f>Intercepts!C2</f>
        <v>11.87</v>
      </c>
      <c r="C19" s="70">
        <f>Intercepts!C8</f>
        <v>28.571000000000002</v>
      </c>
    </row>
    <row r="20" spans="1:3" x14ac:dyDescent="0.35">
      <c r="A20" s="71" t="s">
        <v>39</v>
      </c>
      <c r="B20" s="86">
        <f>Intercepts!I2</f>
        <v>1.6739999999999999</v>
      </c>
      <c r="C20" s="70">
        <f>Intercepts!I8</f>
        <v>1.702</v>
      </c>
    </row>
    <row r="21" spans="1:3" x14ac:dyDescent="0.35">
      <c r="A21" s="72"/>
      <c r="B21" s="87"/>
      <c r="C21" s="76"/>
    </row>
    <row r="22" spans="1:3" x14ac:dyDescent="0.35">
      <c r="A22" s="69" t="str">
        <f>A5</f>
        <v>L*H</v>
      </c>
      <c r="B22" s="85" t="s">
        <v>40</v>
      </c>
      <c r="C22" s="70" t="s">
        <v>41</v>
      </c>
    </row>
    <row r="23" spans="1:3" x14ac:dyDescent="0.35">
      <c r="A23" s="71" t="s">
        <v>38</v>
      </c>
      <c r="B23" s="86">
        <f>Intercepts!C3</f>
        <v>8.7010000000000005</v>
      </c>
      <c r="C23" s="70">
        <f>Intercepts!C9</f>
        <v>25.396999999999998</v>
      </c>
    </row>
    <row r="24" spans="1:3" x14ac:dyDescent="0.35">
      <c r="A24" s="71" t="s">
        <v>39</v>
      </c>
      <c r="B24" s="86">
        <f>Intercepts!I3</f>
        <v>1.571</v>
      </c>
      <c r="C24" s="70">
        <f>Intercepts!I9</f>
        <v>1.512</v>
      </c>
    </row>
    <row r="25" spans="1:3" x14ac:dyDescent="0.35">
      <c r="A25" s="1"/>
      <c r="B25" s="84"/>
      <c r="C25" s="74"/>
    </row>
    <row r="26" spans="1:3" x14ac:dyDescent="0.35">
      <c r="A26" s="70" t="str">
        <f>A9</f>
        <v>L*^[H]</v>
      </c>
      <c r="B26" s="75" t="s">
        <v>40</v>
      </c>
      <c r="C26" s="70" t="s">
        <v>41</v>
      </c>
    </row>
    <row r="27" spans="1:3" x14ac:dyDescent="0.35">
      <c r="A27" s="77" t="s">
        <v>38</v>
      </c>
      <c r="B27" s="70">
        <f>Intercepts!C4</f>
        <v>9.3490000000000002</v>
      </c>
      <c r="C27" s="70">
        <f>Intercepts!C10</f>
        <v>25.992000000000001</v>
      </c>
    </row>
    <row r="28" spans="1:3" x14ac:dyDescent="0.35">
      <c r="A28" s="77" t="s">
        <v>39</v>
      </c>
      <c r="B28" s="70">
        <f>Intercepts!I4</f>
        <v>1.59</v>
      </c>
      <c r="C28" s="70">
        <f>Intercepts!I10</f>
        <v>1.548</v>
      </c>
    </row>
    <row r="29" spans="1:3" x14ac:dyDescent="0.35">
      <c r="A29" s="76"/>
      <c r="B29" s="76"/>
      <c r="C29" s="76"/>
    </row>
    <row r="30" spans="1:3" x14ac:dyDescent="0.35">
      <c r="A30" s="70" t="str">
        <f>A13</f>
        <v>^[L*H]</v>
      </c>
      <c r="B30" s="75" t="s">
        <v>40</v>
      </c>
      <c r="C30" s="70" t="s">
        <v>41</v>
      </c>
    </row>
    <row r="31" spans="1:3" x14ac:dyDescent="0.35">
      <c r="A31" s="77" t="s">
        <v>38</v>
      </c>
      <c r="B31" s="70">
        <f>Intercepts!C5</f>
        <v>8.84</v>
      </c>
      <c r="C31" s="70">
        <f>Intercepts!C11</f>
        <v>25.521999999999998</v>
      </c>
    </row>
    <row r="32" spans="1:3" x14ac:dyDescent="0.35">
      <c r="A32" s="77" t="s">
        <v>39</v>
      </c>
      <c r="B32" s="70">
        <f>Intercepts!I5</f>
        <v>1.575</v>
      </c>
      <c r="C32" s="70">
        <f>Intercepts!I11</f>
        <v>1.52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Intercepts</vt:lpstr>
      <vt:lpstr>Summary Table</vt:lpstr>
      <vt:lpstr>Graphs</vt:lpstr>
      <vt:lpstr>Print</vt:lpstr>
      <vt:lpstr>Graph.Data</vt:lpstr>
      <vt:lpstr>'Summary Table'!Print_Area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cp:lastPrinted>2022-06-16T14:13:27Z</cp:lastPrinted>
  <dcterms:created xsi:type="dcterms:W3CDTF">2019-03-15T01:18:43Z</dcterms:created>
  <dcterms:modified xsi:type="dcterms:W3CDTF">2022-06-16T15:22:22Z</dcterms:modified>
</cp:coreProperties>
</file>