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0040D109-6031-47A9-9CCB-DF8845C40D30}" xr6:coauthVersionLast="47" xr6:coauthVersionMax="47" xr10:uidLastSave="{00000000-0000-0000-0000-000000000000}"/>
  <bookViews>
    <workbookView xWindow="-120" yWindow="-120" windowWidth="29040" windowHeight="15720" activeTab="2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8" l="1"/>
  <c r="D20" i="8"/>
  <c r="D19" i="8"/>
  <c r="D18" i="8"/>
  <c r="D17" i="8"/>
  <c r="D16" i="8"/>
  <c r="D15" i="8"/>
  <c r="B27" i="8"/>
  <c r="B26" i="8"/>
  <c r="B25" i="8"/>
  <c r="B24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D14" i="8"/>
  <c r="A23" i="8"/>
  <c r="C21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A11" i="8"/>
  <c r="A21" i="8" s="1"/>
  <c r="A20" i="8" s="1"/>
  <c r="C19" i="8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C17" i="8" l="1"/>
  <c r="B23" i="8"/>
  <c r="A25" i="8"/>
  <c r="A26" i="8"/>
  <c r="C15" i="8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<sst xmlns="http://schemas.openxmlformats.org/spreadsheetml/2006/main" count="77" uniqueCount="26">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</sst>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298A"/>
      <color rgb="FFE7298A"/>
      <color rgb="FF7570B3"/>
      <color rgb="FFD95F02"/>
      <color rgb="FF1B9E77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309.04300000000001</c:v>
                </c:pt>
                <c:pt idx="1">
                  <c:v>278.12299999999999</c:v>
                </c:pt>
                <c:pt idx="2">
                  <c:v>304.58600000000001</c:v>
                </c:pt>
                <c:pt idx="3">
                  <c:v>268.50200000000001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261.23400000000004</c:v>
                </c:pt>
                <c:pt idx="1">
                  <c:v>230.31399999999999</c:v>
                </c:pt>
                <c:pt idx="2">
                  <c:v>256.77700000000004</c:v>
                </c:pt>
                <c:pt idx="3">
                  <c:v>220.69300000000001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124.245</c:v>
                </c:pt>
                <c:pt idx="1">
                  <c:v>116.47</c:v>
                </c:pt>
                <c:pt idx="2">
                  <c:v>112.438</c:v>
                </c:pt>
                <c:pt idx="3">
                  <c:v>86.022000000000006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127.20400000000001</c:v>
                </c:pt>
                <c:pt idx="1">
                  <c:v>119.429</c:v>
                </c:pt>
                <c:pt idx="2">
                  <c:v>115.39700000000001</c:v>
                </c:pt>
                <c:pt idx="3">
                  <c:v>88.981000000000009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82.77</c:v>
                </c:pt>
                <c:pt idx="1">
                  <c:v>82.894000000000005</c:v>
                </c:pt>
                <c:pt idx="2">
                  <c:v>82.623000000000005</c:v>
                </c:pt>
                <c:pt idx="3">
                  <c:v>82.625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82.864000000000004</c:v>
                </c:pt>
                <c:pt idx="2">
                  <c:v>82.593000000000004</c:v>
                </c:pt>
                <c:pt idx="3">
                  <c:v>82.594999999999999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0.00</c:formatCode>
                <c:ptCount val="2"/>
                <c:pt idx="0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2.5470000000000002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3.1930000000000001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3.2989999999999999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3.3220000000000001</c:v>
                </c:pt>
                <c:pt idx="1">
                  <c:v>3.2989999999999999</c:v>
                </c:pt>
                <c:pt idx="2">
                  <c:v>3.1930000000000001</c:v>
                </c:pt>
                <c:pt idx="3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76.67</c:v>
                </c:pt>
                <c:pt idx="1">
                  <c:v>227.072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85.932000000000002</c:v>
                </c:pt>
                <c:pt idx="1">
                  <c:v>88.281999999999996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3.0943526013070937</c:v>
                  </c:pt>
                  <c:pt idx="1">
                    <c:v>2.8861139064209027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3.0943526013070937</c:v>
                  </c:pt>
                  <c:pt idx="1">
                    <c:v>2.8861139064209027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82.232281938778769</c:v>
                  </c:pt>
                  <c:pt idx="1">
                    <c:v>84.869557290842977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82.232281938778769</c:v>
                  </c:pt>
                  <c:pt idx="1">
                    <c:v>84.869557290842977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85.575999999999993</c:v>
                </c:pt>
                <c:pt idx="1">
                  <c:v>258.05399999999997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85.828999999999994</c:v>
                </c:pt>
                <c:pt idx="1">
                  <c:v>88.536000000000001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82.338961640562843</c:v>
                  </c:pt>
                  <c:pt idx="1">
                    <c:v>84.877443376997007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82.338961640562843</c:v>
                  </c:pt>
                  <c:pt idx="1">
                    <c:v>84.877443376997007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3.0902214201756095</c:v>
                  </c:pt>
                  <c:pt idx="1">
                    <c:v>2.8842901771013061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3.0902214201756095</c:v>
                  </c:pt>
                  <c:pt idx="1">
                    <c:v>2.8842901771013061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91.82</c:v>
                </c:pt>
                <c:pt idx="1">
                  <c:v>282.637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85.891000000000005</c:v>
                </c:pt>
                <c:pt idx="1">
                  <c:v>89.155000000000001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81.982884105873808</c:v>
                  </c:pt>
                  <c:pt idx="1">
                    <c:v>83.471638888976031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81.982884105873808</c:v>
                  </c:pt>
                  <c:pt idx="1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3.1020434673922068</c:v>
                  </c:pt>
                  <c:pt idx="1">
                    <c:v>2.9010503595105064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3.1020434673922068</c:v>
                  </c:pt>
                  <c:pt idx="1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111.14</c:v>
                </c:pt>
                <c:pt idx="1">
                  <c:v>296.35700000000003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85.921000000000006</c:v>
                </c:pt>
                <c:pt idx="1">
                  <c:v>88.983000000000004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227.072</c:v>
                </c:pt>
                <c:pt idx="1">
                  <c:v>258.05399999999997</c:v>
                </c:pt>
                <c:pt idx="2">
                  <c:v>282.637</c:v>
                </c:pt>
                <c:pt idx="3">
                  <c:v>296.35700000000003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76.67</c:v>
                </c:pt>
                <c:pt idx="1">
                  <c:v>85.575999999999993</c:v>
                </c:pt>
                <c:pt idx="2">
                  <c:v>91.82</c:v>
                </c:pt>
                <c:pt idx="3">
                  <c:v>111.14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88.281999999999996</c:v>
                </c:pt>
                <c:pt idx="1">
                  <c:v>88.536000000000001</c:v>
                </c:pt>
                <c:pt idx="2">
                  <c:v>89.155000000000001</c:v>
                </c:pt>
                <c:pt idx="3">
                  <c:v>88.983000000000004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85.932000000000002</c:v>
                </c:pt>
                <c:pt idx="1">
                  <c:v>85.828999999999994</c:v>
                </c:pt>
                <c:pt idx="2">
                  <c:v>85.891000000000005</c:v>
                </c:pt>
                <c:pt idx="3">
                  <c:v>85.921000000000006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76.67</c:v>
                </c:pt>
                <c:pt idx="1">
                  <c:v>227.072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85.932000000000002</c:v>
                </c:pt>
                <c:pt idx="1">
                  <c:v>88.281999999999996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3.0352303595406056</c:v>
                  </c:pt>
                  <c:pt idx="1">
                    <c:v>2.8112964489597942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3.0352303595406056</c:v>
                  </c:pt>
                  <c:pt idx="1">
                    <c:v>2.8112964489597942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42.020919011516497</c:v>
                  </c:pt>
                  <c:pt idx="1">
                    <c:v>40.889382377743985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42.020919011516497</c:v>
                  </c:pt>
                  <c:pt idx="1">
                    <c:v>40.889382377743985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26.279</c:v>
                </c:pt>
                <c:pt idx="1">
                  <c:v>160.13999999999999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86.394000000000005</c:v>
                </c:pt>
                <c:pt idx="1">
                  <c:v>88.494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96.137628388527105</c:v>
                  </c:pt>
                  <c:pt idx="1">
                    <c:v>82.978266682289018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96.137628388527105</c:v>
                  </c:pt>
                  <c:pt idx="1">
                    <c:v>82.978266682289018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3.1096701456710036</c:v>
                  </c:pt>
                  <c:pt idx="1">
                    <c:v>2.9088628850395963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3.1096701456710036</c:v>
                  </c:pt>
                  <c:pt idx="1">
                    <c:v>2.9088628850395963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70.254000000000005</c:v>
                </c:pt>
                <c:pt idx="1">
                  <c:v>223.47900000000001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85.42</c:v>
                </c:pt>
                <c:pt idx="1">
                  <c:v>88.480999999999995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96.232331798183296</c:v>
                  </c:pt>
                  <c:pt idx="1">
                    <c:v>82.970403609691999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96.232331798183296</c:v>
                  </c:pt>
                  <c:pt idx="1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3.109208854495904</c:v>
                  </c:pt>
                  <c:pt idx="1">
                    <c:v>2.9101284815170061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3.109208854495904</c:v>
                  </c:pt>
                  <c:pt idx="1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80.097999999999999</c:v>
                </c:pt>
                <c:pt idx="1">
                  <c:v>236.447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85.277000000000001</c:v>
                </c:pt>
                <c:pt idx="1">
                  <c:v>87.777000000000001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227.072</c:v>
                </c:pt>
                <c:pt idx="1">
                  <c:v>160.13999999999999</c:v>
                </c:pt>
                <c:pt idx="2">
                  <c:v>223.47900000000001</c:v>
                </c:pt>
                <c:pt idx="3">
                  <c:v>236.447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76.67</c:v>
                </c:pt>
                <c:pt idx="1">
                  <c:v>26.279</c:v>
                </c:pt>
                <c:pt idx="2">
                  <c:v>70.254000000000005</c:v>
                </c:pt>
                <c:pt idx="3">
                  <c:v>80.097999999999999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88.281999999999996</c:v>
                </c:pt>
                <c:pt idx="1">
                  <c:v>88.494</c:v>
                </c:pt>
                <c:pt idx="2">
                  <c:v>88.480999999999995</c:v>
                </c:pt>
                <c:pt idx="3">
                  <c:v>87.777000000000001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85.932000000000002</c:v>
                </c:pt>
                <c:pt idx="1">
                  <c:v>86.394000000000005</c:v>
                </c:pt>
                <c:pt idx="2">
                  <c:v>85.42</c:v>
                </c:pt>
                <c:pt idx="3">
                  <c:v>85.277000000000001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124.245</c:v>
                </c:pt>
                <c:pt idx="1">
                  <c:v>126.38200000000001</c:v>
                </c:pt>
                <c:pt idx="2">
                  <c:v>127.26900000000001</c:v>
                </c:pt>
                <c:pt idx="3">
                  <c:v>109.717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127.20400000000001</c:v>
                </c:pt>
                <c:pt idx="1">
                  <c:v>129.34100000000001</c:v>
                </c:pt>
                <c:pt idx="2">
                  <c:v>130.22800000000001</c:v>
                </c:pt>
                <c:pt idx="3">
                  <c:v>112.676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309.04300000000001</c:v>
                </c:pt>
                <c:pt idx="1">
                  <c:v>319.71800000000002</c:v>
                </c:pt>
                <c:pt idx="2">
                  <c:v>426.25599999999997</c:v>
                </c:pt>
                <c:pt idx="3">
                  <c:v>567.91700000000003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261.23400000000004</c:v>
                </c:pt>
                <c:pt idx="1">
                  <c:v>271.90899999999999</c:v>
                </c:pt>
                <c:pt idx="2">
                  <c:v>378.447</c:v>
                </c:pt>
                <c:pt idx="3">
                  <c:v>520.10800000000006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82.77</c:v>
                </c:pt>
                <c:pt idx="1">
                  <c:v>83.28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</c:v>
                </c:pt>
                <c:pt idx="2">
                  <c:v>83.204999999999998</c:v>
                </c:pt>
                <c:pt idx="3">
                  <c:v>83.613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279529</xdr:colOff>
      <xdr:row>14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124.245</v>
          </cell>
          <cell r="C2">
            <v>67.092293950213502</v>
          </cell>
          <cell r="D2">
            <v>181.397467813817</v>
          </cell>
          <cell r="E2">
            <v>22.779</v>
          </cell>
        </row>
        <row r="3">
          <cell r="A3" t="str">
            <v>foot_syls2</v>
          </cell>
          <cell r="B3">
            <v>126.38200000000001</v>
          </cell>
          <cell r="C3">
            <v>41.470263241948899</v>
          </cell>
          <cell r="D3">
            <v>211.29435522790999</v>
          </cell>
          <cell r="E3">
            <v>33.271999999999998</v>
          </cell>
        </row>
        <row r="4">
          <cell r="A4" t="str">
            <v>foot_syls3</v>
          </cell>
          <cell r="B4">
            <v>127.26900000000001</v>
          </cell>
          <cell r="C4">
            <v>70.115525223730899</v>
          </cell>
          <cell r="D4">
            <v>184.42166033831899</v>
          </cell>
          <cell r="E4">
            <v>22.776</v>
          </cell>
        </row>
        <row r="5">
          <cell r="A5" t="str">
            <v>foot_syls4</v>
          </cell>
          <cell r="B5">
            <v>109.717</v>
          </cell>
          <cell r="C5">
            <v>32.929583986325902</v>
          </cell>
          <cell r="D5">
            <v>186.50496642038601</v>
          </cell>
          <cell r="E5">
            <v>30.145</v>
          </cell>
        </row>
        <row r="6">
          <cell r="A6" t="str">
            <v>pre_syls0</v>
          </cell>
          <cell r="B6">
            <v>124.245</v>
          </cell>
          <cell r="C6">
            <v>67.092293950213502</v>
          </cell>
          <cell r="D6">
            <v>181.397467813817</v>
          </cell>
          <cell r="E6">
            <v>22.779</v>
          </cell>
        </row>
        <row r="7">
          <cell r="A7" t="str">
            <v>pre_syls1</v>
          </cell>
          <cell r="B7">
            <v>116.47</v>
          </cell>
          <cell r="C7">
            <v>59.318677977794103</v>
          </cell>
          <cell r="D7">
            <v>173.621416336343</v>
          </cell>
          <cell r="E7">
            <v>22.783999999999999</v>
          </cell>
        </row>
        <row r="8">
          <cell r="A8" t="str">
            <v>pre_syls2</v>
          </cell>
          <cell r="B8">
            <v>112.438</v>
          </cell>
          <cell r="C8">
            <v>40.665329327035401</v>
          </cell>
          <cell r="D8">
            <v>184.210945522233</v>
          </cell>
          <cell r="E8">
            <v>28.356000000000002</v>
          </cell>
        </row>
        <row r="9">
          <cell r="A9" t="str">
            <v>pre_syls3</v>
          </cell>
          <cell r="B9">
            <v>86.022000000000006</v>
          </cell>
          <cell r="C9">
            <v>14.249638903529901</v>
          </cell>
          <cell r="D9">
            <v>157.794697422387</v>
          </cell>
          <cell r="E9">
            <v>28.356999999999999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76.67</v>
          </cell>
          <cell r="C2">
            <v>-5.48754206397094</v>
          </cell>
          <cell r="D2">
            <v>158.82850202202701</v>
          </cell>
          <cell r="E2">
            <v>30.138999999999999</v>
          </cell>
        </row>
        <row r="3">
          <cell r="A3" t="str">
            <v>ana_syls1</v>
          </cell>
          <cell r="B3">
            <v>26.279</v>
          </cell>
          <cell r="C3">
            <v>-15.741919011516501</v>
          </cell>
          <cell r="D3">
            <v>68.300886685896302</v>
          </cell>
          <cell r="E3">
            <v>15.053000000000001</v>
          </cell>
        </row>
        <row r="4">
          <cell r="A4" t="str">
            <v>ana_syls2</v>
          </cell>
          <cell r="B4">
            <v>70.254000000000005</v>
          </cell>
          <cell r="C4">
            <v>-25.8836283885271</v>
          </cell>
          <cell r="D4">
            <v>166.39084079526299</v>
          </cell>
          <cell r="E4">
            <v>26.190999999999999</v>
          </cell>
        </row>
        <row r="5">
          <cell r="A5" t="str">
            <v>ana_syls3</v>
          </cell>
          <cell r="B5">
            <v>80.097999999999999</v>
          </cell>
          <cell r="C5">
            <v>-16.1343317981833</v>
          </cell>
          <cell r="D5">
            <v>176.330532225447</v>
          </cell>
          <cell r="E5">
            <v>26.178000000000001</v>
          </cell>
        </row>
        <row r="6">
          <cell r="A6" t="str">
            <v>foot_syls1</v>
          </cell>
          <cell r="B6">
            <v>76.67</v>
          </cell>
          <cell r="C6">
            <v>-5.48754206397094</v>
          </cell>
          <cell r="D6">
            <v>158.82850202202701</v>
          </cell>
          <cell r="E6">
            <v>30.138999999999999</v>
          </cell>
        </row>
        <row r="7">
          <cell r="A7" t="str">
            <v>foot_syls2</v>
          </cell>
          <cell r="B7">
            <v>85.575999999999993</v>
          </cell>
          <cell r="C7">
            <v>3.3437180612212298</v>
          </cell>
          <cell r="D7">
            <v>167.80832304371199</v>
          </cell>
          <cell r="E7">
            <v>30.096</v>
          </cell>
        </row>
        <row r="8">
          <cell r="A8" t="str">
            <v>foot_syls3</v>
          </cell>
          <cell r="B8">
            <v>91.82</v>
          </cell>
          <cell r="C8">
            <v>9.4810383594371501</v>
          </cell>
          <cell r="D8">
            <v>174.15963238827601</v>
          </cell>
          <cell r="E8">
            <v>30.003</v>
          </cell>
        </row>
        <row r="9">
          <cell r="A9" t="str">
            <v>foot_syls4</v>
          </cell>
          <cell r="B9">
            <v>111.14</v>
          </cell>
          <cell r="C9">
            <v>29.1571158941262</v>
          </cell>
          <cell r="D9">
            <v>193.12342902557</v>
          </cell>
          <cell r="E9">
            <v>30.268000000000001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85.932000000000002</v>
          </cell>
          <cell r="C2">
            <v>82.836798289693206</v>
          </cell>
          <cell r="D2">
            <v>89.027331751115099</v>
          </cell>
          <cell r="E2">
            <v>1.415</v>
          </cell>
        </row>
        <row r="3">
          <cell r="A3" t="str">
            <v>ana_syls1</v>
          </cell>
          <cell r="B3">
            <v>86.394000000000005</v>
          </cell>
          <cell r="C3">
            <v>83.3587696404594</v>
          </cell>
          <cell r="D3">
            <v>89.429188861162899</v>
          </cell>
          <cell r="E3">
            <v>1.379</v>
          </cell>
        </row>
        <row r="4">
          <cell r="A4" t="str">
            <v>ana_syls2</v>
          </cell>
          <cell r="B4">
            <v>85.42</v>
          </cell>
          <cell r="C4">
            <v>82.310329854328998</v>
          </cell>
          <cell r="D4">
            <v>88.528925134960403</v>
          </cell>
          <cell r="E4">
            <v>1.427</v>
          </cell>
        </row>
        <row r="5">
          <cell r="A5" t="str">
            <v>ana_syls3</v>
          </cell>
          <cell r="B5">
            <v>85.277000000000001</v>
          </cell>
          <cell r="C5">
            <v>82.167791145504097</v>
          </cell>
          <cell r="D5">
            <v>88.387205043414895</v>
          </cell>
          <cell r="E5">
            <v>1.427</v>
          </cell>
        </row>
        <row r="6">
          <cell r="A6" t="str">
            <v>foot_syls1</v>
          </cell>
          <cell r="B6">
            <v>85.932000000000002</v>
          </cell>
          <cell r="C6">
            <v>82.836798289693206</v>
          </cell>
          <cell r="D6">
            <v>89.027331751115099</v>
          </cell>
          <cell r="E6">
            <v>1.415</v>
          </cell>
        </row>
        <row r="7">
          <cell r="A7" t="str">
            <v>foot_syls2</v>
          </cell>
          <cell r="B7">
            <v>85.828999999999994</v>
          </cell>
          <cell r="C7">
            <v>82.7346473986929</v>
          </cell>
          <cell r="D7">
            <v>88.922604737498503</v>
          </cell>
          <cell r="E7">
            <v>1.4139999999999999</v>
          </cell>
        </row>
        <row r="8">
          <cell r="A8" t="str">
            <v>foot_syls3</v>
          </cell>
          <cell r="B8">
            <v>85.891000000000005</v>
          </cell>
          <cell r="C8">
            <v>82.800778579824396</v>
          </cell>
          <cell r="D8">
            <v>88.980840981926207</v>
          </cell>
          <cell r="E8">
            <v>1.41</v>
          </cell>
        </row>
        <row r="9">
          <cell r="A9" t="str">
            <v>foot_syls4</v>
          </cell>
          <cell r="B9">
            <v>85.921000000000006</v>
          </cell>
          <cell r="C9">
            <v>82.8189565326078</v>
          </cell>
          <cell r="D9">
            <v>89.023223086041398</v>
          </cell>
          <cell r="E9">
            <v>1.421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227.072</v>
          </cell>
          <cell r="C5">
            <v>142.33088171053399</v>
          </cell>
          <cell r="D5">
            <v>311.812799853287</v>
          </cell>
          <cell r="E5">
            <v>28.193999999999999</v>
          </cell>
        </row>
        <row r="6">
          <cell r="A6" t="str">
            <v>ana_syls1</v>
          </cell>
          <cell r="B6">
            <v>160.13999999999999</v>
          </cell>
          <cell r="C6">
            <v>119.250617622256</v>
          </cell>
          <cell r="D6">
            <v>201.02964833593501</v>
          </cell>
          <cell r="E6">
            <v>17.242999999999999</v>
          </cell>
        </row>
        <row r="7">
          <cell r="A7" t="str">
            <v>ana_syls2</v>
          </cell>
          <cell r="B7">
            <v>223.47900000000001</v>
          </cell>
          <cell r="C7">
            <v>140.500733317711</v>
          </cell>
          <cell r="D7">
            <v>306.45686754078997</v>
          </cell>
          <cell r="E7">
            <v>28.888000000000002</v>
          </cell>
        </row>
        <row r="8">
          <cell r="A8" t="str">
            <v>ana_syls3</v>
          </cell>
          <cell r="B8">
            <v>236.447</v>
          </cell>
          <cell r="C8">
            <v>153.476596390308</v>
          </cell>
          <cell r="D8">
            <v>319.41749762305102</v>
          </cell>
          <cell r="E8">
            <v>28.891999999999999</v>
          </cell>
        </row>
        <row r="9">
          <cell r="A9" t="str">
            <v>foot_syls1</v>
          </cell>
          <cell r="B9">
            <v>227.072</v>
          </cell>
          <cell r="C9">
            <v>142.33088171053399</v>
          </cell>
          <cell r="D9">
            <v>311.812799853287</v>
          </cell>
          <cell r="E9">
            <v>28.193999999999999</v>
          </cell>
        </row>
        <row r="10">
          <cell r="A10" t="str">
            <v>foot_syls2</v>
          </cell>
          <cell r="B10">
            <v>258.05399999999997</v>
          </cell>
          <cell r="C10">
            <v>173.184442709157</v>
          </cell>
          <cell r="D10">
            <v>342.92299035584898</v>
          </cell>
          <cell r="E10">
            <v>28.161000000000001</v>
          </cell>
        </row>
        <row r="11">
          <cell r="A11" t="str">
            <v>foot_syls3</v>
          </cell>
          <cell r="B11">
            <v>282.637</v>
          </cell>
          <cell r="C11">
            <v>197.75955662300299</v>
          </cell>
          <cell r="D11">
            <v>367.51359979096299</v>
          </cell>
          <cell r="E11">
            <v>28.158000000000001</v>
          </cell>
        </row>
        <row r="12">
          <cell r="A12" t="str">
            <v>foot_syls4</v>
          </cell>
          <cell r="B12">
            <v>296.35700000000003</v>
          </cell>
          <cell r="C12">
            <v>212.885361111024</v>
          </cell>
          <cell r="D12">
            <v>379.82796724574303</v>
          </cell>
          <cell r="E12">
            <v>28.672000000000001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88.281999999999996</v>
          </cell>
          <cell r="C5">
            <v>85.394968667759699</v>
          </cell>
          <cell r="D5">
            <v>91.168221047762799</v>
          </cell>
          <cell r="E5">
            <v>1.323</v>
          </cell>
        </row>
        <row r="6">
          <cell r="A6" t="str">
            <v>ana_syls1</v>
          </cell>
          <cell r="B6">
            <v>88.494</v>
          </cell>
          <cell r="C6">
            <v>85.682703551040206</v>
          </cell>
          <cell r="D6">
            <v>91.3053076938603</v>
          </cell>
          <cell r="E6">
            <v>1.2789999999999999</v>
          </cell>
        </row>
        <row r="7">
          <cell r="A7" t="str">
            <v>ana_syls2</v>
          </cell>
          <cell r="B7">
            <v>88.480999999999995</v>
          </cell>
          <cell r="C7">
            <v>85.572137114960398</v>
          </cell>
          <cell r="D7">
            <v>91.390310146407998</v>
          </cell>
          <cell r="E7">
            <v>1.3420000000000001</v>
          </cell>
        </row>
        <row r="8">
          <cell r="A8" t="str">
            <v>ana_syls3</v>
          </cell>
          <cell r="B8">
            <v>87.777000000000001</v>
          </cell>
          <cell r="C8">
            <v>84.866871518482995</v>
          </cell>
          <cell r="D8">
            <v>90.686151040356194</v>
          </cell>
          <cell r="E8">
            <v>1.3420000000000001</v>
          </cell>
        </row>
        <row r="9">
          <cell r="A9" t="str">
            <v>foot_syls1</v>
          </cell>
          <cell r="B9">
            <v>88.281999999999996</v>
          </cell>
          <cell r="C9">
            <v>85.394968667759699</v>
          </cell>
          <cell r="D9">
            <v>91.168221047762799</v>
          </cell>
          <cell r="E9">
            <v>1.323</v>
          </cell>
        </row>
        <row r="10">
          <cell r="A10" t="str">
            <v>foot_syls2</v>
          </cell>
          <cell r="B10">
            <v>88.536000000000001</v>
          </cell>
          <cell r="C10">
            <v>85.649886093579099</v>
          </cell>
          <cell r="D10">
            <v>91.421308327754403</v>
          </cell>
          <cell r="E10">
            <v>1.3220000000000001</v>
          </cell>
        </row>
        <row r="11">
          <cell r="A11" t="str">
            <v>foot_syls3</v>
          </cell>
          <cell r="B11">
            <v>89.155000000000001</v>
          </cell>
          <cell r="C11">
            <v>86.270709822898695</v>
          </cell>
          <cell r="D11">
            <v>92.0388394544661</v>
          </cell>
          <cell r="E11">
            <v>1.321</v>
          </cell>
        </row>
        <row r="12">
          <cell r="A12" t="str">
            <v>foot_syls4</v>
          </cell>
          <cell r="B12">
            <v>88.983000000000004</v>
          </cell>
          <cell r="C12">
            <v>86.081949640489498</v>
          </cell>
          <cell r="D12">
            <v>91.883881863269295</v>
          </cell>
          <cell r="E12">
            <v>1.335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82.77</v>
          </cell>
          <cell r="C2">
            <v>79.508203466410905</v>
          </cell>
          <cell r="D2">
            <v>86.032272990577098</v>
          </cell>
          <cell r="E2">
            <v>1.4750000000000001</v>
          </cell>
        </row>
        <row r="3">
          <cell r="A3" t="str">
            <v>foot_syls2</v>
          </cell>
          <cell r="B3">
            <v>83.28</v>
          </cell>
          <cell r="C3">
            <v>79.987305394496701</v>
          </cell>
          <cell r="D3">
            <v>86.573046749160198</v>
          </cell>
          <cell r="E3">
            <v>1.5</v>
          </cell>
        </row>
        <row r="4">
          <cell r="A4" t="str">
            <v>foot_syls3</v>
          </cell>
          <cell r="B4">
            <v>83.234999999999999</v>
          </cell>
          <cell r="C4">
            <v>79.9726415348009</v>
          </cell>
          <cell r="D4">
            <v>86.496629154356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80.361600832908394</v>
          </cell>
          <cell r="D5">
            <v>86.923619083248298</v>
          </cell>
          <cell r="E5">
            <v>1.4910000000000001</v>
          </cell>
        </row>
        <row r="6">
          <cell r="A6" t="str">
            <v>pre_syls0</v>
          </cell>
          <cell r="B6">
            <v>82.77</v>
          </cell>
          <cell r="C6">
            <v>79.508203466410905</v>
          </cell>
          <cell r="D6">
            <v>86.032272990577098</v>
          </cell>
          <cell r="E6">
            <v>1.4750000000000001</v>
          </cell>
        </row>
        <row r="7">
          <cell r="A7" t="str">
            <v>pre_syls1</v>
          </cell>
          <cell r="B7">
            <v>82.894000000000005</v>
          </cell>
          <cell r="C7">
            <v>79.631944496420502</v>
          </cell>
          <cell r="D7">
            <v>86.156749343877806</v>
          </cell>
          <cell r="E7">
            <v>1.476</v>
          </cell>
        </row>
        <row r="8">
          <cell r="A8" t="str">
            <v>pre_syls2</v>
          </cell>
          <cell r="B8">
            <v>82.623000000000005</v>
          </cell>
          <cell r="C8">
            <v>79.344888298921902</v>
          </cell>
          <cell r="D8">
            <v>85.902087212201593</v>
          </cell>
          <cell r="E8">
            <v>1.4890000000000001</v>
          </cell>
        </row>
        <row r="9">
          <cell r="A9" t="str">
            <v>pre_syls3</v>
          </cell>
          <cell r="B9">
            <v>82.625</v>
          </cell>
          <cell r="C9">
            <v>79.346164250787098</v>
          </cell>
          <cell r="D9">
            <v>85.903482827417704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91.986086684520203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309.04300000000001</v>
          </cell>
          <cell r="C2">
            <v>237.90042310561901</v>
          </cell>
          <cell r="D2">
            <v>380.18488274122097</v>
          </cell>
          <cell r="E2">
            <v>29.623000000000001</v>
          </cell>
        </row>
        <row r="3">
          <cell r="A3" t="str">
            <v>foot_syls2</v>
          </cell>
          <cell r="B3">
            <v>319.71800000000002</v>
          </cell>
          <cell r="C3">
            <v>214.61502437048901</v>
          </cell>
          <cell r="D3">
            <v>424.82042778555302</v>
          </cell>
          <cell r="E3">
            <v>42.265000000000001</v>
          </cell>
        </row>
        <row r="4">
          <cell r="A4" t="str">
            <v>foot_syls3</v>
          </cell>
          <cell r="B4">
            <v>426.25599999999997</v>
          </cell>
          <cell r="C4">
            <v>355.11437257230602</v>
          </cell>
          <cell r="D4">
            <v>497.39729067123801</v>
          </cell>
          <cell r="E4">
            <v>29.622</v>
          </cell>
        </row>
        <row r="5">
          <cell r="A5" t="str">
            <v>foot_syls4</v>
          </cell>
          <cell r="B5">
            <v>567.91700000000003</v>
          </cell>
          <cell r="C5">
            <v>472.834182733202</v>
          </cell>
          <cell r="D5">
            <v>662.999398548611</v>
          </cell>
          <cell r="E5">
            <v>38.475000000000001</v>
          </cell>
        </row>
        <row r="6">
          <cell r="A6" t="str">
            <v>pre_syls0</v>
          </cell>
          <cell r="B6">
            <v>309.04300000000001</v>
          </cell>
          <cell r="C6">
            <v>237.90042310561901</v>
          </cell>
          <cell r="D6">
            <v>380.18488274122097</v>
          </cell>
          <cell r="E6">
            <v>29.623000000000001</v>
          </cell>
        </row>
        <row r="7">
          <cell r="A7" t="str">
            <v>pre_syls1</v>
          </cell>
          <cell r="B7">
            <v>278.12299999999999</v>
          </cell>
          <cell r="C7">
            <v>206.97824203449301</v>
          </cell>
          <cell r="D7">
            <v>349.26748419985501</v>
          </cell>
          <cell r="E7">
            <v>29.632999999999999</v>
          </cell>
        </row>
        <row r="8">
          <cell r="A8" t="str">
            <v>pre_syls2</v>
          </cell>
          <cell r="B8">
            <v>304.58600000000001</v>
          </cell>
          <cell r="C8">
            <v>215.61423700781</v>
          </cell>
          <cell r="D8">
            <v>393.55807632563102</v>
          </cell>
          <cell r="E8">
            <v>36.301000000000002</v>
          </cell>
        </row>
        <row r="9">
          <cell r="A9" t="str">
            <v>pre_syls3</v>
          </cell>
          <cell r="B9">
            <v>268.50200000000001</v>
          </cell>
          <cell r="C9">
            <v>179.529627837644</v>
          </cell>
          <cell r="D9">
            <v>357.47349876465</v>
          </cell>
          <cell r="E9">
            <v>36.301000000000002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/>
  </sheetViews>
  <sheetFormatPr defaultRowHeight="15" x14ac:dyDescent="0.25"/>
  <cols>
    <col min="1" max="1" width="9.140625" customWidth="1"/>
    <col min="6" max="6" width="9.140625" style="9"/>
    <col min="7" max="7" width="9.140625" style="1"/>
    <col min="8" max="9" width="9.14062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RIGHT([1]nuc_l_t_b0!A2,5)</f>
        <v>syls1</v>
      </c>
      <c r="B3" s="3">
        <f>[1]nuc_l_t_b0!B2</f>
        <v>124.245</v>
      </c>
      <c r="C3" s="3">
        <f>[1]nuc_l_t_b0!C2</f>
        <v>67.092293950213502</v>
      </c>
      <c r="D3" s="3">
        <f>[1]nuc_l_t_b0!D2</f>
        <v>181.397467813817</v>
      </c>
      <c r="E3">
        <f>[1]nuc_l_t_b0!E2</f>
        <v>22.779</v>
      </c>
      <c r="F3" s="9">
        <f>B3-C3</f>
        <v>57.152706049786502</v>
      </c>
      <c r="G3" s="3">
        <f>[2]nuc_l_t_b1!$C$14</f>
        <v>2.9590000000000001</v>
      </c>
      <c r="H3" s="9" t="str">
        <f>A3</f>
        <v>syls1</v>
      </c>
      <c r="I3" s="10">
        <f>B3+$G3</f>
        <v>127.20400000000001</v>
      </c>
    </row>
    <row r="4" spans="1:9" x14ac:dyDescent="0.25">
      <c r="A4" s="3" t="str">
        <f>RIGHT([1]nuc_l_t_b0!A3,5)</f>
        <v>syls2</v>
      </c>
      <c r="B4" s="3">
        <f>[1]nuc_l_t_b0!B3</f>
        <v>126.38200000000001</v>
      </c>
      <c r="C4" s="3">
        <f>[1]nuc_l_t_b0!C3</f>
        <v>41.470263241948899</v>
      </c>
      <c r="D4" s="3">
        <f>[1]nuc_l_t_b0!D3</f>
        <v>211.29435522790999</v>
      </c>
      <c r="E4">
        <f>[1]nuc_l_t_b0!E3</f>
        <v>33.271999999999998</v>
      </c>
      <c r="F4" s="9">
        <f>B4-C4</f>
        <v>84.911736758051106</v>
      </c>
      <c r="G4" s="3">
        <f>[2]nuc_l_t_b1!$C$14</f>
        <v>2.9590000000000001</v>
      </c>
      <c r="H4" s="9" t="str">
        <f>A4</f>
        <v>syls2</v>
      </c>
      <c r="I4" s="10">
        <f>B4+$G4</f>
        <v>129.34100000000001</v>
      </c>
    </row>
    <row r="5" spans="1:9" x14ac:dyDescent="0.25">
      <c r="A5" s="3" t="str">
        <f>RIGHT([1]nuc_l_t_b0!A4,5)</f>
        <v>syls3</v>
      </c>
      <c r="B5" s="3">
        <f>[1]nuc_l_t_b0!B4</f>
        <v>127.26900000000001</v>
      </c>
      <c r="C5" s="3">
        <f>[1]nuc_l_t_b0!C4</f>
        <v>70.115525223730899</v>
      </c>
      <c r="D5" s="3">
        <f>[1]nuc_l_t_b0!D4</f>
        <v>184.42166033831899</v>
      </c>
      <c r="E5">
        <f>[1]nuc_l_t_b0!E4</f>
        <v>22.776</v>
      </c>
      <c r="F5" s="9">
        <f>B5-C5</f>
        <v>57.153474776269107</v>
      </c>
      <c r="G5" s="3">
        <f>[2]nuc_l_t_b1!$C$14</f>
        <v>2.9590000000000001</v>
      </c>
      <c r="H5" s="9" t="str">
        <f>A5</f>
        <v>syls3</v>
      </c>
      <c r="I5" s="10">
        <f>B5+$G5</f>
        <v>130.22800000000001</v>
      </c>
    </row>
    <row r="6" spans="1:9" x14ac:dyDescent="0.25">
      <c r="A6" s="3" t="str">
        <f>RIGHT([1]nuc_l_t_b0!A5,5)</f>
        <v>syls4</v>
      </c>
      <c r="B6" s="3">
        <f>[1]nuc_l_t_b0!B5</f>
        <v>109.717</v>
      </c>
      <c r="C6" s="3">
        <f>[1]nuc_l_t_b0!C5</f>
        <v>32.929583986325902</v>
      </c>
      <c r="D6" s="3">
        <f>[1]nuc_l_t_b0!D5</f>
        <v>186.50496642038601</v>
      </c>
      <c r="E6">
        <f>[1]nuc_l_t_b0!E5</f>
        <v>30.145</v>
      </c>
      <c r="F6" s="9">
        <f>B6-C6</f>
        <v>76.78741601367409</v>
      </c>
      <c r="G6" s="3">
        <f>[2]nuc_l_t_b1!$C$14</f>
        <v>2.9590000000000001</v>
      </c>
      <c r="H6" s="9" t="str">
        <f>A6</f>
        <v>syls4</v>
      </c>
      <c r="I6" s="10">
        <f>B6+$G6</f>
        <v>112.676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25">
      <c r="A9" s="2" t="str">
        <f>RIGHT([3]nuc_l_f0_b0!A2,5)</f>
        <v>syls1</v>
      </c>
      <c r="B9" s="2">
        <f>[3]nuc_l_f0_b0!B2</f>
        <v>82.77</v>
      </c>
      <c r="C9" s="2">
        <f>[3]nuc_l_f0_b0!C2</f>
        <v>79.508203466410905</v>
      </c>
      <c r="D9" s="2">
        <f>[3]nuc_l_f0_b0!D2</f>
        <v>86.032272990577098</v>
      </c>
      <c r="E9">
        <f>[3]nuc_l_f0_b0!E2</f>
        <v>1.4750000000000001</v>
      </c>
      <c r="F9" s="9">
        <f t="shared" ref="F9:F38" si="0">B9-C9</f>
        <v>3.2617965335890915</v>
      </c>
      <c r="G9" s="2">
        <f>[4]nuc_l_f0_b1!$C$14</f>
        <v>-0.03</v>
      </c>
      <c r="H9" s="9" t="str">
        <f>A9</f>
        <v>syls1</v>
      </c>
      <c r="I9" s="11">
        <f>B9+$G9</f>
        <v>82.74</v>
      </c>
    </row>
    <row r="10" spans="1:9" x14ac:dyDescent="0.25">
      <c r="A10" s="2" t="str">
        <f>RIGHT([3]nuc_l_f0_b0!A3,5)</f>
        <v>syls2</v>
      </c>
      <c r="B10" s="2">
        <f>[3]nuc_l_f0_b0!B3</f>
        <v>83.28</v>
      </c>
      <c r="C10" s="2">
        <f>[3]nuc_l_f0_b0!C3</f>
        <v>79.987305394496701</v>
      </c>
      <c r="D10" s="2">
        <f>[3]nuc_l_f0_b0!D3</f>
        <v>86.573046749160198</v>
      </c>
      <c r="E10">
        <f>[3]nuc_l_f0_b0!E3</f>
        <v>1.5</v>
      </c>
      <c r="F10" s="9">
        <f t="shared" si="0"/>
        <v>3.2926946055033</v>
      </c>
      <c r="G10" s="2">
        <f>[4]nuc_l_f0_b1!$C$14</f>
        <v>-0.03</v>
      </c>
      <c r="H10" s="9" t="str">
        <f>A10</f>
        <v>syls2</v>
      </c>
      <c r="I10" s="11">
        <f>B10+$G10</f>
        <v>83.25</v>
      </c>
    </row>
    <row r="11" spans="1:9" x14ac:dyDescent="0.25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79.9726415348009</v>
      </c>
      <c r="D11" s="2">
        <f>[3]nuc_l_f0_b0!D4</f>
        <v>86.496629154356</v>
      </c>
      <c r="E11">
        <f>[3]nuc_l_f0_b0!E4</f>
        <v>1.4750000000000001</v>
      </c>
      <c r="F11" s="9">
        <f t="shared" si="0"/>
        <v>3.2623584651990996</v>
      </c>
      <c r="G11" s="2">
        <f>[4]nuc_l_f0_b1!$C$14</f>
        <v>-0.03</v>
      </c>
      <c r="H11" s="9" t="str">
        <f>A11</f>
        <v>syls3</v>
      </c>
      <c r="I11" s="11">
        <f>B11+$G11</f>
        <v>83.204999999999998</v>
      </c>
    </row>
    <row r="12" spans="1:9" x14ac:dyDescent="0.25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80.361600832908394</v>
      </c>
      <c r="D12" s="2">
        <f>[3]nuc_l_f0_b0!D5</f>
        <v>86.923619083248298</v>
      </c>
      <c r="E12">
        <f>[3]nuc_l_f0_b0!E5</f>
        <v>1.4910000000000001</v>
      </c>
      <c r="F12" s="9">
        <f t="shared" si="0"/>
        <v>3.2813991670916067</v>
      </c>
      <c r="G12" s="2">
        <f>[4]nuc_l_f0_b1!$C$14</f>
        <v>-0.03</v>
      </c>
      <c r="H12" s="9" t="str">
        <f>A12</f>
        <v>syls4</v>
      </c>
      <c r="I12" s="11">
        <f>B12+$G12</f>
        <v>83.613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25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25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25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25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25">
      <c r="AC20" s="9" t="s">
        <v>18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25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25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25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25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25">
      <c r="A29" s="3" t="str">
        <f>RIGHT([9]nuc_e_t_b0!A2,5)</f>
        <v>syls1</v>
      </c>
      <c r="B29" s="3">
        <f>[9]nuc_e_t_b0!B2</f>
        <v>309.04300000000001</v>
      </c>
      <c r="C29" s="3">
        <f>[9]nuc_e_t_b0!C2</f>
        <v>237.90042310561901</v>
      </c>
      <c r="D29" s="3">
        <f>[9]nuc_e_t_b0!D2</f>
        <v>380.18488274122097</v>
      </c>
      <c r="E29">
        <f>[9]nuc_e_t_b0!E2</f>
        <v>29.623000000000001</v>
      </c>
      <c r="F29" s="9">
        <f t="shared" si="0"/>
        <v>71.142576894380994</v>
      </c>
      <c r="G29" s="3">
        <f>[10]nuc_e_t_b1!$C$15</f>
        <v>-47.808999999999997</v>
      </c>
      <c r="H29" s="9" t="str">
        <f>A29</f>
        <v>syls1</v>
      </c>
      <c r="I29" s="10">
        <f>B29+$G29</f>
        <v>261.23400000000004</v>
      </c>
    </row>
    <row r="30" spans="1:42" x14ac:dyDescent="0.25">
      <c r="A30" s="3" t="str">
        <f>RIGHT([9]nuc_e_t_b0!A3,5)</f>
        <v>syls2</v>
      </c>
      <c r="B30" s="3">
        <f>[9]nuc_e_t_b0!B3</f>
        <v>319.71800000000002</v>
      </c>
      <c r="C30" s="3">
        <f>[9]nuc_e_t_b0!C3</f>
        <v>214.61502437048901</v>
      </c>
      <c r="D30" s="3">
        <f>[9]nuc_e_t_b0!D3</f>
        <v>424.82042778555302</v>
      </c>
      <c r="E30">
        <f>[9]nuc_e_t_b0!E3</f>
        <v>42.265000000000001</v>
      </c>
      <c r="F30" s="9">
        <f t="shared" si="0"/>
        <v>105.10297562951101</v>
      </c>
      <c r="G30" s="3">
        <f>[10]nuc_e_t_b1!$C$15</f>
        <v>-47.808999999999997</v>
      </c>
      <c r="H30" s="9" t="str">
        <f>A30</f>
        <v>syls2</v>
      </c>
      <c r="I30" s="10">
        <f>B30+$G30</f>
        <v>271.90899999999999</v>
      </c>
    </row>
    <row r="31" spans="1:42" x14ac:dyDescent="0.25">
      <c r="A31" s="3" t="str">
        <f>RIGHT([9]nuc_e_t_b0!A4,5)</f>
        <v>syls3</v>
      </c>
      <c r="B31" s="3">
        <f>[9]nuc_e_t_b0!B4</f>
        <v>426.25599999999997</v>
      </c>
      <c r="C31" s="3">
        <f>[9]nuc_e_t_b0!C4</f>
        <v>355.11437257230602</v>
      </c>
      <c r="D31" s="3">
        <f>[9]nuc_e_t_b0!D4</f>
        <v>497.39729067123801</v>
      </c>
      <c r="E31">
        <f>[9]nuc_e_t_b0!E4</f>
        <v>29.622</v>
      </c>
      <c r="F31" s="9">
        <f t="shared" si="0"/>
        <v>71.141627427693948</v>
      </c>
      <c r="G31" s="3">
        <f>[10]nuc_e_t_b1!$C$15</f>
        <v>-47.808999999999997</v>
      </c>
      <c r="H31" s="9" t="str">
        <f>A31</f>
        <v>syls3</v>
      </c>
      <c r="I31" s="10">
        <f>B31+$G31</f>
        <v>378.447</v>
      </c>
    </row>
    <row r="32" spans="1:42" x14ac:dyDescent="0.25">
      <c r="A32" s="3" t="str">
        <f>RIGHT([9]nuc_e_t_b0!A5,5)</f>
        <v>syls4</v>
      </c>
      <c r="B32" s="3">
        <f>[9]nuc_e_t_b0!B5</f>
        <v>567.91700000000003</v>
      </c>
      <c r="C32" s="3">
        <f>[9]nuc_e_t_b0!C5</f>
        <v>472.834182733202</v>
      </c>
      <c r="D32" s="3">
        <f>[9]nuc_e_t_b0!D5</f>
        <v>662.999398548611</v>
      </c>
      <c r="E32">
        <f>[9]nuc_e_t_b0!E5</f>
        <v>38.475000000000001</v>
      </c>
      <c r="F32" s="9">
        <f t="shared" si="0"/>
        <v>95.082817266798031</v>
      </c>
      <c r="G32" s="3">
        <f>[10]nuc_e_t_b1!$C$15</f>
        <v>-47.808999999999997</v>
      </c>
      <c r="H32" s="9" t="str">
        <f>A32</f>
        <v>syls4</v>
      </c>
      <c r="I32" s="10">
        <f>B32+$G32</f>
        <v>520.10800000000006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25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25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25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25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K1" sqref="K1"/>
    </sheetView>
  </sheetViews>
  <sheetFormatPr defaultRowHeight="15" x14ac:dyDescent="0.25"/>
  <cols>
    <col min="6" max="6" width="9.140625" style="9"/>
    <col min="7" max="7" width="9.140625" style="1"/>
    <col min="8" max="9" width="9.14062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REPLACE([1]nuc_l_t_b0!A6,5,4,"")</f>
        <v>pre_0</v>
      </c>
      <c r="B3" s="3">
        <f>[1]nuc_l_t_b0!B6</f>
        <v>124.245</v>
      </c>
      <c r="C3" s="3">
        <f>[1]nuc_l_t_b0!C6</f>
        <v>67.092293950213502</v>
      </c>
      <c r="D3" s="3">
        <f>[1]nuc_l_t_b0!D6</f>
        <v>181.397467813817</v>
      </c>
      <c r="E3">
        <f>[1]nuc_l_t_b0!E6</f>
        <v>22.779</v>
      </c>
      <c r="F3" s="9">
        <f>B3-C3</f>
        <v>57.152706049786502</v>
      </c>
      <c r="G3" s="3">
        <f>[2]nuc_l_t_b1!$C$14</f>
        <v>2.9590000000000001</v>
      </c>
      <c r="H3" s="9" t="str">
        <f>A3</f>
        <v>pre_0</v>
      </c>
      <c r="I3" s="10">
        <f>B3+$G3</f>
        <v>127.20400000000001</v>
      </c>
    </row>
    <row r="4" spans="1:9" x14ac:dyDescent="0.25">
      <c r="A4" s="3" t="str">
        <f>REPLACE([1]nuc_l_t_b0!A7,5,4,"")</f>
        <v>pre_1</v>
      </c>
      <c r="B4" s="3">
        <f>[1]nuc_l_t_b0!B7</f>
        <v>116.47</v>
      </c>
      <c r="C4" s="3">
        <f>[1]nuc_l_t_b0!C7</f>
        <v>59.318677977794103</v>
      </c>
      <c r="D4" s="3">
        <f>[1]nuc_l_t_b0!D7</f>
        <v>173.621416336343</v>
      </c>
      <c r="E4">
        <f>[1]nuc_l_t_b0!E7</f>
        <v>22.783999999999999</v>
      </c>
      <c r="F4" s="9">
        <f>B4-C4</f>
        <v>57.151322022205896</v>
      </c>
      <c r="G4" s="3">
        <f>[2]nuc_l_t_b1!$C$14</f>
        <v>2.9590000000000001</v>
      </c>
      <c r="H4" s="9" t="str">
        <f>A4</f>
        <v>pre_1</v>
      </c>
      <c r="I4" s="10">
        <f>B4+$G4</f>
        <v>119.429</v>
      </c>
    </row>
    <row r="5" spans="1:9" x14ac:dyDescent="0.25">
      <c r="A5" s="3" t="str">
        <f>REPLACE([1]nuc_l_t_b0!A8,5,4,"")</f>
        <v>pre_2</v>
      </c>
      <c r="B5" s="3">
        <f>[1]nuc_l_t_b0!B8</f>
        <v>112.438</v>
      </c>
      <c r="C5" s="3">
        <f>[1]nuc_l_t_b0!C8</f>
        <v>40.665329327035401</v>
      </c>
      <c r="D5" s="3">
        <f>[1]nuc_l_t_b0!D8</f>
        <v>184.210945522233</v>
      </c>
      <c r="E5">
        <f>[1]nuc_l_t_b0!E8</f>
        <v>28.356000000000002</v>
      </c>
      <c r="F5" s="9">
        <f>B5-C5</f>
        <v>71.772670672964608</v>
      </c>
      <c r="G5" s="3">
        <f>[2]nuc_l_t_b1!$C$14</f>
        <v>2.9590000000000001</v>
      </c>
      <c r="H5" s="9" t="str">
        <f>A5</f>
        <v>pre_2</v>
      </c>
      <c r="I5" s="10">
        <f>B5+$G5</f>
        <v>115.39700000000001</v>
      </c>
    </row>
    <row r="6" spans="1:9" x14ac:dyDescent="0.25">
      <c r="A6" s="3" t="str">
        <f>REPLACE([1]nuc_l_t_b0!A9,5,4,"")</f>
        <v>pre_3</v>
      </c>
      <c r="B6" s="3">
        <f>[1]nuc_l_t_b0!B9</f>
        <v>86.022000000000006</v>
      </c>
      <c r="C6" s="3">
        <f>[1]nuc_l_t_b0!C9</f>
        <v>14.249638903529901</v>
      </c>
      <c r="D6" s="3">
        <f>[1]nuc_l_t_b0!D9</f>
        <v>157.794697422387</v>
      </c>
      <c r="E6">
        <f>[1]nuc_l_t_b0!E9</f>
        <v>28.356999999999999</v>
      </c>
      <c r="F6" s="9">
        <f>B6-C6</f>
        <v>71.772361096470107</v>
      </c>
      <c r="G6" s="3">
        <f>[2]nuc_l_t_b1!$C$14</f>
        <v>2.9590000000000001</v>
      </c>
      <c r="H6" s="9" t="str">
        <f>A6</f>
        <v>pre_3</v>
      </c>
      <c r="I6" s="10">
        <f>B6+$G6</f>
        <v>88.981000000000009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25">
      <c r="A9" t="str">
        <f>REPLACE([3]nuc_l_f0_b0!A6,5,4,"")</f>
        <v>pre_0</v>
      </c>
      <c r="B9" s="2">
        <f>[3]nuc_l_f0_b0!B6</f>
        <v>82.77</v>
      </c>
      <c r="C9" s="2">
        <f>[3]nuc_l_f0_b0!C6</f>
        <v>79.508203466410905</v>
      </c>
      <c r="D9" s="2">
        <f>[3]nuc_l_f0_b0!D6</f>
        <v>86.032272990577098</v>
      </c>
      <c r="E9">
        <f>[3]nuc_l_f0_b0!E6</f>
        <v>1.4750000000000001</v>
      </c>
      <c r="F9" s="9">
        <f t="shared" ref="F9:F38" si="1">B9-C9</f>
        <v>3.2617965335890915</v>
      </c>
      <c r="G9" s="2">
        <f>[4]nuc_l_f0_b1!$C$14</f>
        <v>-0.03</v>
      </c>
      <c r="H9" s="9" t="str">
        <f t="shared" si="0"/>
        <v>pre_0</v>
      </c>
      <c r="I9" s="11">
        <f>B9+$G9</f>
        <v>82.74</v>
      </c>
    </row>
    <row r="10" spans="1:9" x14ac:dyDescent="0.25">
      <c r="A10" t="str">
        <f>REPLACE([3]nuc_l_f0_b0!A7,5,4,"")</f>
        <v>pre_1</v>
      </c>
      <c r="B10" s="2">
        <f>[3]nuc_l_f0_b0!B7</f>
        <v>82.894000000000005</v>
      </c>
      <c r="C10" s="2">
        <f>[3]nuc_l_f0_b0!C7</f>
        <v>79.631944496420502</v>
      </c>
      <c r="D10" s="2">
        <f>[3]nuc_l_f0_b0!D7</f>
        <v>86.156749343877806</v>
      </c>
      <c r="E10">
        <f>[3]nuc_l_f0_b0!E7</f>
        <v>1.476</v>
      </c>
      <c r="F10" s="9">
        <f t="shared" si="1"/>
        <v>3.2620555035795036</v>
      </c>
      <c r="G10" s="2">
        <f>[4]nuc_l_f0_b1!$C$14</f>
        <v>-0.03</v>
      </c>
      <c r="H10" s="9" t="str">
        <f t="shared" si="0"/>
        <v>pre_1</v>
      </c>
      <c r="I10" s="11">
        <f>B10+$G10</f>
        <v>82.864000000000004</v>
      </c>
    </row>
    <row r="11" spans="1:9" x14ac:dyDescent="0.25">
      <c r="A11" t="str">
        <f>REPLACE([3]nuc_l_f0_b0!A8,5,4,"")</f>
        <v>pre_2</v>
      </c>
      <c r="B11" s="2">
        <f>[3]nuc_l_f0_b0!B8</f>
        <v>82.623000000000005</v>
      </c>
      <c r="C11" s="2">
        <f>[3]nuc_l_f0_b0!C8</f>
        <v>79.344888298921902</v>
      </c>
      <c r="D11" s="2">
        <f>[3]nuc_l_f0_b0!D8</f>
        <v>85.902087212201593</v>
      </c>
      <c r="E11">
        <f>[3]nuc_l_f0_b0!E8</f>
        <v>1.4890000000000001</v>
      </c>
      <c r="F11" s="9">
        <f t="shared" si="1"/>
        <v>3.2781117010781031</v>
      </c>
      <c r="G11" s="2">
        <f>[4]nuc_l_f0_b1!$C$14</f>
        <v>-0.03</v>
      </c>
      <c r="H11" s="9" t="str">
        <f t="shared" si="0"/>
        <v>pre_2</v>
      </c>
      <c r="I11" s="11">
        <f>B11+$G11</f>
        <v>82.593000000000004</v>
      </c>
    </row>
    <row r="12" spans="1:9" x14ac:dyDescent="0.25">
      <c r="A12" t="str">
        <f>REPLACE([3]nuc_l_f0_b0!A9,5,4,"")</f>
        <v>pre_3</v>
      </c>
      <c r="B12" s="2">
        <f>[3]nuc_l_f0_b0!B9</f>
        <v>82.625</v>
      </c>
      <c r="C12" s="2">
        <f>[3]nuc_l_f0_b0!C9</f>
        <v>79.346164250787098</v>
      </c>
      <c r="D12" s="2">
        <f>[3]nuc_l_f0_b0!D9</f>
        <v>85.903482827417704</v>
      </c>
      <c r="E12">
        <f>[3]nuc_l_f0_b0!E9</f>
        <v>1.4890000000000001</v>
      </c>
      <c r="F12" s="9">
        <f t="shared" si="1"/>
        <v>3.2788357492129023</v>
      </c>
      <c r="G12" s="2">
        <f>[4]nuc_l_f0_b1!$C$14</f>
        <v>-0.03</v>
      </c>
      <c r="H12" s="9" t="str">
        <f>A12</f>
        <v>pre_3</v>
      </c>
      <c r="I12" s="11">
        <f>B12+$G12</f>
        <v>82.594999999999999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25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25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25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25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25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25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25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91.986086684520203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25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25">
      <c r="A29" t="str">
        <f>REPLACE([9]nuc_e_t_b0!A6,5,4,"")</f>
        <v>pre_0</v>
      </c>
      <c r="B29" s="3">
        <f>[9]nuc_e_t_b0!B6</f>
        <v>309.04300000000001</v>
      </c>
      <c r="C29" s="3">
        <f>[9]nuc_e_t_b0!C6</f>
        <v>237.90042310561901</v>
      </c>
      <c r="D29" s="3">
        <f>[9]nuc_e_t_b0!D6</f>
        <v>380.18488274122097</v>
      </c>
      <c r="E29">
        <f>[9]nuc_e_t_b0!E6</f>
        <v>29.623000000000001</v>
      </c>
      <c r="F29" s="9">
        <f t="shared" si="1"/>
        <v>71.142576894380994</v>
      </c>
      <c r="G29" s="3">
        <f>[10]nuc_e_t_b1!$C$15</f>
        <v>-47.808999999999997</v>
      </c>
      <c r="H29" s="9" t="str">
        <f t="shared" si="4"/>
        <v>pre_0</v>
      </c>
      <c r="I29" s="10">
        <f>B29+$G29</f>
        <v>261.23400000000004</v>
      </c>
    </row>
    <row r="30" spans="1:42" x14ac:dyDescent="0.25">
      <c r="A30" t="str">
        <f>REPLACE([9]nuc_e_t_b0!A7,5,4,"")</f>
        <v>pre_1</v>
      </c>
      <c r="B30" s="3">
        <f>[9]nuc_e_t_b0!B7</f>
        <v>278.12299999999999</v>
      </c>
      <c r="C30" s="3">
        <f>[9]nuc_e_t_b0!C7</f>
        <v>206.97824203449301</v>
      </c>
      <c r="D30" s="3">
        <f>[9]nuc_e_t_b0!D7</f>
        <v>349.26748419985501</v>
      </c>
      <c r="E30">
        <f>[9]nuc_e_t_b0!E7</f>
        <v>29.632999999999999</v>
      </c>
      <c r="F30" s="9">
        <f t="shared" si="1"/>
        <v>71.144757965506983</v>
      </c>
      <c r="G30" s="3">
        <f>[10]nuc_e_t_b1!$C$15</f>
        <v>-47.808999999999997</v>
      </c>
      <c r="H30" s="9" t="str">
        <f t="shared" si="4"/>
        <v>pre_1</v>
      </c>
      <c r="I30" s="10">
        <f>B30+$G30</f>
        <v>230.31399999999999</v>
      </c>
    </row>
    <row r="31" spans="1:42" x14ac:dyDescent="0.25">
      <c r="A31" t="str">
        <f>REPLACE([9]nuc_e_t_b0!A8,5,4,"")</f>
        <v>pre_2</v>
      </c>
      <c r="B31" s="3">
        <f>[9]nuc_e_t_b0!B8</f>
        <v>304.58600000000001</v>
      </c>
      <c r="C31" s="3">
        <f>[9]nuc_e_t_b0!C8</f>
        <v>215.61423700781</v>
      </c>
      <c r="D31" s="3">
        <f>[9]nuc_e_t_b0!D8</f>
        <v>393.55807632563102</v>
      </c>
      <c r="E31">
        <f>[9]nuc_e_t_b0!E8</f>
        <v>36.301000000000002</v>
      </c>
      <c r="F31" s="9">
        <f t="shared" si="1"/>
        <v>88.971762992190008</v>
      </c>
      <c r="G31" s="3">
        <f>[10]nuc_e_t_b1!$C$15</f>
        <v>-47.808999999999997</v>
      </c>
      <c r="H31" s="9" t="str">
        <f t="shared" si="4"/>
        <v>pre_2</v>
      </c>
      <c r="I31" s="10">
        <f>B31+$G31</f>
        <v>256.77700000000004</v>
      </c>
    </row>
    <row r="32" spans="1:42" x14ac:dyDescent="0.25">
      <c r="A32" t="str">
        <f>REPLACE([9]nuc_e_t_b0!A9,5,4,"")</f>
        <v>pre_3</v>
      </c>
      <c r="B32" s="3">
        <f>[9]nuc_e_t_b0!B9</f>
        <v>268.50200000000001</v>
      </c>
      <c r="C32" s="3">
        <f>[9]nuc_e_t_b0!C9</f>
        <v>179.529627837644</v>
      </c>
      <c r="D32" s="3">
        <f>[9]nuc_e_t_b0!D9</f>
        <v>357.47349876465</v>
      </c>
      <c r="E32">
        <f>[9]nuc_e_t_b0!E9</f>
        <v>36.301000000000002</v>
      </c>
      <c r="F32" s="9">
        <f t="shared" si="1"/>
        <v>88.97237216235601</v>
      </c>
      <c r="G32" s="3">
        <f>[10]nuc_e_t_b1!$C$15</f>
        <v>-47.808999999999997</v>
      </c>
      <c r="H32" s="9" t="str">
        <f>A32</f>
        <v>pre_3</v>
      </c>
      <c r="I32" s="10">
        <f>B32+$G32</f>
        <v>220.69300000000001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25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25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25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25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I41" s="9" t="s">
        <v>15</v>
      </c>
    </row>
    <row r="42" spans="1:25" x14ac:dyDescent="0.25">
      <c r="I42" s="9" t="s">
        <v>17</v>
      </c>
    </row>
    <row r="43" spans="1:25" x14ac:dyDescent="0.25">
      <c r="I43" s="9" t="s">
        <v>18</v>
      </c>
    </row>
    <row r="44" spans="1:25" x14ac:dyDescent="0.25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tabSelected="1" zoomScale="115" zoomScaleNormal="115" workbookViewId="0">
      <selection activeCell="D18" sqref="D18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25">
      <c r="A2" s="3" t="str">
        <f>RIGHT([13]nuc_f0_exc_b0!A2,5)</f>
        <v>syls1</v>
      </c>
      <c r="B2" s="1">
        <f>[13]nuc_f0_exc_b0!B2</f>
        <v>4.1630000000000003</v>
      </c>
      <c r="C2" s="1">
        <f>[13]nuc_f0_exc_b0!C2</f>
        <v>2.4128418911201299</v>
      </c>
      <c r="D2" s="1">
        <f>[13]nuc_f0_exc_b0!D2</f>
        <v>5.9138523360805699</v>
      </c>
      <c r="E2" s="1">
        <f>[13]nuc_f0_exc_b0!E2</f>
        <v>0.753</v>
      </c>
      <c r="F2" s="13">
        <f t="shared" ref="F2:F5" si="0">B2-C2</f>
        <v>1.7501581088798703</v>
      </c>
      <c r="R2" s="16" t="s">
        <v>24</v>
      </c>
      <c r="S2" s="17"/>
      <c r="T2" s="15"/>
    </row>
    <row r="3" spans="1:20" x14ac:dyDescent="0.25">
      <c r="A3" s="3" t="str">
        <f>RIGHT([13]nuc_f0_exc_b0!A3,5)</f>
        <v>syls2</v>
      </c>
      <c r="B3" s="1">
        <f>[13]nuc_f0_exc_b0!B3</f>
        <v>4.5659999999999998</v>
      </c>
      <c r="C3" s="1">
        <f>[13]nuc_f0_exc_b0!C3</f>
        <v>1.57007415012632</v>
      </c>
      <c r="D3" s="1">
        <f>[13]nuc_f0_exc_b0!D3</f>
        <v>7.56256913422766</v>
      </c>
      <c r="E3" s="1">
        <f>[13]nuc_f0_exc_b0!E3</f>
        <v>1.2410000000000001</v>
      </c>
      <c r="F3" s="13">
        <f t="shared" si="0"/>
        <v>2.9959258498736796</v>
      </c>
      <c r="R3" s="18" t="s">
        <v>25</v>
      </c>
      <c r="S3" s="19"/>
      <c r="T3" s="15"/>
    </row>
    <row r="4" spans="1:20" x14ac:dyDescent="0.25">
      <c r="A4" s="3" t="str">
        <f>RIGHT([13]nuc_f0_exc_b0!A4,5)</f>
        <v>syls3</v>
      </c>
      <c r="B4" s="1">
        <f>[13]nuc_f0_exc_b0!B4</f>
        <v>6.08</v>
      </c>
      <c r="C4" s="1">
        <f>[13]nuc_f0_exc_b0!C4</f>
        <v>4.3291122790255203</v>
      </c>
      <c r="D4" s="1">
        <f>[13]nuc_f0_exc_b0!D4</f>
        <v>7.8301083595901799</v>
      </c>
      <c r="E4" s="1">
        <f>[13]nuc_f0_exc_b0!E4</f>
        <v>0.753</v>
      </c>
      <c r="F4" s="13">
        <f t="shared" si="0"/>
        <v>1.7508877209744798</v>
      </c>
      <c r="R4" s="15"/>
    </row>
    <row r="5" spans="1:20" x14ac:dyDescent="0.25">
      <c r="A5" s="3" t="str">
        <f>RIGHT([13]nuc_f0_exc_b0!A5,5)</f>
        <v>syls4</v>
      </c>
      <c r="B5" s="1">
        <f>[13]nuc_f0_exc_b0!B5</f>
        <v>5.1120000000000001</v>
      </c>
      <c r="C5" s="1">
        <f>[13]nuc_f0_exc_b0!C5</f>
        <v>2.1159174332932098</v>
      </c>
      <c r="D5" s="1">
        <f>[13]nuc_f0_exc_b0!D5</f>
        <v>8.1085807122551508</v>
      </c>
      <c r="E5" s="1">
        <f>[13]nuc_f0_exc_b0!E5</f>
        <v>1.242</v>
      </c>
      <c r="F5" s="13">
        <f t="shared" si="0"/>
        <v>2.9960825667067903</v>
      </c>
    </row>
    <row r="6" spans="1:20" x14ac:dyDescent="0.25">
      <c r="B6" s="1"/>
      <c r="C6" s="1"/>
      <c r="D6" s="1"/>
      <c r="E6" s="1"/>
      <c r="F6" s="13"/>
    </row>
    <row r="7" spans="1:20" x14ac:dyDescent="0.25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25">
      <c r="A8" s="3" t="str">
        <f>RIGHT([14]nuc_lh_slope_b0!A2,5)</f>
        <v>syls1</v>
      </c>
      <c r="B8" s="1">
        <f>[14]nuc_lh_slope_b0!B2</f>
        <v>3.3220000000000001</v>
      </c>
      <c r="C8" s="1">
        <f>[14]nuc_lh_slope_b0!C2</f>
        <v>3.0267743086411198</v>
      </c>
      <c r="D8" s="1">
        <f>[14]nuc_lh_slope_b0!D2</f>
        <v>3.6177847036111102</v>
      </c>
      <c r="E8" s="1">
        <f>[14]nuc_lh_slope_b0!E2</f>
        <v>0.13200000000000001</v>
      </c>
      <c r="F8" s="13">
        <f>B8-C8</f>
        <v>0.29522569135888022</v>
      </c>
    </row>
    <row r="9" spans="1:20" x14ac:dyDescent="0.25">
      <c r="A9" s="3" t="str">
        <f>RIGHT([14]nuc_lh_slope_b0!A3,5)</f>
        <v>syls2</v>
      </c>
      <c r="B9" s="1">
        <f>[14]nuc_lh_slope_b0!B3</f>
        <v>3.2989999999999999</v>
      </c>
      <c r="C9" s="1">
        <f>[14]nuc_lh_slope_b0!C3</f>
        <v>2.8081247478159699</v>
      </c>
      <c r="D9" s="1">
        <f>[14]nuc_lh_slope_b0!D3</f>
        <v>3.78972770634011</v>
      </c>
      <c r="E9" s="1">
        <f>[14]nuc_lh_slope_b0!E3</f>
        <v>0.20699999999999999</v>
      </c>
      <c r="F9" s="13">
        <f>B9-C9</f>
        <v>0.49087525218403005</v>
      </c>
    </row>
    <row r="10" spans="1:20" x14ac:dyDescent="0.25">
      <c r="A10" s="3" t="str">
        <f>RIGHT([14]nuc_lh_slope_b0!A4,5)</f>
        <v>syls3</v>
      </c>
      <c r="B10" s="1">
        <f>[14]nuc_lh_slope_b0!B4</f>
        <v>3.1930000000000001</v>
      </c>
      <c r="C10" s="1">
        <f>[14]nuc_lh_slope_b0!C4</f>
        <v>2.8973536996376401</v>
      </c>
      <c r="D10" s="1">
        <f>[14]nuc_lh_slope_b0!D4</f>
        <v>3.4882708086408698</v>
      </c>
      <c r="E10" s="1">
        <f>[14]nuc_lh_slope_b0!E4</f>
        <v>0.13200000000000001</v>
      </c>
      <c r="F10" s="13">
        <f>B10-C10</f>
        <v>0.29564630036235995</v>
      </c>
    </row>
    <row r="11" spans="1:20" x14ac:dyDescent="0.25">
      <c r="A11" s="3" t="str">
        <f>RIGHT([14]nuc_lh_slope_b0!A5,5)</f>
        <v>syls4</v>
      </c>
      <c r="B11" s="1">
        <f>[14]nuc_lh_slope_b0!B5</f>
        <v>2.5470000000000002</v>
      </c>
      <c r="C11" s="1">
        <f>[14]nuc_lh_slope_b0!C5</f>
        <v>2.0564958763876899</v>
      </c>
      <c r="D11" s="1">
        <f>[14]nuc_lh_slope_b0!D5</f>
        <v>3.0381038909685101</v>
      </c>
      <c r="E11" s="1">
        <f>[14]nuc_lh_slope_b0!E5</f>
        <v>0.20699999999999999</v>
      </c>
      <c r="F11" s="13">
        <f>B11-C11</f>
        <v>0.49050412361231022</v>
      </c>
    </row>
    <row r="13" spans="1:20" x14ac:dyDescent="0.25">
      <c r="B13" t="s">
        <v>21</v>
      </c>
      <c r="C13" t="s">
        <v>22</v>
      </c>
    </row>
    <row r="14" spans="1:20" x14ac:dyDescent="0.25">
      <c r="A14" s="3" t="str">
        <f>A15</f>
        <v>syls1</v>
      </c>
      <c r="B14">
        <v>0</v>
      </c>
      <c r="C14">
        <v>0</v>
      </c>
      <c r="D14" s="1">
        <f>C14</f>
        <v>0</v>
      </c>
    </row>
    <row r="15" spans="1:20" x14ac:dyDescent="0.25">
      <c r="A15" s="3" t="str">
        <f>A8</f>
        <v>syls1</v>
      </c>
      <c r="B15">
        <v>1</v>
      </c>
      <c r="C15" s="1">
        <f>B8</f>
        <v>3.3220000000000001</v>
      </c>
      <c r="D15" s="1">
        <f>EXP(C15)</f>
        <v>27.71572661723382</v>
      </c>
    </row>
    <row r="16" spans="1:20" x14ac:dyDescent="0.25">
      <c r="A16" s="3" t="str">
        <f>A17</f>
        <v>syls2</v>
      </c>
      <c r="B16">
        <v>0</v>
      </c>
      <c r="C16" s="1">
        <v>0</v>
      </c>
      <c r="D16" s="1">
        <f t="shared" ref="D16" si="1">C16</f>
        <v>0</v>
      </c>
      <c r="E16" s="2"/>
      <c r="F16" s="13"/>
    </row>
    <row r="17" spans="1:20" x14ac:dyDescent="0.25">
      <c r="A17" s="3" t="str">
        <f>A9</f>
        <v>syls2</v>
      </c>
      <c r="B17">
        <f>B15</f>
        <v>1</v>
      </c>
      <c r="C17" s="1">
        <f>B9</f>
        <v>3.2989999999999999</v>
      </c>
      <c r="D17" s="1">
        <f t="shared" ref="D17" si="2">EXP(C17)</f>
        <v>27.085539833539045</v>
      </c>
      <c r="E17" s="2"/>
      <c r="F17" s="13"/>
    </row>
    <row r="18" spans="1:20" x14ac:dyDescent="0.25">
      <c r="A18" s="3" t="str">
        <f>A19</f>
        <v>syls3</v>
      </c>
      <c r="B18">
        <v>0</v>
      </c>
      <c r="C18" s="1">
        <v>0</v>
      </c>
      <c r="D18" s="1">
        <f t="shared" ref="D18" si="3">C18</f>
        <v>0</v>
      </c>
      <c r="E18" s="2"/>
      <c r="F18" s="13"/>
    </row>
    <row r="19" spans="1:20" x14ac:dyDescent="0.25">
      <c r="A19" s="3" t="str">
        <f>A10</f>
        <v>syls3</v>
      </c>
      <c r="B19">
        <f>B17</f>
        <v>1</v>
      </c>
      <c r="C19" s="1">
        <f>B10</f>
        <v>3.1930000000000001</v>
      </c>
      <c r="D19" s="1">
        <f t="shared" ref="D19" si="4">EXP(C19)</f>
        <v>24.361402132727282</v>
      </c>
      <c r="E19" s="2"/>
      <c r="F19" s="13"/>
      <c r="T19" t="s">
        <v>23</v>
      </c>
    </row>
    <row r="20" spans="1:20" x14ac:dyDescent="0.25">
      <c r="A20" s="3" t="str">
        <f>A21</f>
        <v>syls4</v>
      </c>
      <c r="B20">
        <v>0</v>
      </c>
      <c r="C20">
        <v>0</v>
      </c>
      <c r="D20" s="1">
        <f t="shared" ref="D20" si="5">C20</f>
        <v>0</v>
      </c>
    </row>
    <row r="21" spans="1:20" x14ac:dyDescent="0.25">
      <c r="A21" s="3" t="str">
        <f>A11</f>
        <v>syls4</v>
      </c>
      <c r="B21">
        <f>B19</f>
        <v>1</v>
      </c>
      <c r="C21" s="1">
        <f>B11</f>
        <v>2.5470000000000002</v>
      </c>
      <c r="D21" s="1">
        <f t="shared" ref="D21" si="6">EXP(C21)</f>
        <v>12.768740045693297</v>
      </c>
    </row>
    <row r="22" spans="1:20" x14ac:dyDescent="0.25">
      <c r="F22" s="14"/>
    </row>
    <row r="23" spans="1:20" x14ac:dyDescent="0.25">
      <c r="A23" t="str">
        <f>A7</f>
        <v>lh_slope</v>
      </c>
      <c r="B23" t="str">
        <f>B7</f>
        <v>predicted</v>
      </c>
    </row>
    <row r="24" spans="1:20" x14ac:dyDescent="0.25">
      <c r="A24" t="str">
        <f>A8</f>
        <v>syls1</v>
      </c>
      <c r="B24" s="1">
        <f>EXP(B8)</f>
        <v>27.71572661723382</v>
      </c>
      <c r="C24" s="1"/>
      <c r="D24" s="1"/>
      <c r="E24" s="1"/>
      <c r="F24" s="1"/>
    </row>
    <row r="25" spans="1:20" x14ac:dyDescent="0.25">
      <c r="A25" t="str">
        <f>A9</f>
        <v>syls2</v>
      </c>
      <c r="B25" s="1">
        <f t="shared" ref="B25:D25" si="7">EXP(B9)</f>
        <v>27.085539833539045</v>
      </c>
      <c r="C25" s="1"/>
      <c r="D25" s="1"/>
      <c r="E25" s="1"/>
      <c r="F25" s="1"/>
    </row>
    <row r="26" spans="1:20" x14ac:dyDescent="0.25">
      <c r="A26" t="str">
        <f>A10</f>
        <v>syls3</v>
      </c>
      <c r="B26" s="1">
        <f t="shared" ref="B26:D26" si="8">EXP(B10)</f>
        <v>24.361402132727282</v>
      </c>
      <c r="C26" s="1"/>
      <c r="D26" s="1"/>
      <c r="E26" s="1"/>
      <c r="F26" s="1"/>
    </row>
    <row r="27" spans="1:20" x14ac:dyDescent="0.25">
      <c r="A27" t="str">
        <f>A11</f>
        <v>syls4</v>
      </c>
      <c r="B27" s="1">
        <f t="shared" ref="B27:D27" si="9">EXP(B11)</f>
        <v>12.768740045693297</v>
      </c>
      <c r="C27" s="1"/>
      <c r="D27" s="1"/>
      <c r="E27" s="1"/>
      <c r="F27" s="1"/>
    </row>
    <row r="31" spans="1:20" x14ac:dyDescent="0.25">
      <c r="A31" s="3"/>
      <c r="C31" s="1"/>
      <c r="D31" s="1"/>
    </row>
    <row r="32" spans="1:20" x14ac:dyDescent="0.25">
      <c r="A32" s="3"/>
      <c r="C32" s="1"/>
      <c r="D32" s="1"/>
    </row>
    <row r="33" spans="1:6" x14ac:dyDescent="0.25">
      <c r="A33" s="3"/>
      <c r="C33" s="1"/>
      <c r="D33" s="1"/>
    </row>
    <row r="34" spans="1:6" x14ac:dyDescent="0.25">
      <c r="A34" s="3"/>
      <c r="C34" s="1"/>
      <c r="D34" s="1"/>
    </row>
    <row r="35" spans="1:6" x14ac:dyDescent="0.25">
      <c r="A35" s="3"/>
      <c r="C35" s="1"/>
      <c r="D35" s="1"/>
    </row>
    <row r="36" spans="1:6" x14ac:dyDescent="0.25">
      <c r="A36" s="3"/>
      <c r="C36" s="1"/>
      <c r="D36" s="1"/>
    </row>
    <row r="37" spans="1:6" x14ac:dyDescent="0.25">
      <c r="A37" s="3"/>
      <c r="C37" s="1"/>
      <c r="D37" s="1"/>
    </row>
    <row r="38" spans="1:6" x14ac:dyDescent="0.25">
      <c r="A38" s="3"/>
      <c r="C38" s="1"/>
      <c r="D38" s="1"/>
    </row>
    <row r="39" spans="1:6" x14ac:dyDescent="0.25">
      <c r="A39" s="3"/>
    </row>
    <row r="40" spans="1:6" x14ac:dyDescent="0.25">
      <c r="A40" s="3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/>
  </sheetViews>
  <sheetFormatPr defaultRowHeight="15" x14ac:dyDescent="0.25"/>
  <sheetData>
    <row r="1" spans="1:6" x14ac:dyDescent="0.25">
      <c r="B1" t="s">
        <v>12</v>
      </c>
    </row>
    <row r="2" spans="1: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REPLACE([15]pn_l_t_b0!A6, 1, 5,"")</f>
        <v>syls1</v>
      </c>
      <c r="B3" s="3">
        <f>[15]pn_l_t_b0!B6</f>
        <v>76.67</v>
      </c>
      <c r="C3" s="3">
        <f>[15]pn_l_t_b0!C6</f>
        <v>-5.48754206397094</v>
      </c>
      <c r="D3" s="3">
        <f>[15]pn_l_t_b0!D6</f>
        <v>158.82850202202701</v>
      </c>
      <c r="E3">
        <f>[15]pn_l_t_b0!E6</f>
        <v>30.138999999999999</v>
      </c>
      <c r="F3">
        <f>B3-C3</f>
        <v>82.157542063970936</v>
      </c>
    </row>
    <row r="4" spans="1:6" x14ac:dyDescent="0.25">
      <c r="A4" s="3" t="str">
        <f>REPLACE([15]pn_l_t_b0!A7, 1, 5,"")</f>
        <v>syls2</v>
      </c>
      <c r="B4" s="3">
        <f>[15]pn_l_t_b0!B7</f>
        <v>85.575999999999993</v>
      </c>
      <c r="C4" s="3">
        <f>[15]pn_l_t_b0!C7</f>
        <v>3.3437180612212298</v>
      </c>
      <c r="D4" s="3">
        <f>[15]pn_l_t_b0!D7</f>
        <v>167.80832304371199</v>
      </c>
      <c r="E4">
        <f>[15]pn_l_t_b0!E7</f>
        <v>30.096</v>
      </c>
      <c r="F4">
        <f>B4-C4</f>
        <v>82.232281938778769</v>
      </c>
    </row>
    <row r="5" spans="1:6" x14ac:dyDescent="0.25">
      <c r="A5" s="3" t="str">
        <f>REPLACE([15]pn_l_t_b0!A8, 1, 5,"")</f>
        <v>syls3</v>
      </c>
      <c r="B5" s="3">
        <f>[15]pn_l_t_b0!B8</f>
        <v>91.82</v>
      </c>
      <c r="C5" s="3">
        <f>[15]pn_l_t_b0!C8</f>
        <v>9.4810383594371501</v>
      </c>
      <c r="D5" s="3">
        <f>[15]pn_l_t_b0!D8</f>
        <v>174.15963238827601</v>
      </c>
      <c r="E5">
        <f>[15]pn_l_t_b0!E8</f>
        <v>30.003</v>
      </c>
      <c r="F5">
        <f>B5-C5</f>
        <v>82.338961640562843</v>
      </c>
    </row>
    <row r="6" spans="1:6" x14ac:dyDescent="0.25">
      <c r="A6" s="3" t="str">
        <f>REPLACE([15]pn_l_t_b0!A9, 1, 5,"")</f>
        <v>syls4</v>
      </c>
      <c r="B6" s="3">
        <f>[15]pn_l_t_b0!B9</f>
        <v>111.14</v>
      </c>
      <c r="C6" s="3">
        <f>[15]pn_l_t_b0!C9</f>
        <v>29.1571158941262</v>
      </c>
      <c r="D6" s="3">
        <f>[15]pn_l_t_b0!D9</f>
        <v>193.12342902557</v>
      </c>
      <c r="E6">
        <f>[15]pn_l_t_b0!E9</f>
        <v>30.268000000000001</v>
      </c>
      <c r="F6">
        <f>B6-C6</f>
        <v>81.982884105873808</v>
      </c>
    </row>
    <row r="8" spans="1:6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REPLACE([16]pn_l_f0_b0!A6, 1, 5,"")</f>
        <v>syls1</v>
      </c>
      <c r="B9" s="2">
        <f>[16]pn_l_f0_b0!B6</f>
        <v>85.932000000000002</v>
      </c>
      <c r="C9" s="2">
        <f>[16]pn_l_f0_b0!C6</f>
        <v>82.836798289693206</v>
      </c>
      <c r="D9" s="2">
        <f>[16]pn_l_f0_b0!D6</f>
        <v>89.027331751115099</v>
      </c>
      <c r="E9">
        <f>[16]pn_l_f0_b0!E6</f>
        <v>1.415</v>
      </c>
      <c r="F9">
        <f t="shared" ref="F9:F25" si="0">B9-C9</f>
        <v>3.0952017103067959</v>
      </c>
    </row>
    <row r="10" spans="1:6" x14ac:dyDescent="0.25">
      <c r="A10" s="2" t="str">
        <f>REPLACE([16]pn_l_f0_b0!A7, 1, 5,"")</f>
        <v>syls2</v>
      </c>
      <c r="B10" s="2">
        <f>[16]pn_l_f0_b0!B7</f>
        <v>85.828999999999994</v>
      </c>
      <c r="C10" s="2">
        <f>[16]pn_l_f0_b0!C7</f>
        <v>82.7346473986929</v>
      </c>
      <c r="D10" s="2">
        <f>[16]pn_l_f0_b0!D7</f>
        <v>88.922604737498503</v>
      </c>
      <c r="E10">
        <f>[16]pn_l_f0_b0!E7</f>
        <v>1.4139999999999999</v>
      </c>
      <c r="F10">
        <f t="shared" si="0"/>
        <v>3.0943526013070937</v>
      </c>
    </row>
    <row r="11" spans="1:6" x14ac:dyDescent="0.25">
      <c r="A11" s="2" t="str">
        <f>REPLACE([16]pn_l_f0_b0!A8, 1, 5,"")</f>
        <v>syls3</v>
      </c>
      <c r="B11" s="2">
        <f>[16]pn_l_f0_b0!B8</f>
        <v>85.891000000000005</v>
      </c>
      <c r="C11" s="2">
        <f>[16]pn_l_f0_b0!C8</f>
        <v>82.800778579824396</v>
      </c>
      <c r="D11" s="2">
        <f>[16]pn_l_f0_b0!D8</f>
        <v>88.980840981926207</v>
      </c>
      <c r="E11">
        <f>[16]pn_l_f0_b0!E8</f>
        <v>1.41</v>
      </c>
      <c r="F11">
        <f t="shared" si="0"/>
        <v>3.0902214201756095</v>
      </c>
    </row>
    <row r="12" spans="1:6" x14ac:dyDescent="0.25">
      <c r="A12" s="2" t="str">
        <f>REPLACE([16]pn_l_f0_b0!A9, 1, 5,"")</f>
        <v>syls4</v>
      </c>
      <c r="B12" s="2">
        <f>[16]pn_l_f0_b0!B9</f>
        <v>85.921000000000006</v>
      </c>
      <c r="C12" s="2">
        <f>[16]pn_l_f0_b0!C9</f>
        <v>82.8189565326078</v>
      </c>
      <c r="D12" s="2">
        <f>[16]pn_l_f0_b0!D9</f>
        <v>89.023223086041398</v>
      </c>
      <c r="E12">
        <f>[16]pn_l_f0_b0!E9</f>
        <v>1.421</v>
      </c>
      <c r="F12">
        <f t="shared" si="0"/>
        <v>3.1020434673922068</v>
      </c>
    </row>
    <row r="15" spans="1:6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REPLACE([17]pn_h_t_b0!A9, 1, 5,"")</f>
        <v>syls1</v>
      </c>
      <c r="B16" s="3">
        <f>[17]pn_h_t_b0!B9</f>
        <v>227.072</v>
      </c>
      <c r="C16" s="3">
        <f>[17]pn_h_t_b0!C9</f>
        <v>142.33088171053399</v>
      </c>
      <c r="D16" s="3">
        <f>[17]pn_h_t_b0!D9</f>
        <v>311.812799853287</v>
      </c>
      <c r="E16">
        <f>[17]pn_h_t_b0!E9</f>
        <v>28.193999999999999</v>
      </c>
      <c r="F16">
        <f t="shared" si="0"/>
        <v>84.741118289466016</v>
      </c>
    </row>
    <row r="17" spans="1:40" x14ac:dyDescent="0.25">
      <c r="A17" s="3" t="str">
        <f>REPLACE([17]pn_h_t_b0!A10, 1, 5,"")</f>
        <v>syls2</v>
      </c>
      <c r="B17" s="3">
        <f>[17]pn_h_t_b0!B10</f>
        <v>258.05399999999997</v>
      </c>
      <c r="C17" s="3">
        <f>[17]pn_h_t_b0!C10</f>
        <v>173.184442709157</v>
      </c>
      <c r="D17" s="3">
        <f>[17]pn_h_t_b0!D10</f>
        <v>342.92299035584898</v>
      </c>
      <c r="E17">
        <f>[17]pn_h_t_b0!E10</f>
        <v>28.161000000000001</v>
      </c>
      <c r="F17">
        <f t="shared" si="0"/>
        <v>84.869557290842977</v>
      </c>
    </row>
    <row r="18" spans="1:40" x14ac:dyDescent="0.25">
      <c r="A18" s="3" t="str">
        <f>REPLACE([17]pn_h_t_b0!A11, 1, 5,"")</f>
        <v>syls3</v>
      </c>
      <c r="B18" s="3">
        <f>[17]pn_h_t_b0!B11</f>
        <v>282.637</v>
      </c>
      <c r="C18" s="3">
        <f>[17]pn_h_t_b0!C11</f>
        <v>197.75955662300299</v>
      </c>
      <c r="D18" s="3">
        <f>[17]pn_h_t_b0!D11</f>
        <v>367.51359979096299</v>
      </c>
      <c r="E18">
        <f>[17]pn_h_t_b0!E11</f>
        <v>28.158000000000001</v>
      </c>
      <c r="F18">
        <f t="shared" si="0"/>
        <v>84.877443376997007</v>
      </c>
    </row>
    <row r="19" spans="1:40" x14ac:dyDescent="0.25">
      <c r="A19" s="3" t="str">
        <f>REPLACE([17]pn_h_t_b0!A12, 1, 5,"")</f>
        <v>syls4</v>
      </c>
      <c r="B19" s="3">
        <f>[17]pn_h_t_b0!B12</f>
        <v>296.35700000000003</v>
      </c>
      <c r="C19" s="3">
        <f>[17]pn_h_t_b0!C12</f>
        <v>212.885361111024</v>
      </c>
      <c r="D19" s="3">
        <f>[17]pn_h_t_b0!D12</f>
        <v>379.82796724574303</v>
      </c>
      <c r="E19">
        <f>[17]pn_h_t_b0!E12</f>
        <v>28.672000000000001</v>
      </c>
      <c r="F19">
        <f t="shared" si="0"/>
        <v>83.471638888976031</v>
      </c>
    </row>
    <row r="21" spans="1:40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REPLACE([18]pn_h_f0_b0!A9, 1, 5,"")</f>
        <v>syls1</v>
      </c>
      <c r="B22" s="2">
        <f>[18]pn_h_f0_b0!B9</f>
        <v>88.281999999999996</v>
      </c>
      <c r="C22" s="2">
        <f>[18]pn_h_f0_b0!C9</f>
        <v>85.394968667759699</v>
      </c>
      <c r="D22" s="2">
        <f>[18]pn_h_f0_b0!D9</f>
        <v>91.168221047762799</v>
      </c>
      <c r="E22">
        <f>[18]pn_h_f0_b0!E9</f>
        <v>1.323</v>
      </c>
      <c r="F22">
        <f t="shared" si="0"/>
        <v>2.8870313322402978</v>
      </c>
    </row>
    <row r="23" spans="1:40" x14ac:dyDescent="0.25">
      <c r="A23" s="2" t="str">
        <f>REPLACE([18]pn_h_f0_b0!A10, 1, 5,"")</f>
        <v>syls2</v>
      </c>
      <c r="B23" s="2">
        <f>[18]pn_h_f0_b0!B10</f>
        <v>88.536000000000001</v>
      </c>
      <c r="C23" s="2">
        <f>[18]pn_h_f0_b0!C10</f>
        <v>85.649886093579099</v>
      </c>
      <c r="D23" s="2">
        <f>[18]pn_h_f0_b0!D10</f>
        <v>91.421308327754403</v>
      </c>
      <c r="E23">
        <f>[18]pn_h_f0_b0!E10</f>
        <v>1.3220000000000001</v>
      </c>
      <c r="F23">
        <f t="shared" si="0"/>
        <v>2.8861139064209027</v>
      </c>
    </row>
    <row r="24" spans="1:40" x14ac:dyDescent="0.25">
      <c r="A24" s="2" t="str">
        <f>REPLACE([18]pn_h_f0_b0!A11, 1, 5,"")</f>
        <v>syls3</v>
      </c>
      <c r="B24" s="2">
        <f>[18]pn_h_f0_b0!B11</f>
        <v>89.155000000000001</v>
      </c>
      <c r="C24" s="2">
        <f>[18]pn_h_f0_b0!C11</f>
        <v>86.270709822898695</v>
      </c>
      <c r="D24" s="2">
        <f>[18]pn_h_f0_b0!D11</f>
        <v>92.0388394544661</v>
      </c>
      <c r="E24">
        <f>[18]pn_h_f0_b0!E11</f>
        <v>1.321</v>
      </c>
      <c r="F24">
        <f t="shared" si="0"/>
        <v>2.8842901771013061</v>
      </c>
    </row>
    <row r="25" spans="1:40" x14ac:dyDescent="0.25">
      <c r="A25" s="2" t="str">
        <f>REPLACE([18]pn_h_f0_b0!A12, 1, 5,"")</f>
        <v>syls4</v>
      </c>
      <c r="B25" s="2">
        <f>[18]pn_h_f0_b0!B12</f>
        <v>88.983000000000004</v>
      </c>
      <c r="C25" s="2">
        <f>[18]pn_h_f0_b0!C12</f>
        <v>86.081949640489498</v>
      </c>
      <c r="D25" s="2">
        <f>[18]pn_h_f0_b0!D12</f>
        <v>91.883881863269295</v>
      </c>
      <c r="E25">
        <f>[18]pn_h_f0_b0!E12</f>
        <v>1.335</v>
      </c>
      <c r="F25">
        <f t="shared" si="0"/>
        <v>2.9010503595105064</v>
      </c>
    </row>
    <row r="29" spans="1:40" x14ac:dyDescent="0.25">
      <c r="B29" s="3"/>
      <c r="C29" s="3"/>
      <c r="D29" s="3"/>
    </row>
    <row r="30" spans="1:40" x14ac:dyDescent="0.25">
      <c r="B30" s="3"/>
      <c r="C30" s="3"/>
      <c r="D30" s="3"/>
    </row>
    <row r="31" spans="1:40" x14ac:dyDescent="0.25">
      <c r="B31" s="3"/>
      <c r="C31" s="3"/>
      <c r="D31" s="3"/>
    </row>
    <row r="32" spans="1:40" x14ac:dyDescent="0.25">
      <c r="B32" s="3"/>
      <c r="C32" s="3"/>
      <c r="D32" s="3"/>
    </row>
    <row r="34" spans="2:23" x14ac:dyDescent="0.25">
      <c r="I34" s="4"/>
    </row>
    <row r="35" spans="2:23" x14ac:dyDescent="0.25">
      <c r="B35" s="2"/>
      <c r="C35" s="2"/>
      <c r="D35" s="2"/>
      <c r="I35" s="8"/>
    </row>
    <row r="36" spans="2:23" x14ac:dyDescent="0.25">
      <c r="B36" s="2"/>
      <c r="C36" s="2"/>
      <c r="D36" s="2"/>
      <c r="I36" s="7"/>
    </row>
    <row r="37" spans="2:23" x14ac:dyDescent="0.25">
      <c r="B37" s="2"/>
      <c r="C37" s="2"/>
      <c r="D37" s="2"/>
      <c r="I37" s="7"/>
    </row>
    <row r="38" spans="2:23" x14ac:dyDescent="0.25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J21" sqref="J21"/>
    </sheetView>
  </sheetViews>
  <sheetFormatPr defaultRowHeight="15" x14ac:dyDescent="0.25"/>
  <cols>
    <col min="2" max="3" width="9.140625" style="3"/>
  </cols>
  <sheetData>
    <row r="1" spans="1:6" x14ac:dyDescent="0.25">
      <c r="B1" s="3" t="s">
        <v>12</v>
      </c>
    </row>
    <row r="2" spans="1:6" x14ac:dyDescent="0.25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REPLACE([15]pn_l_t_b0!A2,5,4,"")</f>
        <v>ana_0</v>
      </c>
      <c r="B3" s="3">
        <f>[15]pn_l_t_b0!B2</f>
        <v>76.67</v>
      </c>
      <c r="C3" s="3">
        <f>[15]pn_l_t_b0!C2</f>
        <v>-5.48754206397094</v>
      </c>
      <c r="D3" s="3">
        <f>[15]pn_l_t_b0!D2</f>
        <v>158.82850202202701</v>
      </c>
      <c r="E3">
        <f>[15]pn_l_t_b0!E2</f>
        <v>30.138999999999999</v>
      </c>
      <c r="F3">
        <f>B3-C3</f>
        <v>82.157542063970936</v>
      </c>
    </row>
    <row r="4" spans="1:6" x14ac:dyDescent="0.25">
      <c r="A4" s="3" t="str">
        <f>REPLACE([15]pn_l_t_b0!A3,5,4,"")</f>
        <v>ana_1</v>
      </c>
      <c r="B4" s="3">
        <f>[15]pn_l_t_b0!B3</f>
        <v>26.279</v>
      </c>
      <c r="C4" s="3">
        <f>[15]pn_l_t_b0!C3</f>
        <v>-15.741919011516501</v>
      </c>
      <c r="D4" s="3">
        <f>[15]pn_l_t_b0!D3</f>
        <v>68.300886685896302</v>
      </c>
      <c r="E4">
        <f>[15]pn_l_t_b0!E3</f>
        <v>15.053000000000001</v>
      </c>
      <c r="F4">
        <f>B4-C4</f>
        <v>42.020919011516497</v>
      </c>
    </row>
    <row r="5" spans="1:6" x14ac:dyDescent="0.25">
      <c r="A5" s="3" t="str">
        <f>REPLACE([15]pn_l_t_b0!A4,5,4,"")</f>
        <v>ana_2</v>
      </c>
      <c r="B5" s="3">
        <f>[15]pn_l_t_b0!B4</f>
        <v>70.254000000000005</v>
      </c>
      <c r="C5" s="3">
        <f>[15]pn_l_t_b0!C4</f>
        <v>-25.8836283885271</v>
      </c>
      <c r="D5" s="3">
        <f>[15]pn_l_t_b0!D4</f>
        <v>166.39084079526299</v>
      </c>
      <c r="E5">
        <f>[15]pn_l_t_b0!E4</f>
        <v>26.190999999999999</v>
      </c>
      <c r="F5">
        <f>B5-C5</f>
        <v>96.137628388527105</v>
      </c>
    </row>
    <row r="6" spans="1:6" x14ac:dyDescent="0.25">
      <c r="A6" s="3" t="str">
        <f>REPLACE([15]pn_l_t_b0!A5,5,4,"")</f>
        <v>ana_3</v>
      </c>
      <c r="B6" s="3">
        <f>[15]pn_l_t_b0!B5</f>
        <v>80.097999999999999</v>
      </c>
      <c r="C6" s="3">
        <f>[15]pn_l_t_b0!C5</f>
        <v>-16.1343317981833</v>
      </c>
      <c r="D6" s="3">
        <f>[15]pn_l_t_b0!D5</f>
        <v>176.330532225447</v>
      </c>
      <c r="E6">
        <f>[15]pn_l_t_b0!E5</f>
        <v>26.178000000000001</v>
      </c>
      <c r="F6">
        <f>B6-C6</f>
        <v>96.232331798183296</v>
      </c>
    </row>
    <row r="8" spans="1:6" x14ac:dyDescent="0.25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REPLACE([16]pn_l_f0_b0!A2,5,4,"")</f>
        <v>ana_0</v>
      </c>
      <c r="B9" s="2">
        <f>[16]pn_l_f0_b0!B2</f>
        <v>85.932000000000002</v>
      </c>
      <c r="C9" s="2">
        <f>[16]pn_l_f0_b0!C2</f>
        <v>82.836798289693206</v>
      </c>
      <c r="D9" s="2">
        <f>[16]pn_l_f0_b0!D2</f>
        <v>89.027331751115099</v>
      </c>
      <c r="E9" s="2">
        <f>[16]pn_l_f0_b0!E2</f>
        <v>1.415</v>
      </c>
      <c r="F9">
        <f t="shared" ref="F9:F25" si="0">B9-C9</f>
        <v>3.0952017103067959</v>
      </c>
    </row>
    <row r="10" spans="1:6" x14ac:dyDescent="0.25">
      <c r="A10" s="2" t="str">
        <f>REPLACE([16]pn_l_f0_b0!A3,5,4,"")</f>
        <v>ana_1</v>
      </c>
      <c r="B10" s="2">
        <f>[16]pn_l_f0_b0!B3</f>
        <v>86.394000000000005</v>
      </c>
      <c r="C10" s="2">
        <f>[16]pn_l_f0_b0!C3</f>
        <v>83.3587696404594</v>
      </c>
      <c r="D10" s="2">
        <f>[16]pn_l_f0_b0!D3</f>
        <v>89.429188861162899</v>
      </c>
      <c r="E10" s="2">
        <f>[16]pn_l_f0_b0!E3</f>
        <v>1.379</v>
      </c>
      <c r="F10">
        <f t="shared" si="0"/>
        <v>3.0352303595406056</v>
      </c>
    </row>
    <row r="11" spans="1:6" x14ac:dyDescent="0.25">
      <c r="A11" s="2" t="str">
        <f>REPLACE([16]pn_l_f0_b0!A4,5,4,"")</f>
        <v>ana_2</v>
      </c>
      <c r="B11" s="2">
        <f>[16]pn_l_f0_b0!B4</f>
        <v>85.42</v>
      </c>
      <c r="C11" s="2">
        <f>[16]pn_l_f0_b0!C4</f>
        <v>82.310329854328998</v>
      </c>
      <c r="D11" s="2">
        <f>[16]pn_l_f0_b0!D4</f>
        <v>88.528925134960403</v>
      </c>
      <c r="E11" s="2">
        <f>[16]pn_l_f0_b0!E4</f>
        <v>1.427</v>
      </c>
      <c r="F11">
        <f t="shared" si="0"/>
        <v>3.1096701456710036</v>
      </c>
    </row>
    <row r="12" spans="1:6" x14ac:dyDescent="0.25">
      <c r="A12" s="2" t="str">
        <f>REPLACE([16]pn_l_f0_b0!A5,5,4,"")</f>
        <v>ana_3</v>
      </c>
      <c r="B12" s="2">
        <f>[16]pn_l_f0_b0!B5</f>
        <v>85.277000000000001</v>
      </c>
      <c r="C12" s="2">
        <f>[16]pn_l_f0_b0!C5</f>
        <v>82.167791145504097</v>
      </c>
      <c r="D12" s="2">
        <f>[16]pn_l_f0_b0!D5</f>
        <v>88.387205043414895</v>
      </c>
      <c r="E12" s="2">
        <f>[16]pn_l_f0_b0!E5</f>
        <v>1.427</v>
      </c>
      <c r="F12">
        <f t="shared" si="0"/>
        <v>3.109208854495904</v>
      </c>
    </row>
    <row r="15" spans="1:6" x14ac:dyDescent="0.25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REPLACE([17]pn_h_t_b0!A5,5,4,"")</f>
        <v>ana_0</v>
      </c>
      <c r="B16" s="3">
        <f>[17]pn_h_t_b0!B5</f>
        <v>227.072</v>
      </c>
      <c r="C16" s="3">
        <f>[17]pn_h_t_b0!C5</f>
        <v>142.33088171053399</v>
      </c>
      <c r="D16" s="3">
        <f>[17]pn_h_t_b0!D5</f>
        <v>311.812799853287</v>
      </c>
      <c r="E16" s="3">
        <f>[17]pn_h_t_b0!E5</f>
        <v>28.193999999999999</v>
      </c>
      <c r="F16">
        <f t="shared" si="0"/>
        <v>84.741118289466016</v>
      </c>
    </row>
    <row r="17" spans="1:40" x14ac:dyDescent="0.25">
      <c r="A17" s="3" t="str">
        <f>REPLACE([17]pn_h_t_b0!A6,5,4,"")</f>
        <v>ana_1</v>
      </c>
      <c r="B17" s="3">
        <f>[17]pn_h_t_b0!B6</f>
        <v>160.13999999999999</v>
      </c>
      <c r="C17" s="3">
        <f>[17]pn_h_t_b0!C6</f>
        <v>119.250617622256</v>
      </c>
      <c r="D17" s="3">
        <f>[17]pn_h_t_b0!D6</f>
        <v>201.02964833593501</v>
      </c>
      <c r="E17" s="3">
        <f>[17]pn_h_t_b0!E6</f>
        <v>17.242999999999999</v>
      </c>
      <c r="F17">
        <f t="shared" si="0"/>
        <v>40.889382377743985</v>
      </c>
    </row>
    <row r="18" spans="1:40" x14ac:dyDescent="0.25">
      <c r="A18" s="3" t="str">
        <f>REPLACE([17]pn_h_t_b0!A7,5,4,"")</f>
        <v>ana_2</v>
      </c>
      <c r="B18" s="3">
        <f>[17]pn_h_t_b0!B7</f>
        <v>223.47900000000001</v>
      </c>
      <c r="C18" s="3">
        <f>[17]pn_h_t_b0!C7</f>
        <v>140.500733317711</v>
      </c>
      <c r="D18" s="3">
        <f>[17]pn_h_t_b0!D7</f>
        <v>306.45686754078997</v>
      </c>
      <c r="E18" s="3">
        <f>[17]pn_h_t_b0!E7</f>
        <v>28.888000000000002</v>
      </c>
      <c r="F18">
        <f t="shared" si="0"/>
        <v>82.978266682289018</v>
      </c>
    </row>
    <row r="19" spans="1:40" x14ac:dyDescent="0.25">
      <c r="A19" s="3" t="str">
        <f>REPLACE([17]pn_h_t_b0!A8,5,4,"")</f>
        <v>ana_3</v>
      </c>
      <c r="B19" s="3">
        <f>[17]pn_h_t_b0!B8</f>
        <v>236.447</v>
      </c>
      <c r="C19" s="3">
        <f>[17]pn_h_t_b0!C8</f>
        <v>153.476596390308</v>
      </c>
      <c r="D19" s="3">
        <f>[17]pn_h_t_b0!D8</f>
        <v>319.41749762305102</v>
      </c>
      <c r="E19" s="3">
        <f>[17]pn_h_t_b0!E8</f>
        <v>28.891999999999999</v>
      </c>
      <c r="F19">
        <f t="shared" si="0"/>
        <v>82.970403609691999</v>
      </c>
    </row>
    <row r="21" spans="1:40" x14ac:dyDescent="0.25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REPLACE([18]pn_h_f0_b0!A5,5,4,"")</f>
        <v>ana_0</v>
      </c>
      <c r="B22" s="2">
        <f>[18]pn_h_f0_b0!B5</f>
        <v>88.281999999999996</v>
      </c>
      <c r="C22" s="2">
        <f>[18]pn_h_f0_b0!C5</f>
        <v>85.394968667759699</v>
      </c>
      <c r="D22" s="2">
        <f>[18]pn_h_f0_b0!D5</f>
        <v>91.168221047762799</v>
      </c>
      <c r="E22" s="2">
        <f>[18]pn_h_f0_b0!E5</f>
        <v>1.323</v>
      </c>
      <c r="F22">
        <f t="shared" si="0"/>
        <v>2.8870313322402978</v>
      </c>
    </row>
    <row r="23" spans="1:40" x14ac:dyDescent="0.25">
      <c r="A23" s="2" t="str">
        <f>REPLACE([18]pn_h_f0_b0!A6,5,4,"")</f>
        <v>ana_1</v>
      </c>
      <c r="B23" s="2">
        <f>[18]pn_h_f0_b0!B6</f>
        <v>88.494</v>
      </c>
      <c r="C23" s="2">
        <f>[18]pn_h_f0_b0!C6</f>
        <v>85.682703551040206</v>
      </c>
      <c r="D23" s="2">
        <f>[18]pn_h_f0_b0!D6</f>
        <v>91.3053076938603</v>
      </c>
      <c r="E23" s="2">
        <f>[18]pn_h_f0_b0!E6</f>
        <v>1.2789999999999999</v>
      </c>
      <c r="F23">
        <f t="shared" si="0"/>
        <v>2.8112964489597942</v>
      </c>
    </row>
    <row r="24" spans="1:40" x14ac:dyDescent="0.25">
      <c r="A24" s="2" t="str">
        <f>REPLACE([18]pn_h_f0_b0!A7,5,4,"")</f>
        <v>ana_2</v>
      </c>
      <c r="B24" s="2">
        <f>[18]pn_h_f0_b0!B7</f>
        <v>88.480999999999995</v>
      </c>
      <c r="C24" s="2">
        <f>[18]pn_h_f0_b0!C7</f>
        <v>85.572137114960398</v>
      </c>
      <c r="D24" s="2">
        <f>[18]pn_h_f0_b0!D7</f>
        <v>91.390310146407998</v>
      </c>
      <c r="E24" s="2">
        <f>[18]pn_h_f0_b0!E7</f>
        <v>1.3420000000000001</v>
      </c>
      <c r="F24">
        <f t="shared" si="0"/>
        <v>2.9088628850395963</v>
      </c>
    </row>
    <row r="25" spans="1:40" x14ac:dyDescent="0.25">
      <c r="A25" s="2" t="str">
        <f>REPLACE([18]pn_h_f0_b0!A8,5,4,"")</f>
        <v>ana_3</v>
      </c>
      <c r="B25" s="2">
        <f>[18]pn_h_f0_b0!B8</f>
        <v>87.777000000000001</v>
      </c>
      <c r="C25" s="2">
        <f>[18]pn_h_f0_b0!C8</f>
        <v>84.866871518482995</v>
      </c>
      <c r="D25" s="2">
        <f>[18]pn_h_f0_b0!D8</f>
        <v>90.686151040356194</v>
      </c>
      <c r="E25" s="2">
        <f>[18]pn_h_f0_b0!E8</f>
        <v>1.3420000000000001</v>
      </c>
      <c r="F25">
        <f t="shared" si="0"/>
        <v>2.9101284815170061</v>
      </c>
    </row>
    <row r="29" spans="1:40" x14ac:dyDescent="0.25">
      <c r="D29" s="3"/>
    </row>
    <row r="30" spans="1:40" x14ac:dyDescent="0.25">
      <c r="D30" s="3"/>
    </row>
    <row r="31" spans="1:40" x14ac:dyDescent="0.25">
      <c r="D31" s="3"/>
    </row>
    <row r="32" spans="1:40" x14ac:dyDescent="0.25">
      <c r="D32" s="3"/>
    </row>
    <row r="34" spans="4:23" x14ac:dyDescent="0.25">
      <c r="I34" s="4"/>
    </row>
    <row r="35" spans="4:23" x14ac:dyDescent="0.25">
      <c r="D35" s="2"/>
      <c r="I35" s="8"/>
    </row>
    <row r="36" spans="4:23" x14ac:dyDescent="0.25">
      <c r="D36" s="2"/>
      <c r="I36" s="7"/>
    </row>
    <row r="37" spans="4:23" x14ac:dyDescent="0.25">
      <c r="D37" s="2"/>
      <c r="I37" s="7"/>
    </row>
    <row r="38" spans="4:23" x14ac:dyDescent="0.25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nuc foot</vt:lpstr>
      <vt:lpstr>nuc pre</vt:lpstr>
      <vt:lpstr>nuc slope exc</vt:lpstr>
      <vt:lpstr>pn foot</vt:lpstr>
      <vt:lpstr>pn 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2022-08-15T04:02:51Z</dcterms:modified>
</cp:coreProperties>
</file>