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4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39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42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ntoi\GitHub\PhD\Ch_6_Form\"/>
    </mc:Choice>
  </mc:AlternateContent>
  <xr:revisionPtr revIDLastSave="0" documentId="13_ncr:1_{CD83AA80-DC6F-4DD8-BD61-93827BC29442}" xr6:coauthVersionLast="47" xr6:coauthVersionMax="47" xr10:uidLastSave="{00000000-0000-0000-0000-000000000000}"/>
  <bookViews>
    <workbookView xWindow="-120" yWindow="-120" windowWidth="29040" windowHeight="15720" activeTab="2" xr2:uid="{1ABE4724-14B1-4801-819D-892587CA02C5}"/>
  </bookViews>
  <sheets>
    <sheet name="nuc foot" sheetId="1" r:id="rId1"/>
    <sheet name="nuc pre" sheetId="2" r:id="rId2"/>
    <sheet name="nuc slope exc" sheetId="8" r:id="rId3"/>
    <sheet name="pn foot" sheetId="5" r:id="rId4"/>
    <sheet name="pn ana" sheetId="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8" i="8" l="1"/>
  <c r="D36" i="8"/>
  <c r="D34" i="8"/>
  <c r="D32" i="8"/>
  <c r="D30" i="8"/>
  <c r="D28" i="8"/>
  <c r="D26" i="8"/>
  <c r="D24" i="8"/>
  <c r="D37" i="8"/>
  <c r="D35" i="8"/>
  <c r="D33" i="8"/>
  <c r="D31" i="8"/>
  <c r="D29" i="8"/>
  <c r="D27" i="8"/>
  <c r="D25" i="8"/>
  <c r="D23" i="8"/>
  <c r="C24" i="8"/>
  <c r="F49" i="8"/>
  <c r="F48" i="8"/>
  <c r="F47" i="8"/>
  <c r="F46" i="8"/>
  <c r="F45" i="8"/>
  <c r="F44" i="8"/>
  <c r="F43" i="8"/>
  <c r="F42" i="8"/>
  <c r="D49" i="8"/>
  <c r="C49" i="8"/>
  <c r="B49" i="8"/>
  <c r="D48" i="8"/>
  <c r="C48" i="8"/>
  <c r="B48" i="8"/>
  <c r="D47" i="8"/>
  <c r="C47" i="8"/>
  <c r="B47" i="8"/>
  <c r="D46" i="8"/>
  <c r="C46" i="8"/>
  <c r="B46" i="8"/>
  <c r="D45" i="8"/>
  <c r="C45" i="8"/>
  <c r="B45" i="8"/>
  <c r="D44" i="8"/>
  <c r="C44" i="8"/>
  <c r="B44" i="8"/>
  <c r="D43" i="8"/>
  <c r="C43" i="8"/>
  <c r="B43" i="8"/>
  <c r="D42" i="8"/>
  <c r="C42" i="8"/>
  <c r="B42" i="8"/>
  <c r="G49" i="8"/>
  <c r="E49" i="8"/>
  <c r="A49" i="8"/>
  <c r="G48" i="8"/>
  <c r="E48" i="8"/>
  <c r="A48" i="8"/>
  <c r="G47" i="8"/>
  <c r="E47" i="8"/>
  <c r="A47" i="8"/>
  <c r="G46" i="8"/>
  <c r="E46" i="8"/>
  <c r="A46" i="8"/>
  <c r="G45" i="8"/>
  <c r="E45" i="8"/>
  <c r="A45" i="8"/>
  <c r="G44" i="8"/>
  <c r="E44" i="8"/>
  <c r="A44" i="8"/>
  <c r="G43" i="8"/>
  <c r="E43" i="8"/>
  <c r="A43" i="8"/>
  <c r="G42" i="8"/>
  <c r="E42" i="8"/>
  <c r="A42" i="8"/>
  <c r="G41" i="8"/>
  <c r="F41" i="8"/>
  <c r="E41" i="8"/>
  <c r="D41" i="8"/>
  <c r="C41" i="8"/>
  <c r="B41" i="8"/>
  <c r="A41" i="8"/>
  <c r="D19" i="8"/>
  <c r="C19" i="8"/>
  <c r="B19" i="8"/>
  <c r="D18" i="8"/>
  <c r="C18" i="8"/>
  <c r="B18" i="8"/>
  <c r="D17" i="8"/>
  <c r="C17" i="8"/>
  <c r="B17" i="8"/>
  <c r="D16" i="8"/>
  <c r="C16" i="8"/>
  <c r="B16" i="8"/>
  <c r="C32" i="8" s="1"/>
  <c r="D15" i="8"/>
  <c r="C15" i="8"/>
  <c r="B15" i="8"/>
  <c r="C30" i="8" s="1"/>
  <c r="D14" i="8"/>
  <c r="C14" i="8"/>
  <c r="B14" i="8"/>
  <c r="D13" i="8"/>
  <c r="C13" i="8"/>
  <c r="B13" i="8"/>
  <c r="D12" i="8"/>
  <c r="C12" i="8"/>
  <c r="B12" i="8"/>
  <c r="B2" i="8"/>
  <c r="E25" i="7"/>
  <c r="D25" i="7"/>
  <c r="C25" i="7"/>
  <c r="B25" i="7"/>
  <c r="A25" i="7"/>
  <c r="E24" i="7"/>
  <c r="D24" i="7"/>
  <c r="C24" i="7"/>
  <c r="B24" i="7"/>
  <c r="A24" i="7"/>
  <c r="E23" i="7"/>
  <c r="D23" i="7"/>
  <c r="C23" i="7"/>
  <c r="B23" i="7"/>
  <c r="A23" i="7"/>
  <c r="E22" i="7"/>
  <c r="D22" i="7"/>
  <c r="C22" i="7"/>
  <c r="B22" i="7"/>
  <c r="A22" i="7"/>
  <c r="E19" i="7"/>
  <c r="D19" i="7"/>
  <c r="C19" i="7"/>
  <c r="B19" i="7"/>
  <c r="A19" i="7"/>
  <c r="E18" i="7"/>
  <c r="D18" i="7"/>
  <c r="C18" i="7"/>
  <c r="B18" i="7"/>
  <c r="A18" i="7"/>
  <c r="E17" i="7"/>
  <c r="D17" i="7"/>
  <c r="C17" i="7"/>
  <c r="B17" i="7"/>
  <c r="A17" i="7"/>
  <c r="E16" i="7"/>
  <c r="D16" i="7"/>
  <c r="C16" i="7"/>
  <c r="B16" i="7"/>
  <c r="A16" i="7"/>
  <c r="E12" i="7"/>
  <c r="D12" i="7"/>
  <c r="C12" i="7"/>
  <c r="B12" i="7"/>
  <c r="A12" i="7"/>
  <c r="E11" i="7"/>
  <c r="D11" i="7"/>
  <c r="C11" i="7"/>
  <c r="B11" i="7"/>
  <c r="A11" i="7"/>
  <c r="E10" i="7"/>
  <c r="D10" i="7"/>
  <c r="C10" i="7"/>
  <c r="B10" i="7"/>
  <c r="A10" i="7"/>
  <c r="E9" i="7"/>
  <c r="D9" i="7"/>
  <c r="C9" i="7"/>
  <c r="B9" i="7"/>
  <c r="A9" i="7"/>
  <c r="E6" i="7"/>
  <c r="D6" i="7"/>
  <c r="C6" i="7"/>
  <c r="B6" i="7"/>
  <c r="A6" i="7"/>
  <c r="E5" i="7"/>
  <c r="D5" i="7"/>
  <c r="C5" i="7"/>
  <c r="B5" i="7"/>
  <c r="A5" i="7"/>
  <c r="E4" i="7"/>
  <c r="D4" i="7"/>
  <c r="C4" i="7"/>
  <c r="B4" i="7"/>
  <c r="A4" i="7"/>
  <c r="E3" i="7"/>
  <c r="D3" i="7"/>
  <c r="C3" i="7"/>
  <c r="B3" i="7"/>
  <c r="A3" i="7"/>
  <c r="E25" i="5"/>
  <c r="D25" i="5"/>
  <c r="C25" i="5"/>
  <c r="B25" i="5"/>
  <c r="A25" i="5"/>
  <c r="E24" i="5"/>
  <c r="D24" i="5"/>
  <c r="C24" i="5"/>
  <c r="B24" i="5"/>
  <c r="A24" i="5"/>
  <c r="E23" i="5"/>
  <c r="D23" i="5"/>
  <c r="C23" i="5"/>
  <c r="B23" i="5"/>
  <c r="A23" i="5"/>
  <c r="E22" i="5"/>
  <c r="D22" i="5"/>
  <c r="C22" i="5"/>
  <c r="B22" i="5"/>
  <c r="A22" i="5"/>
  <c r="E19" i="5"/>
  <c r="D19" i="5"/>
  <c r="C19" i="5"/>
  <c r="B19" i="5"/>
  <c r="A19" i="5"/>
  <c r="E18" i="5"/>
  <c r="D18" i="5"/>
  <c r="C18" i="5"/>
  <c r="B18" i="5"/>
  <c r="A18" i="5"/>
  <c r="E17" i="5"/>
  <c r="D17" i="5"/>
  <c r="C17" i="5"/>
  <c r="B17" i="5"/>
  <c r="A17" i="5"/>
  <c r="E16" i="5"/>
  <c r="D16" i="5"/>
  <c r="C16" i="5"/>
  <c r="B16" i="5"/>
  <c r="A16" i="5"/>
  <c r="E12" i="5"/>
  <c r="D12" i="5"/>
  <c r="C12" i="5"/>
  <c r="B12" i="5"/>
  <c r="A12" i="5"/>
  <c r="E11" i="5"/>
  <c r="D11" i="5"/>
  <c r="C11" i="5"/>
  <c r="B11" i="5"/>
  <c r="A11" i="5"/>
  <c r="E10" i="5"/>
  <c r="D10" i="5"/>
  <c r="C10" i="5"/>
  <c r="B10" i="5"/>
  <c r="A10" i="5"/>
  <c r="E9" i="5"/>
  <c r="D9" i="5"/>
  <c r="C9" i="5"/>
  <c r="B9" i="5"/>
  <c r="A9" i="5"/>
  <c r="E6" i="5"/>
  <c r="D6" i="5"/>
  <c r="C6" i="5"/>
  <c r="B6" i="5"/>
  <c r="A6" i="5"/>
  <c r="E5" i="5"/>
  <c r="D5" i="5"/>
  <c r="C5" i="5"/>
  <c r="B5" i="5"/>
  <c r="A5" i="5"/>
  <c r="E4" i="5"/>
  <c r="D4" i="5"/>
  <c r="C4" i="5"/>
  <c r="B4" i="5"/>
  <c r="A4" i="5"/>
  <c r="E3" i="5"/>
  <c r="D3" i="5"/>
  <c r="C3" i="5"/>
  <c r="B3" i="5"/>
  <c r="A3" i="5"/>
  <c r="E19" i="8"/>
  <c r="A19" i="8"/>
  <c r="A38" i="8" s="1"/>
  <c r="A37" i="8" s="1"/>
  <c r="E18" i="8"/>
  <c r="C36" i="8"/>
  <c r="A18" i="8"/>
  <c r="A36" i="8" s="1"/>
  <c r="A35" i="8" s="1"/>
  <c r="E17" i="8"/>
  <c r="A17" i="8"/>
  <c r="A34" i="8" s="1"/>
  <c r="A33" i="8" s="1"/>
  <c r="E16" i="8"/>
  <c r="A16" i="8"/>
  <c r="A32" i="8" s="1"/>
  <c r="A31" i="8" s="1"/>
  <c r="E15" i="8"/>
  <c r="A15" i="8"/>
  <c r="E14" i="8"/>
  <c r="C28" i="8"/>
  <c r="A14" i="8"/>
  <c r="A28" i="8" s="1"/>
  <c r="A27" i="8" s="1"/>
  <c r="E13" i="8"/>
  <c r="C26" i="8"/>
  <c r="A13" i="8"/>
  <c r="A26" i="8" s="1"/>
  <c r="A25" i="8" s="1"/>
  <c r="E12" i="8"/>
  <c r="A12" i="8"/>
  <c r="E9" i="8"/>
  <c r="D9" i="8"/>
  <c r="C9" i="8"/>
  <c r="B9" i="8"/>
  <c r="A9" i="8"/>
  <c r="E8" i="8"/>
  <c r="D8" i="8"/>
  <c r="C8" i="8"/>
  <c r="B8" i="8"/>
  <c r="A8" i="8"/>
  <c r="E7" i="8"/>
  <c r="D7" i="8"/>
  <c r="C7" i="8"/>
  <c r="B7" i="8"/>
  <c r="A7" i="8"/>
  <c r="E6" i="8"/>
  <c r="D6" i="8"/>
  <c r="C6" i="8"/>
  <c r="B6" i="8"/>
  <c r="A6" i="8"/>
  <c r="E5" i="8"/>
  <c r="D5" i="8"/>
  <c r="C5" i="8"/>
  <c r="B5" i="8"/>
  <c r="A5" i="8"/>
  <c r="E4" i="8"/>
  <c r="D4" i="8"/>
  <c r="C4" i="8"/>
  <c r="B4" i="8"/>
  <c r="A4" i="8"/>
  <c r="E3" i="8"/>
  <c r="D3" i="8"/>
  <c r="C3" i="8"/>
  <c r="B3" i="8"/>
  <c r="A3" i="8"/>
  <c r="E2" i="8"/>
  <c r="D2" i="8"/>
  <c r="C2" i="8"/>
  <c r="A2" i="8"/>
  <c r="G38" i="2"/>
  <c r="E38" i="2"/>
  <c r="D38" i="2"/>
  <c r="C38" i="2"/>
  <c r="B38" i="2"/>
  <c r="A38" i="2"/>
  <c r="G37" i="2"/>
  <c r="E37" i="2"/>
  <c r="D37" i="2"/>
  <c r="C37" i="2"/>
  <c r="B37" i="2"/>
  <c r="A37" i="2"/>
  <c r="G36" i="2"/>
  <c r="E36" i="2"/>
  <c r="D36" i="2"/>
  <c r="C36" i="2"/>
  <c r="B36" i="2"/>
  <c r="A36" i="2"/>
  <c r="G35" i="2"/>
  <c r="E35" i="2"/>
  <c r="D35" i="2"/>
  <c r="C35" i="2"/>
  <c r="B35" i="2"/>
  <c r="A35" i="2"/>
  <c r="G32" i="2"/>
  <c r="E32" i="2"/>
  <c r="D32" i="2"/>
  <c r="C32" i="2"/>
  <c r="B32" i="2"/>
  <c r="A32" i="2"/>
  <c r="G31" i="2"/>
  <c r="E31" i="2"/>
  <c r="D31" i="2"/>
  <c r="C31" i="2"/>
  <c r="B31" i="2"/>
  <c r="A31" i="2"/>
  <c r="G30" i="2"/>
  <c r="E30" i="2"/>
  <c r="D30" i="2"/>
  <c r="C30" i="2"/>
  <c r="B30" i="2"/>
  <c r="A30" i="2"/>
  <c r="G29" i="2"/>
  <c r="E29" i="2"/>
  <c r="D29" i="2"/>
  <c r="C29" i="2"/>
  <c r="B29" i="2"/>
  <c r="A29" i="2"/>
  <c r="G25" i="2"/>
  <c r="E25" i="2"/>
  <c r="D25" i="2"/>
  <c r="C25" i="2"/>
  <c r="B25" i="2"/>
  <c r="A25" i="2"/>
  <c r="G24" i="2"/>
  <c r="E24" i="2"/>
  <c r="D24" i="2"/>
  <c r="C24" i="2"/>
  <c r="B24" i="2"/>
  <c r="A24" i="2"/>
  <c r="G23" i="2"/>
  <c r="E23" i="2"/>
  <c r="D23" i="2"/>
  <c r="C23" i="2"/>
  <c r="B23" i="2"/>
  <c r="A23" i="2"/>
  <c r="G22" i="2"/>
  <c r="E22" i="2"/>
  <c r="D22" i="2"/>
  <c r="C22" i="2"/>
  <c r="B22" i="2"/>
  <c r="A22" i="2"/>
  <c r="G19" i="2"/>
  <c r="E19" i="2"/>
  <c r="D19" i="2"/>
  <c r="C19" i="2"/>
  <c r="B19" i="2"/>
  <c r="A19" i="2"/>
  <c r="G18" i="2"/>
  <c r="E18" i="2"/>
  <c r="D18" i="2"/>
  <c r="C18" i="2"/>
  <c r="B18" i="2"/>
  <c r="A18" i="2"/>
  <c r="G17" i="2"/>
  <c r="E17" i="2"/>
  <c r="D17" i="2"/>
  <c r="C17" i="2"/>
  <c r="B17" i="2"/>
  <c r="A17" i="2"/>
  <c r="G16" i="2"/>
  <c r="E16" i="2"/>
  <c r="D16" i="2"/>
  <c r="C16" i="2"/>
  <c r="B16" i="2"/>
  <c r="A16" i="2"/>
  <c r="G12" i="2"/>
  <c r="E12" i="2"/>
  <c r="D12" i="2"/>
  <c r="C12" i="2"/>
  <c r="B12" i="2"/>
  <c r="A12" i="2"/>
  <c r="G11" i="2"/>
  <c r="E11" i="2"/>
  <c r="D11" i="2"/>
  <c r="C11" i="2"/>
  <c r="B11" i="2"/>
  <c r="A11" i="2"/>
  <c r="G10" i="2"/>
  <c r="E10" i="2"/>
  <c r="D10" i="2"/>
  <c r="C10" i="2"/>
  <c r="B10" i="2"/>
  <c r="A10" i="2"/>
  <c r="G9" i="2"/>
  <c r="E9" i="2"/>
  <c r="D9" i="2"/>
  <c r="C9" i="2"/>
  <c r="B9" i="2"/>
  <c r="A9" i="2"/>
  <c r="G6" i="2"/>
  <c r="E6" i="2"/>
  <c r="D6" i="2"/>
  <c r="C6" i="2"/>
  <c r="B6" i="2"/>
  <c r="A6" i="2"/>
  <c r="G5" i="2"/>
  <c r="E5" i="2"/>
  <c r="D5" i="2"/>
  <c r="C5" i="2"/>
  <c r="B5" i="2"/>
  <c r="A5" i="2"/>
  <c r="G4" i="2"/>
  <c r="E4" i="2"/>
  <c r="D4" i="2"/>
  <c r="C4" i="2"/>
  <c r="B4" i="2"/>
  <c r="A4" i="2"/>
  <c r="G3" i="2"/>
  <c r="E3" i="2"/>
  <c r="D3" i="2"/>
  <c r="C3" i="2"/>
  <c r="B3" i="2"/>
  <c r="A3" i="2"/>
  <c r="G38" i="1"/>
  <c r="E38" i="1"/>
  <c r="D38" i="1"/>
  <c r="C38" i="1"/>
  <c r="B38" i="1"/>
  <c r="A38" i="1"/>
  <c r="G37" i="1"/>
  <c r="E37" i="1"/>
  <c r="D37" i="1"/>
  <c r="C37" i="1"/>
  <c r="B37" i="1"/>
  <c r="A37" i="1"/>
  <c r="G36" i="1"/>
  <c r="E36" i="1"/>
  <c r="D36" i="1"/>
  <c r="C36" i="1"/>
  <c r="B36" i="1"/>
  <c r="A36" i="1"/>
  <c r="G35" i="1"/>
  <c r="E35" i="1"/>
  <c r="D35" i="1"/>
  <c r="C35" i="1"/>
  <c r="B35" i="1"/>
  <c r="A35" i="1"/>
  <c r="G32" i="1"/>
  <c r="E32" i="1"/>
  <c r="D32" i="1"/>
  <c r="C32" i="1"/>
  <c r="B32" i="1"/>
  <c r="A32" i="1"/>
  <c r="G31" i="1"/>
  <c r="E31" i="1"/>
  <c r="D31" i="1"/>
  <c r="C31" i="1"/>
  <c r="B31" i="1"/>
  <c r="A31" i="1"/>
  <c r="G30" i="1"/>
  <c r="E30" i="1"/>
  <c r="D30" i="1"/>
  <c r="C30" i="1"/>
  <c r="B30" i="1"/>
  <c r="A30" i="1"/>
  <c r="G29" i="1"/>
  <c r="E29" i="1"/>
  <c r="D29" i="1"/>
  <c r="C29" i="1"/>
  <c r="B29" i="1"/>
  <c r="A29" i="1"/>
  <c r="G25" i="1"/>
  <c r="E25" i="1"/>
  <c r="D25" i="1"/>
  <c r="C25" i="1"/>
  <c r="B25" i="1"/>
  <c r="A25" i="1"/>
  <c r="G24" i="1"/>
  <c r="E24" i="1"/>
  <c r="D24" i="1"/>
  <c r="C24" i="1"/>
  <c r="B24" i="1"/>
  <c r="A24" i="1"/>
  <c r="G23" i="1"/>
  <c r="E23" i="1"/>
  <c r="D23" i="1"/>
  <c r="C23" i="1"/>
  <c r="B23" i="1"/>
  <c r="A23" i="1"/>
  <c r="G22" i="1"/>
  <c r="E22" i="1"/>
  <c r="D22" i="1"/>
  <c r="C22" i="1"/>
  <c r="B22" i="1"/>
  <c r="A22" i="1"/>
  <c r="G19" i="1"/>
  <c r="E19" i="1"/>
  <c r="D19" i="1"/>
  <c r="C19" i="1"/>
  <c r="B19" i="1"/>
  <c r="A19" i="1"/>
  <c r="G18" i="1"/>
  <c r="E18" i="1"/>
  <c r="D18" i="1"/>
  <c r="C18" i="1"/>
  <c r="B18" i="1"/>
  <c r="A18" i="1"/>
  <c r="G17" i="1"/>
  <c r="E17" i="1"/>
  <c r="D17" i="1"/>
  <c r="C17" i="1"/>
  <c r="B17" i="1"/>
  <c r="A17" i="1"/>
  <c r="G16" i="1"/>
  <c r="E16" i="1"/>
  <c r="D16" i="1"/>
  <c r="C16" i="1"/>
  <c r="B16" i="1"/>
  <c r="A16" i="1"/>
  <c r="G12" i="1"/>
  <c r="E12" i="1"/>
  <c r="D12" i="1"/>
  <c r="C12" i="1"/>
  <c r="B12" i="1"/>
  <c r="A12" i="1"/>
  <c r="G11" i="1"/>
  <c r="E11" i="1"/>
  <c r="D11" i="1"/>
  <c r="C11" i="1"/>
  <c r="B11" i="1"/>
  <c r="A11" i="1"/>
  <c r="G10" i="1"/>
  <c r="E10" i="1"/>
  <c r="D10" i="1"/>
  <c r="C10" i="1"/>
  <c r="B10" i="1"/>
  <c r="A10" i="1"/>
  <c r="G9" i="1"/>
  <c r="E9" i="1"/>
  <c r="D9" i="1"/>
  <c r="C9" i="1"/>
  <c r="B9" i="1"/>
  <c r="A9" i="1"/>
  <c r="G6" i="1"/>
  <c r="E6" i="1"/>
  <c r="D6" i="1"/>
  <c r="C6" i="1"/>
  <c r="B6" i="1"/>
  <c r="A6" i="1"/>
  <c r="G5" i="1"/>
  <c r="E5" i="1"/>
  <c r="D5" i="1"/>
  <c r="C5" i="1"/>
  <c r="B5" i="1"/>
  <c r="A5" i="1"/>
  <c r="G4" i="1"/>
  <c r="E4" i="1"/>
  <c r="D4" i="1"/>
  <c r="C4" i="1"/>
  <c r="B4" i="1"/>
  <c r="A4" i="1"/>
  <c r="G3" i="1"/>
  <c r="E3" i="1"/>
  <c r="D3" i="1"/>
  <c r="C3" i="1"/>
  <c r="B3" i="1"/>
  <c r="A3" i="1"/>
  <c r="C38" i="8"/>
  <c r="C34" i="8"/>
  <c r="B26" i="8"/>
  <c r="B28" i="8" s="1"/>
  <c r="B30" i="8" s="1"/>
  <c r="B32" i="8" s="1"/>
  <c r="B34" i="8" s="1"/>
  <c r="B36" i="8" s="1"/>
  <c r="B38" i="8" s="1"/>
  <c r="A30" i="8"/>
  <c r="A29" i="8" s="1"/>
  <c r="A24" i="8"/>
  <c r="A23" i="8" s="1"/>
  <c r="F11" i="8"/>
  <c r="F1" i="8" s="1"/>
  <c r="E11" i="8"/>
  <c r="E1" i="8" s="1"/>
  <c r="D11" i="8"/>
  <c r="D1" i="8" s="1"/>
  <c r="C11" i="8"/>
  <c r="C1" i="8" s="1"/>
  <c r="B11" i="8"/>
  <c r="B1" i="8" s="1"/>
  <c r="F18" i="8" l="1"/>
  <c r="F7" i="8"/>
  <c r="F2" i="8"/>
  <c r="F12" i="8"/>
  <c r="F5" i="8"/>
  <c r="F19" i="8"/>
  <c r="F3" i="8"/>
  <c r="F15" i="8"/>
  <c r="F16" i="8"/>
  <c r="F9" i="8"/>
  <c r="F8" i="8"/>
  <c r="F6" i="8"/>
  <c r="F13" i="8"/>
  <c r="F17" i="8"/>
  <c r="F14" i="8"/>
  <c r="F4" i="8"/>
  <c r="H38" i="2" l="1"/>
  <c r="H37" i="2"/>
  <c r="H36" i="2"/>
  <c r="H35" i="2"/>
  <c r="H29" i="2"/>
  <c r="H32" i="2"/>
  <c r="H31" i="2"/>
  <c r="H30" i="2"/>
  <c r="H22" i="2"/>
  <c r="H25" i="2"/>
  <c r="H24" i="2"/>
  <c r="H23" i="2"/>
  <c r="H16" i="2"/>
  <c r="H19" i="2"/>
  <c r="H18" i="2"/>
  <c r="H17" i="2"/>
  <c r="H9" i="2"/>
  <c r="H12" i="2"/>
  <c r="H11" i="2"/>
  <c r="H10" i="2"/>
  <c r="H3" i="2"/>
  <c r="H6" i="2"/>
  <c r="H5" i="2"/>
  <c r="H4" i="2"/>
  <c r="H38" i="1"/>
  <c r="H37" i="1"/>
  <c r="H36" i="1"/>
  <c r="H35" i="1"/>
  <c r="H32" i="1"/>
  <c r="H31" i="1"/>
  <c r="H30" i="1"/>
  <c r="H29" i="1"/>
  <c r="H25" i="1"/>
  <c r="H24" i="1"/>
  <c r="H23" i="1"/>
  <c r="H22" i="1"/>
  <c r="H19" i="1"/>
  <c r="H18" i="1"/>
  <c r="H17" i="1"/>
  <c r="H16" i="1"/>
  <c r="H12" i="1"/>
  <c r="H11" i="1"/>
  <c r="H10" i="1"/>
  <c r="H9" i="1"/>
  <c r="H6" i="1"/>
  <c r="H5" i="1"/>
  <c r="H4" i="1"/>
  <c r="H3" i="1"/>
  <c r="F21" i="7"/>
  <c r="E21" i="7"/>
  <c r="D21" i="7"/>
  <c r="C21" i="7"/>
  <c r="B21" i="7"/>
  <c r="F15" i="7"/>
  <c r="E15" i="7"/>
  <c r="D15" i="7"/>
  <c r="C15" i="7"/>
  <c r="B15" i="7"/>
  <c r="F8" i="7"/>
  <c r="E8" i="7"/>
  <c r="D8" i="7"/>
  <c r="C8" i="7"/>
  <c r="B8" i="7"/>
  <c r="F21" i="5"/>
  <c r="E21" i="5"/>
  <c r="D21" i="5"/>
  <c r="C21" i="5"/>
  <c r="B21" i="5"/>
  <c r="F15" i="5"/>
  <c r="E15" i="5"/>
  <c r="D15" i="5"/>
  <c r="C15" i="5"/>
  <c r="B15" i="5"/>
  <c r="F8" i="5"/>
  <c r="E8" i="5"/>
  <c r="D8" i="5"/>
  <c r="C8" i="5"/>
  <c r="B8" i="5"/>
  <c r="B15" i="2"/>
  <c r="H34" i="2"/>
  <c r="F34" i="2"/>
  <c r="E34" i="2"/>
  <c r="D34" i="2"/>
  <c r="C34" i="2"/>
  <c r="B34" i="2"/>
  <c r="I34" i="2" s="1"/>
  <c r="H28" i="2"/>
  <c r="F28" i="2"/>
  <c r="E28" i="2"/>
  <c r="D28" i="2"/>
  <c r="C28" i="2"/>
  <c r="B28" i="2"/>
  <c r="I28" i="2" s="1"/>
  <c r="I21" i="2"/>
  <c r="H21" i="2"/>
  <c r="F21" i="2"/>
  <c r="E21" i="2"/>
  <c r="D21" i="2"/>
  <c r="C21" i="2"/>
  <c r="B21" i="2"/>
  <c r="I15" i="2"/>
  <c r="H15" i="2"/>
  <c r="F15" i="2"/>
  <c r="E15" i="2"/>
  <c r="D15" i="2"/>
  <c r="C15" i="2"/>
  <c r="H8" i="2"/>
  <c r="F8" i="2"/>
  <c r="E8" i="2"/>
  <c r="D8" i="2"/>
  <c r="C8" i="2"/>
  <c r="B8" i="2"/>
  <c r="I8" i="2" s="1"/>
  <c r="I2" i="2"/>
  <c r="H2" i="2"/>
  <c r="H34" i="1"/>
  <c r="H28" i="1"/>
  <c r="H21" i="1"/>
  <c r="H15" i="1"/>
  <c r="H8" i="1"/>
  <c r="H2" i="1"/>
  <c r="I2" i="1"/>
  <c r="F34" i="1"/>
  <c r="F28" i="1"/>
  <c r="F21" i="1"/>
  <c r="F15" i="1"/>
  <c r="F8" i="1"/>
  <c r="E34" i="1"/>
  <c r="D34" i="1"/>
  <c r="C34" i="1"/>
  <c r="E28" i="1"/>
  <c r="D28" i="1"/>
  <c r="C28" i="1"/>
  <c r="E21" i="1"/>
  <c r="D21" i="1"/>
  <c r="C21" i="1"/>
  <c r="E15" i="1"/>
  <c r="D15" i="1"/>
  <c r="C15" i="1"/>
  <c r="E8" i="1"/>
  <c r="D8" i="1"/>
  <c r="C8" i="1"/>
  <c r="B34" i="1"/>
  <c r="I34" i="1" s="1"/>
  <c r="B28" i="1"/>
  <c r="I28" i="1" s="1"/>
  <c r="B21" i="1"/>
  <c r="I21" i="1" s="1"/>
  <c r="B15" i="1"/>
  <c r="I15" i="1" s="1"/>
  <c r="B8" i="1"/>
  <c r="I8" i="1" s="1"/>
  <c r="F18" i="7" l="1"/>
  <c r="I24" i="2"/>
  <c r="F29" i="2"/>
  <c r="I37" i="2"/>
  <c r="I19" i="1"/>
  <c r="F5" i="2"/>
  <c r="I3" i="2"/>
  <c r="F10" i="7"/>
  <c r="F24" i="7"/>
  <c r="F4" i="7"/>
  <c r="F17" i="7"/>
  <c r="F16" i="7"/>
  <c r="I31" i="2"/>
  <c r="I29" i="2"/>
  <c r="I32" i="2"/>
  <c r="F32" i="2"/>
  <c r="F17" i="2"/>
  <c r="I9" i="2"/>
  <c r="F12" i="2"/>
  <c r="F3" i="7"/>
  <c r="F5" i="7"/>
  <c r="F6" i="7"/>
  <c r="F11" i="7"/>
  <c r="F9" i="7"/>
  <c r="F12" i="7"/>
  <c r="F23" i="7"/>
  <c r="F19" i="7"/>
  <c r="F25" i="7"/>
  <c r="I36" i="2"/>
  <c r="F38" i="2"/>
  <c r="I22" i="2"/>
  <c r="F9" i="2"/>
  <c r="F22" i="7"/>
  <c r="F11" i="5"/>
  <c r="F4" i="5"/>
  <c r="F25" i="5"/>
  <c r="F23" i="5"/>
  <c r="F22" i="5"/>
  <c r="F10" i="5"/>
  <c r="F16" i="2"/>
  <c r="F17" i="5"/>
  <c r="F19" i="5"/>
  <c r="F16" i="5"/>
  <c r="F18" i="5"/>
  <c r="F5" i="5"/>
  <c r="F3" i="5"/>
  <c r="F6" i="5"/>
  <c r="F24" i="5"/>
  <c r="F9" i="5"/>
  <c r="F12" i="5"/>
  <c r="I35" i="2"/>
  <c r="F35" i="2"/>
  <c r="F35" i="1"/>
  <c r="I30" i="2"/>
  <c r="F36" i="2"/>
  <c r="I29" i="1"/>
  <c r="I38" i="2"/>
  <c r="F31" i="2"/>
  <c r="I23" i="2"/>
  <c r="I25" i="2"/>
  <c r="F23" i="2"/>
  <c r="F24" i="2"/>
  <c r="I19" i="2"/>
  <c r="F18" i="2"/>
  <c r="I10" i="2"/>
  <c r="I17" i="2"/>
  <c r="I18" i="2"/>
  <c r="I11" i="2"/>
  <c r="F10" i="2"/>
  <c r="I4" i="2"/>
  <c r="I6" i="2"/>
  <c r="I12" i="2"/>
  <c r="I5" i="2"/>
  <c r="F3" i="2"/>
  <c r="F6" i="2"/>
  <c r="F11" i="2"/>
  <c r="F37" i="2"/>
  <c r="F19" i="2"/>
  <c r="F4" i="2"/>
  <c r="F30" i="2"/>
  <c r="I16" i="2"/>
  <c r="F22" i="2"/>
  <c r="F25" i="2"/>
  <c r="I38" i="1"/>
  <c r="F5" i="1"/>
  <c r="F24" i="1"/>
  <c r="I18" i="1"/>
  <c r="I31" i="1"/>
  <c r="F9" i="1"/>
  <c r="F18" i="1"/>
  <c r="F11" i="1"/>
  <c r="I16" i="1"/>
  <c r="F17" i="1"/>
  <c r="F25" i="1"/>
  <c r="F36" i="1"/>
  <c r="I4" i="1"/>
  <c r="I3" i="1"/>
  <c r="I6" i="1"/>
  <c r="I10" i="1"/>
  <c r="I23" i="1"/>
  <c r="I22" i="1"/>
  <c r="I35" i="1"/>
  <c r="I30" i="1"/>
  <c r="F12" i="1"/>
  <c r="F32" i="1"/>
  <c r="I24" i="1"/>
  <c r="I37" i="1"/>
  <c r="F19" i="1"/>
  <c r="I12" i="1"/>
  <c r="F31" i="1"/>
  <c r="I5" i="1"/>
  <c r="I25" i="1"/>
  <c r="I17" i="1"/>
  <c r="I32" i="1"/>
  <c r="I9" i="1"/>
  <c r="I36" i="1"/>
  <c r="I11" i="1"/>
  <c r="F4" i="1"/>
  <c r="F23" i="1"/>
  <c r="F37" i="1"/>
  <c r="F10" i="1"/>
  <c r="F30" i="1"/>
  <c r="F38" i="1"/>
  <c r="F3" i="1"/>
  <c r="F6" i="1"/>
  <c r="F29" i="1"/>
  <c r="F22" i="1"/>
  <c r="F16" i="1"/>
</calcChain>
</file>

<file path=xl/sharedStrings.xml><?xml version="1.0" encoding="utf-8"?>
<sst xmlns="http://schemas.openxmlformats.org/spreadsheetml/2006/main" count="77" uniqueCount="26">
  <si>
    <t>l_t</t>
  </si>
  <si>
    <t>l_f0</t>
  </si>
  <si>
    <t>h_t</t>
  </si>
  <si>
    <t>h_f0</t>
  </si>
  <si>
    <t>e_t</t>
  </si>
  <si>
    <t>e_f0</t>
  </si>
  <si>
    <t>predicted</t>
  </si>
  <si>
    <t>conf.low</t>
  </si>
  <si>
    <t>conf.high</t>
  </si>
  <si>
    <t>std.error</t>
  </si>
  <si>
    <t>CI diff</t>
  </si>
  <si>
    <t>L fin phon</t>
  </si>
  <si>
    <t>%</t>
  </si>
  <si>
    <t>L%</t>
  </si>
  <si>
    <t>AA</t>
  </si>
  <si>
    <t>H in L*H L%</t>
  </si>
  <si>
    <t>L in L*H %</t>
  </si>
  <si>
    <t>L in L*H L%</t>
  </si>
  <si>
    <t>H in L*H %</t>
  </si>
  <si>
    <t>f0_exc</t>
  </si>
  <si>
    <t>lh_slope</t>
  </si>
  <si>
    <t>x</t>
  </si>
  <si>
    <t>y</t>
  </si>
  <si>
    <t xml:space="preserve">   </t>
  </si>
  <si>
    <t>NB</t>
  </si>
  <si>
    <t>exp(log(lh_slope))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</si>
</sst>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\ &quot;ms&quot;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2" fillId="0" borderId="0" xfId="0" applyNumberFormat="1" applyFont="1" applyAlignment="1">
      <alignment horizontal="center" vertical="center"/>
    </xf>
    <xf numFmtId="165" fontId="1" fillId="0" borderId="0" xfId="0" quotePrefix="1" applyNumberFormat="1" applyFont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165" fontId="3" fillId="0" borderId="0" xfId="0" applyNumberFormat="1" applyFont="1"/>
    <xf numFmtId="0" fontId="4" fillId="0" borderId="0" xfId="0" applyFont="1"/>
    <xf numFmtId="1" fontId="4" fillId="0" borderId="0" xfId="0" applyNumberFormat="1" applyFont="1"/>
    <xf numFmtId="164" fontId="4" fillId="0" borderId="0" xfId="0" applyNumberFormat="1" applyFont="1"/>
    <xf numFmtId="0" fontId="5" fillId="0" borderId="0" xfId="0" applyFont="1"/>
    <xf numFmtId="2" fontId="4" fillId="0" borderId="0" xfId="0" applyNumberFormat="1" applyFont="1"/>
    <xf numFmtId="0" fontId="6" fillId="0" borderId="0" xfId="0" applyFont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7298A"/>
      <color rgb="FF7570B3"/>
      <color rgb="FFD95F02"/>
      <color rgb="FF1B9E77"/>
      <color rgb="FFFFCC66"/>
      <color rgb="FFF2F2F2"/>
      <color rgb="FF805DCF"/>
      <color rgb="FF47298A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calcChain" Target="calcChain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/>
              <a:t>L*H L% re foot syls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'nuc foot'!$H$3</c:f>
              <c:strCache>
                <c:ptCount val="1"/>
                <c:pt idx="0">
                  <c:v>syls1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7"/>
            <c:spPr>
              <a:pattFill prst="pct50">
                <a:fgClr>
                  <a:srgbClr val="1B9E77"/>
                </a:fgClr>
                <a:bgClr>
                  <a:schemeClr val="bg1"/>
                </a:bgClr>
              </a:pattFill>
              <a:ln w="9525">
                <a:solidFill>
                  <a:srgbClr val="1B9E77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57.152706049786502</c:v>
                  </c:pt>
                  <c:pt idx="1">
                    <c:v>44.637293846833984</c:v>
                  </c:pt>
                  <c:pt idx="2">
                    <c:v>71.142576894380994</c:v>
                  </c:pt>
                </c:numCache>
              </c:numRef>
            </c:plus>
            <c:min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57.152706049786502</c:v>
                  </c:pt>
                  <c:pt idx="1">
                    <c:v>44.637293846833984</c:v>
                  </c:pt>
                  <c:pt idx="2">
                    <c:v>71.142576894380994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3.2617965335890915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plus>
            <c:min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3.2617965335890915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foot'!$I$3,'nuc foot'!$I$16,'nuc foot'!$I$29)</c:f>
              <c:numCache>
                <c:formatCode>0</c:formatCode>
                <c:ptCount val="3"/>
                <c:pt idx="0">
                  <c:v>127.20400000000001</c:v>
                </c:pt>
                <c:pt idx="1">
                  <c:v>236.43199999999999</c:v>
                </c:pt>
                <c:pt idx="2">
                  <c:v>261.23400000000004</c:v>
                </c:pt>
              </c:numCache>
            </c:numRef>
          </c:xVal>
          <c:yVal>
            <c:numRef>
              <c:f>('nuc foot'!$I$9,'nuc foot'!$I$22,'nuc foot'!$I$35)</c:f>
              <c:numCache>
                <c:formatCode>0.0</c:formatCode>
                <c:ptCount val="3"/>
                <c:pt idx="0">
                  <c:v>82.74</c:v>
                </c:pt>
                <c:pt idx="1">
                  <c:v>86.55</c:v>
                </c:pt>
                <c:pt idx="2">
                  <c:v>81.00800000000001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87-4AE2-9668-59E21D030DC9}"/>
            </c:ext>
          </c:extLst>
        </c:ser>
        <c:ser>
          <c:idx val="2"/>
          <c:order val="1"/>
          <c:tx>
            <c:strRef>
              <c:f>'nuc foot'!$H$4</c:f>
              <c:strCache>
                <c:ptCount val="1"/>
                <c:pt idx="0">
                  <c:v>syls2</c:v>
                </c:pt>
              </c:strCache>
            </c:strRef>
          </c:tx>
          <c:spPr>
            <a:ln>
              <a:solidFill>
                <a:srgbClr val="D95F02"/>
              </a:solidFill>
            </a:ln>
          </c:spPr>
          <c:marker>
            <c:symbol val="diamond"/>
            <c:size val="9"/>
            <c:spPr>
              <a:pattFill prst="pct50">
                <a:fgClr>
                  <a:srgbClr val="D95F02"/>
                </a:fgClr>
                <a:bgClr>
                  <a:schemeClr val="bg1"/>
                </a:bgClr>
              </a:pattFill>
              <a:ln w="9525">
                <a:solidFill>
                  <a:srgbClr val="D95F02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3.2926946055033</c:v>
                  </c:pt>
                  <c:pt idx="1">
                    <c:v>3.8716880087210086</c:v>
                  </c:pt>
                  <c:pt idx="2">
                    <c:v>3.4446183506902059</c:v>
                  </c:pt>
                </c:numCache>
              </c:numRef>
            </c:plus>
            <c:min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3.2926946055033</c:v>
                  </c:pt>
                  <c:pt idx="1">
                    <c:v>3.8716880087210086</c:v>
                  </c:pt>
                  <c:pt idx="2">
                    <c:v>3.4446183506902059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84.911736758051106</c:v>
                  </c:pt>
                  <c:pt idx="1">
                    <c:v>74.158085736960032</c:v>
                  </c:pt>
                  <c:pt idx="2">
                    <c:v>105.10297562951101</c:v>
                  </c:pt>
                </c:numCache>
              </c:numRef>
            </c:plus>
            <c:min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84.911736758051106</c:v>
                  </c:pt>
                  <c:pt idx="1">
                    <c:v>74.158085736960032</c:v>
                  </c:pt>
                  <c:pt idx="2">
                    <c:v>105.10297562951101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foot'!$I$4,'nuc foot'!$I$17,'nuc foot'!$I$30)</c:f>
              <c:numCache>
                <c:formatCode>0</c:formatCode>
                <c:ptCount val="3"/>
                <c:pt idx="0">
                  <c:v>129.34100000000001</c:v>
                </c:pt>
                <c:pt idx="1">
                  <c:v>257.928</c:v>
                </c:pt>
                <c:pt idx="2">
                  <c:v>271.90899999999999</c:v>
                </c:pt>
              </c:numCache>
            </c:numRef>
          </c:xVal>
          <c:yVal>
            <c:numRef>
              <c:f>('nuc foot'!$I$10,'nuc foot'!$I$23,'nuc foot'!$I$36)</c:f>
              <c:numCache>
                <c:formatCode>0.0</c:formatCode>
                <c:ptCount val="3"/>
                <c:pt idx="0">
                  <c:v>83.25</c:v>
                </c:pt>
                <c:pt idx="1">
                  <c:v>87.39</c:v>
                </c:pt>
                <c:pt idx="2">
                  <c:v>82.371000000000009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87-4AE2-9668-59E21D030DC9}"/>
            </c:ext>
          </c:extLst>
        </c:ser>
        <c:ser>
          <c:idx val="3"/>
          <c:order val="2"/>
          <c:tx>
            <c:strRef>
              <c:f>'nuc foot'!$H$5</c:f>
              <c:strCache>
                <c:ptCount val="1"/>
                <c:pt idx="0">
                  <c:v>syls3</c:v>
                </c:pt>
              </c:strCache>
            </c:strRef>
          </c:tx>
          <c:spPr>
            <a:ln>
              <a:solidFill>
                <a:srgbClr val="47298A"/>
              </a:solidFill>
            </a:ln>
          </c:spPr>
          <c:marker>
            <c:symbol val="triangle"/>
            <c:size val="8"/>
            <c:spPr>
              <a:pattFill prst="pct50">
                <a:fgClr>
                  <a:srgbClr val="47298A"/>
                </a:fgClr>
                <a:bgClr>
                  <a:schemeClr val="bg1"/>
                </a:bgClr>
              </a:pattFill>
              <a:ln w="9525">
                <a:solidFill>
                  <a:srgbClr val="47298A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57.153474776269107</c:v>
                  </c:pt>
                  <c:pt idx="1">
                    <c:v>44.635238618004962</c:v>
                  </c:pt>
                  <c:pt idx="2">
                    <c:v>71.141627427693948</c:v>
                  </c:pt>
                </c:numCache>
              </c:numRef>
            </c:plus>
            <c:min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57.153474776269107</c:v>
                  </c:pt>
                  <c:pt idx="1">
                    <c:v>44.635238618004962</c:v>
                  </c:pt>
                  <c:pt idx="2">
                    <c:v>71.141627427693948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3.2623584651990996</c:v>
                  </c:pt>
                  <c:pt idx="1">
                    <c:v>3.3095485851766</c:v>
                  </c:pt>
                  <c:pt idx="2">
                    <c:v>3.4446183506902059</c:v>
                  </c:pt>
                </c:numCache>
              </c:numRef>
            </c:plus>
            <c:min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3.2623584651990996</c:v>
                  </c:pt>
                  <c:pt idx="1">
                    <c:v>3.3095485851766</c:v>
                  </c:pt>
                  <c:pt idx="2">
                    <c:v>3.4446183506902059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foot'!$I$5,'nuc foot'!$I$18,'nuc foot'!$I$31)</c:f>
              <c:numCache>
                <c:formatCode>0</c:formatCode>
                <c:ptCount val="3"/>
                <c:pt idx="0">
                  <c:v>130.22800000000001</c:v>
                </c:pt>
                <c:pt idx="1">
                  <c:v>333.32399999999996</c:v>
                </c:pt>
                <c:pt idx="2">
                  <c:v>378.447</c:v>
                </c:pt>
              </c:numCache>
            </c:numRef>
          </c:xVal>
          <c:yVal>
            <c:numRef>
              <c:f>('nuc foot'!$I$11,'nuc foot'!$I$24,'nuc foot'!$I$37)</c:f>
              <c:numCache>
                <c:formatCode>0.0</c:formatCode>
                <c:ptCount val="3"/>
                <c:pt idx="0">
                  <c:v>83.204999999999998</c:v>
                </c:pt>
                <c:pt idx="1">
                  <c:v>88.85199999999999</c:v>
                </c:pt>
                <c:pt idx="2">
                  <c:v>82.677000000000007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87-4AE2-9668-59E21D030DC9}"/>
            </c:ext>
          </c:extLst>
        </c:ser>
        <c:ser>
          <c:idx val="0"/>
          <c:order val="3"/>
          <c:tx>
            <c:strRef>
              <c:f>'nuc foot'!$H$6</c:f>
              <c:strCache>
                <c:ptCount val="1"/>
                <c:pt idx="0">
                  <c:v>syls4</c:v>
                </c:pt>
              </c:strCache>
            </c:strRef>
          </c:tx>
          <c:spPr>
            <a:ln>
              <a:solidFill>
                <a:srgbClr val="E7298A"/>
              </a:solidFill>
            </a:ln>
          </c:spPr>
          <c:marker>
            <c:symbol val="square"/>
            <c:size val="6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 w="9525">
                <a:solidFill>
                  <a:srgbClr val="E7298A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76.78741601367409</c:v>
                  </c:pt>
                  <c:pt idx="1">
                    <c:v>74.215505111882976</c:v>
                  </c:pt>
                  <c:pt idx="2">
                    <c:v>95.082817266798031</c:v>
                  </c:pt>
                </c:numCache>
              </c:numRef>
            </c:plus>
            <c:min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76.78741601367409</c:v>
                  </c:pt>
                  <c:pt idx="1">
                    <c:v>74.215505111882976</c:v>
                  </c:pt>
                  <c:pt idx="2">
                    <c:v>95.082817266798031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3.2813991670916067</c:v>
                  </c:pt>
                  <c:pt idx="1">
                    <c:v>3.8714666169589975</c:v>
                  </c:pt>
                  <c:pt idx="2">
                    <c:v>3.6802940007263061</c:v>
                  </c:pt>
                </c:numCache>
              </c:numRef>
            </c:plus>
            <c:min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3.2813991670916067</c:v>
                  </c:pt>
                  <c:pt idx="1">
                    <c:v>3.8714666169589975</c:v>
                  </c:pt>
                  <c:pt idx="2">
                    <c:v>3.6802940007263061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foot'!$I$6,'nuc foot'!$I$19,'nuc foot'!$I$32)</c:f>
              <c:numCache>
                <c:formatCode>0</c:formatCode>
                <c:ptCount val="3"/>
                <c:pt idx="0">
                  <c:v>112.676</c:v>
                </c:pt>
                <c:pt idx="1">
                  <c:v>468.03999999999996</c:v>
                </c:pt>
                <c:pt idx="2">
                  <c:v>520.10800000000006</c:v>
                </c:pt>
              </c:numCache>
            </c:numRef>
          </c:xVal>
          <c:yVal>
            <c:numRef>
              <c:f>('nuc foot'!$I$12,'nuc foot'!$I$25,'nuc foot'!$I$38)</c:f>
              <c:numCache>
                <c:formatCode>0.0</c:formatCode>
                <c:ptCount val="3"/>
                <c:pt idx="0">
                  <c:v>83.613</c:v>
                </c:pt>
                <c:pt idx="1">
                  <c:v>88.117999999999995</c:v>
                </c:pt>
                <c:pt idx="2">
                  <c:v>82.266000000000005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87-4AE2-9668-59E21D030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i="1"/>
                  <a:t>f</a:t>
                </a:r>
                <a:r>
                  <a:rPr lang="en-US" i="1" baseline="-25000"/>
                  <a:t>0</a:t>
                </a:r>
                <a:r>
                  <a:rPr lang="en-US" i="1"/>
                  <a:t> </a:t>
                </a:r>
                <a:r>
                  <a:rPr lang="en-US" i="0"/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6386831545525794"/>
          <c:y val="0.15182172470978444"/>
          <c:w val="0.31055021826556217"/>
          <c:h val="0.217210613598673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US" sz="1000" b="0"/>
              <a:t>L*H % re foot</a:t>
            </a:r>
            <a:r>
              <a:rPr lang="en-US" sz="1000" b="0" baseline="0"/>
              <a:t> syls</a:t>
            </a:r>
            <a:endParaRPr lang="en-US" sz="1000" b="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'nuc foot'!$A$3</c:f>
              <c:strCache>
                <c:ptCount val="1"/>
                <c:pt idx="0">
                  <c:v>syls1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7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57.152706049786502</c:v>
                  </c:pt>
                  <c:pt idx="1">
                    <c:v>44.637293846833984</c:v>
                  </c:pt>
                  <c:pt idx="2">
                    <c:v>71.142576894380994</c:v>
                  </c:pt>
                </c:numCache>
              </c:numRef>
            </c:plus>
            <c:min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57.152706049786502</c:v>
                  </c:pt>
                  <c:pt idx="1">
                    <c:v>44.637293846833984</c:v>
                  </c:pt>
                  <c:pt idx="2">
                    <c:v>71.142576894380994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3.2617965335890915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plus>
            <c:min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3.2617965335890915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foot'!$B$3,'nuc foot'!$B$16,'nuc foot'!$B$29)</c:f>
              <c:numCache>
                <c:formatCode>0</c:formatCode>
                <c:ptCount val="3"/>
                <c:pt idx="0">
                  <c:v>124.245</c:v>
                </c:pt>
                <c:pt idx="1">
                  <c:v>282.10899999999998</c:v>
                </c:pt>
                <c:pt idx="2">
                  <c:v>309.04300000000001</c:v>
                </c:pt>
              </c:numCache>
            </c:numRef>
          </c:xVal>
          <c:yVal>
            <c:numRef>
              <c:f>('nuc foot'!$B$9,'nuc foot'!$B$22,'nuc foot'!$B$35)</c:f>
              <c:numCache>
                <c:formatCode>0.0</c:formatCode>
                <c:ptCount val="3"/>
                <c:pt idx="0">
                  <c:v>82.77</c:v>
                </c:pt>
                <c:pt idx="1">
                  <c:v>87.203000000000003</c:v>
                </c:pt>
                <c:pt idx="2">
                  <c:v>86.602000000000004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F0-427F-9E3E-BB50019C65B2}"/>
            </c:ext>
          </c:extLst>
        </c:ser>
        <c:ser>
          <c:idx val="2"/>
          <c:order val="1"/>
          <c:tx>
            <c:strRef>
              <c:f>'nuc foot'!$A$4</c:f>
              <c:strCache>
                <c:ptCount val="1"/>
                <c:pt idx="0">
                  <c:v>syls2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3.2926946055033</c:v>
                  </c:pt>
                  <c:pt idx="1">
                    <c:v>3.8716880087210086</c:v>
                  </c:pt>
                  <c:pt idx="2">
                    <c:v>3.4446183506902059</c:v>
                  </c:pt>
                </c:numCache>
              </c:numRef>
            </c:plus>
            <c:min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3.2926946055033</c:v>
                  </c:pt>
                  <c:pt idx="1">
                    <c:v>3.8716880087210086</c:v>
                  </c:pt>
                  <c:pt idx="2">
                    <c:v>3.4446183506902059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84.911736758051106</c:v>
                  </c:pt>
                  <c:pt idx="1">
                    <c:v>74.158085736960032</c:v>
                  </c:pt>
                  <c:pt idx="2">
                    <c:v>105.10297562951101</c:v>
                  </c:pt>
                </c:numCache>
              </c:numRef>
            </c:plus>
            <c:min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84.911736758051106</c:v>
                  </c:pt>
                  <c:pt idx="1">
                    <c:v>74.158085736960032</c:v>
                  </c:pt>
                  <c:pt idx="2">
                    <c:v>105.10297562951101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foot'!$B$4,'nuc foot'!$B$17,'nuc foot'!$B$30)</c:f>
              <c:numCache>
                <c:formatCode>0</c:formatCode>
                <c:ptCount val="3"/>
                <c:pt idx="0">
                  <c:v>126.38200000000001</c:v>
                </c:pt>
                <c:pt idx="1">
                  <c:v>303.60500000000002</c:v>
                </c:pt>
                <c:pt idx="2">
                  <c:v>319.71800000000002</c:v>
                </c:pt>
              </c:numCache>
            </c:numRef>
          </c:xVal>
          <c:yVal>
            <c:numRef>
              <c:f>('nuc foot'!$B$10,'nuc foot'!$B$23,'nuc foot'!$B$36)</c:f>
              <c:numCache>
                <c:formatCode>0.0</c:formatCode>
                <c:ptCount val="3"/>
                <c:pt idx="0">
                  <c:v>83.28</c:v>
                </c:pt>
                <c:pt idx="1">
                  <c:v>88.043000000000006</c:v>
                </c:pt>
                <c:pt idx="2">
                  <c:v>87.965000000000003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F0-427F-9E3E-BB50019C65B2}"/>
            </c:ext>
          </c:extLst>
        </c:ser>
        <c:ser>
          <c:idx val="3"/>
          <c:order val="2"/>
          <c:tx>
            <c:strRef>
              <c:f>'nuc foot'!$A$5</c:f>
              <c:strCache>
                <c:ptCount val="1"/>
                <c:pt idx="0">
                  <c:v>syls3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57.153474776269107</c:v>
                  </c:pt>
                  <c:pt idx="1">
                    <c:v>44.635238618004962</c:v>
                  </c:pt>
                  <c:pt idx="2">
                    <c:v>71.141627427693948</c:v>
                  </c:pt>
                </c:numCache>
              </c:numRef>
            </c:plus>
            <c:min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57.153474776269107</c:v>
                  </c:pt>
                  <c:pt idx="1">
                    <c:v>44.635238618004962</c:v>
                  </c:pt>
                  <c:pt idx="2">
                    <c:v>71.141627427693948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3.2623584651990996</c:v>
                  </c:pt>
                  <c:pt idx="1">
                    <c:v>3.3095485851766</c:v>
                  </c:pt>
                  <c:pt idx="2">
                    <c:v>3.4446183506902059</c:v>
                  </c:pt>
                </c:numCache>
              </c:numRef>
            </c:plus>
            <c:min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3.2623584651990996</c:v>
                  </c:pt>
                  <c:pt idx="1">
                    <c:v>3.3095485851766</c:v>
                  </c:pt>
                  <c:pt idx="2">
                    <c:v>3.4446183506902059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foot'!$B$5,'nuc foot'!$B$18,'nuc foot'!$B$31)</c:f>
              <c:numCache>
                <c:formatCode>0</c:formatCode>
                <c:ptCount val="3"/>
                <c:pt idx="0">
                  <c:v>127.26900000000001</c:v>
                </c:pt>
                <c:pt idx="1">
                  <c:v>379.00099999999998</c:v>
                </c:pt>
                <c:pt idx="2">
                  <c:v>426.25599999999997</c:v>
                </c:pt>
              </c:numCache>
            </c:numRef>
          </c:xVal>
          <c:yVal>
            <c:numRef>
              <c:f>('nuc foot'!$B$11,'nuc foot'!$B$24,'nuc foot'!$B$37)</c:f>
              <c:numCache>
                <c:formatCode>0.0</c:formatCode>
                <c:ptCount val="3"/>
                <c:pt idx="0">
                  <c:v>83.234999999999999</c:v>
                </c:pt>
                <c:pt idx="1">
                  <c:v>89.504999999999995</c:v>
                </c:pt>
                <c:pt idx="2">
                  <c:v>88.271000000000001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F0-427F-9E3E-BB50019C65B2}"/>
            </c:ext>
          </c:extLst>
        </c:ser>
        <c:ser>
          <c:idx val="0"/>
          <c:order val="3"/>
          <c:tx>
            <c:strRef>
              <c:f>'nuc foot'!$A$6</c:f>
              <c:strCache>
                <c:ptCount val="1"/>
                <c:pt idx="0">
                  <c:v>syls4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76.78741601367409</c:v>
                  </c:pt>
                  <c:pt idx="1">
                    <c:v>74.215505111882976</c:v>
                  </c:pt>
                  <c:pt idx="2">
                    <c:v>95.082817266798031</c:v>
                  </c:pt>
                </c:numCache>
              </c:numRef>
            </c:plus>
            <c:min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76.78741601367409</c:v>
                  </c:pt>
                  <c:pt idx="1">
                    <c:v>74.215505111882976</c:v>
                  </c:pt>
                  <c:pt idx="2">
                    <c:v>95.082817266798031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3.2813991670916067</c:v>
                  </c:pt>
                  <c:pt idx="1">
                    <c:v>3.8714666169589975</c:v>
                  </c:pt>
                  <c:pt idx="2">
                    <c:v>3.6802940007263061</c:v>
                  </c:pt>
                </c:numCache>
              </c:numRef>
            </c:plus>
            <c:min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3.2813991670916067</c:v>
                  </c:pt>
                  <c:pt idx="1">
                    <c:v>3.8714666169589975</c:v>
                  </c:pt>
                  <c:pt idx="2">
                    <c:v>3.6802940007263061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foot'!$B$6,'nuc foot'!$B$19,'nuc foot'!$B$32)</c:f>
              <c:numCache>
                <c:formatCode>0</c:formatCode>
                <c:ptCount val="3"/>
                <c:pt idx="0">
                  <c:v>109.717</c:v>
                </c:pt>
                <c:pt idx="1">
                  <c:v>513.71699999999998</c:v>
                </c:pt>
                <c:pt idx="2">
                  <c:v>567.91700000000003</c:v>
                </c:pt>
              </c:numCache>
            </c:numRef>
          </c:xVal>
          <c:yVal>
            <c:numRef>
              <c:f>('nuc foot'!$B$12,'nuc foot'!$B$25,'nuc foot'!$B$38)</c:f>
              <c:numCache>
                <c:formatCode>0.0</c:formatCode>
                <c:ptCount val="3"/>
                <c:pt idx="0">
                  <c:v>83.643000000000001</c:v>
                </c:pt>
                <c:pt idx="1">
                  <c:v>88.771000000000001</c:v>
                </c:pt>
                <c:pt idx="2">
                  <c:v>87.86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F0-427F-9E3E-BB50019C6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7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100"/>
        <c:minorUnit val="25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>
                    <a:solidFill>
                      <a:sysClr val="windowText" lastClr="000000"/>
                    </a:solidFill>
                  </a:rPr>
                  <a:t>f</a:t>
                </a:r>
                <a:r>
                  <a:rPr lang="en-US" sz="900" i="1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900" i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58811397930773712"/>
          <c:y val="0.53619154228855725"/>
          <c:w val="0.27688748152476539"/>
          <c:h val="0.22247595356550581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4-syl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7"/>
          <c:order val="4"/>
          <c:tx>
            <c:v>L*H L%</c:v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diamond"/>
            <c:size val="7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>
                <a:solidFill>
                  <a:srgbClr val="E7298A"/>
                </a:solidFill>
              </a:ln>
            </c:spPr>
          </c:marker>
          <c:xVal>
            <c:numRef>
              <c:f>('nuc foot'!$I$6,'nuc foot'!$I$19,'nuc foot'!$I$32)</c:f>
              <c:numCache>
                <c:formatCode>0</c:formatCode>
                <c:ptCount val="3"/>
                <c:pt idx="0">
                  <c:v>112.676</c:v>
                </c:pt>
                <c:pt idx="1">
                  <c:v>468.03999999999996</c:v>
                </c:pt>
                <c:pt idx="2">
                  <c:v>520.10800000000006</c:v>
                </c:pt>
              </c:numCache>
              <c:extLst xmlns:c15="http://schemas.microsoft.com/office/drawing/2012/chart"/>
            </c:numRef>
          </c:xVal>
          <c:yVal>
            <c:numRef>
              <c:f>('nuc foot'!$I$12,'nuc foot'!$I$25,'nuc foot'!$I$38)</c:f>
              <c:numCache>
                <c:formatCode>0.0</c:formatCode>
                <c:ptCount val="3"/>
                <c:pt idx="0">
                  <c:v>83.613</c:v>
                </c:pt>
                <c:pt idx="1">
                  <c:v>88.117999999999995</c:v>
                </c:pt>
                <c:pt idx="2">
                  <c:v>82.266000000000005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A364-48D0-A69D-5A69BDA276CA}"/>
            </c:ext>
          </c:extLst>
        </c:ser>
        <c:ser>
          <c:idx val="0"/>
          <c:order val="7"/>
          <c:tx>
            <c:v>L*H %</c:v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('nuc foot'!$B$6,'nuc foot'!$B$19,'nuc foot'!$B$32)</c:f>
              <c:numCache>
                <c:formatCode>0</c:formatCode>
                <c:ptCount val="3"/>
                <c:pt idx="0">
                  <c:v>109.717</c:v>
                </c:pt>
                <c:pt idx="1">
                  <c:v>513.71699999999998</c:v>
                </c:pt>
                <c:pt idx="2">
                  <c:v>567.91700000000003</c:v>
                </c:pt>
              </c:numCache>
              <c:extLst xmlns:c15="http://schemas.microsoft.com/office/drawing/2012/chart"/>
            </c:numRef>
          </c:xVal>
          <c:yVal>
            <c:numRef>
              <c:f>('nuc foot'!$B$12,'nuc foot'!$B$25,'nuc foot'!$B$38)</c:f>
              <c:numCache>
                <c:formatCode>0.0</c:formatCode>
                <c:ptCount val="3"/>
                <c:pt idx="0">
                  <c:v>83.643000000000001</c:v>
                </c:pt>
                <c:pt idx="1">
                  <c:v>88.771000000000001</c:v>
                </c:pt>
                <c:pt idx="2">
                  <c:v>87.86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A364-48D0-A69D-5A69BDA27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foot'!$A$1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foot'!$B$3,'nuc foot'!$B$16,'nuc foot'!$B$29)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124.245</c:v>
                      </c:pt>
                      <c:pt idx="1">
                        <c:v>282.10899999999998</c:v>
                      </c:pt>
                      <c:pt idx="2">
                        <c:v>309.04300000000001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foot'!$B$9,'nuc foot'!$B$22,'nuc foot'!$B$35)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82.77</c:v>
                      </c:pt>
                      <c:pt idx="1">
                        <c:v>87.203000000000003</c:v>
                      </c:pt>
                      <c:pt idx="2">
                        <c:v>86.602000000000004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A364-48D0-A69D-5A69BDA276CA}"/>
                  </c:ext>
                </c:extLst>
              </c15:ser>
            </c15:filteredScatterSeries>
            <c15:filteredScatterSeries>
              <c15:ser>
                <c:idx val="4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foot'!$G$1</c15:sqref>
                        </c15:formulaRef>
                      </c:ext>
                    </c:extLst>
                    <c:strCache>
                      <c:ptCount val="1"/>
                      <c:pt idx="0">
                        <c:v>L%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6"/>
                  <c:spPr>
                    <a:pattFill prst="pct25">
                      <a:fgClr>
                        <a:schemeClr val="bg1"/>
                      </a:fgClr>
                      <a:bgClr>
                        <a:srgbClr val="1B9E77"/>
                      </a:bgClr>
                    </a:pattFill>
                    <a:ln>
                      <a:solidFill>
                        <a:srgbClr val="1B9E77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foot'!$I$3,'nuc foot'!$I$16,'nuc foot'!$I$29)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127.20400000000001</c:v>
                      </c:pt>
                      <c:pt idx="1">
                        <c:v>236.43199999999999</c:v>
                      </c:pt>
                      <c:pt idx="2">
                        <c:v>261.23400000000004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foot'!$I$9,'nuc foot'!$I$22,'nuc foot'!$I$35)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82.74</c:v>
                      </c:pt>
                      <c:pt idx="1">
                        <c:v>86.55</c:v>
                      </c:pt>
                      <c:pt idx="2">
                        <c:v>81.00800000000001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364-48D0-A69D-5A69BDA276CA}"/>
                  </c:ext>
                </c:extLst>
              </c15:ser>
            </c15:filteredScatterSeries>
            <c15:filteredScatterSeries>
              <c15:ser>
                <c:idx val="5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foot'!$H$4</c15:sqref>
                        </c15:formulaRef>
                      </c:ext>
                    </c:extLst>
                    <c:strCache>
                      <c:ptCount val="1"/>
                      <c:pt idx="0">
                        <c:v>syls2</c:v>
                      </c:pt>
                    </c:strCache>
                  </c:strRef>
                </c:tx>
                <c:spPr>
                  <a:ln w="25400">
                    <a:solidFill>
                      <a:srgbClr val="D95F02"/>
                    </a:solidFill>
                    <a:prstDash val="sysDot"/>
                  </a:ln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foot'!$I$4,'nuc foot'!$I$17,'nuc foot'!$I$30)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129.34100000000001</c:v>
                      </c:pt>
                      <c:pt idx="1">
                        <c:v>257.928</c:v>
                      </c:pt>
                      <c:pt idx="2">
                        <c:v>271.90899999999999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foot'!$I$10,'nuc foot'!$I$23,'nuc foot'!$I$36)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83.25</c:v>
                      </c:pt>
                      <c:pt idx="1">
                        <c:v>87.39</c:v>
                      </c:pt>
                      <c:pt idx="2">
                        <c:v>82.371000000000009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364-48D0-A69D-5A69BDA276CA}"/>
                  </c:ext>
                </c:extLst>
              </c15:ser>
            </c15:filteredScatterSeries>
            <c15:filteredScatterSeries>
              <c15:ser>
                <c:idx val="6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foot'!$H$5</c15:sqref>
                        </c15:formulaRef>
                      </c:ext>
                    </c:extLst>
                    <c:strCache>
                      <c:ptCount val="1"/>
                      <c:pt idx="0">
                        <c:v>syls3</c:v>
                      </c:pt>
                    </c:strCache>
                  </c:strRef>
                </c:tx>
                <c:spPr>
                  <a:ln w="25400">
                    <a:solidFill>
                      <a:srgbClr val="47298A"/>
                    </a:solidFill>
                    <a:prstDash val="sysDot"/>
                  </a:ln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foot'!$I$5,'nuc foot'!$I$18,'nuc foot'!$I$31)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130.22800000000001</c:v>
                      </c:pt>
                      <c:pt idx="1">
                        <c:v>333.32399999999996</c:v>
                      </c:pt>
                      <c:pt idx="2">
                        <c:v>378.447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foot'!$I$11,'nuc foot'!$I$24,'nuc foot'!$I$37)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83.204999999999998</c:v>
                      </c:pt>
                      <c:pt idx="1">
                        <c:v>88.85199999999999</c:v>
                      </c:pt>
                      <c:pt idx="2">
                        <c:v>82.677000000000007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364-48D0-A69D-5A69BDA276CA}"/>
                  </c:ext>
                </c:extLst>
              </c15:ser>
            </c15:filteredScatterSeries>
            <c15:filteredScatter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foot'!$A$4</c15:sqref>
                        </c15:formulaRef>
                      </c:ext>
                    </c:extLst>
                    <c:strCache>
                      <c:ptCount val="1"/>
                      <c:pt idx="0">
                        <c:v>syls2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foot'!$B$4,'nuc foot'!$B$17,'nuc foot'!$B$30)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126.38200000000001</c:v>
                      </c:pt>
                      <c:pt idx="1">
                        <c:v>303.60500000000002</c:v>
                      </c:pt>
                      <c:pt idx="2">
                        <c:v>319.71800000000002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foot'!$B$10,'nuc foot'!$B$23,'nuc foot'!$B$36)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83.28</c:v>
                      </c:pt>
                      <c:pt idx="1">
                        <c:v>88.043000000000006</c:v>
                      </c:pt>
                      <c:pt idx="2">
                        <c:v>87.965000000000003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364-48D0-A69D-5A69BDA276CA}"/>
                  </c:ext>
                </c:extLst>
              </c15:ser>
            </c15:filteredScatterSeries>
            <c15:filteredScatterSeries>
              <c15:ser>
                <c:idx val="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foot'!$A$5</c15:sqref>
                        </c15:formulaRef>
                      </c:ext>
                    </c:extLst>
                    <c:strCache>
                      <c:ptCount val="1"/>
                      <c:pt idx="0">
                        <c:v>syls3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foot'!$B$5,'nuc foot'!$B$18,'nuc foot'!$B$31)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127.26900000000001</c:v>
                      </c:pt>
                      <c:pt idx="1">
                        <c:v>379.00099999999998</c:v>
                      </c:pt>
                      <c:pt idx="2">
                        <c:v>426.25599999999997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foot'!$B$11,'nuc foot'!$B$24,'nuc foot'!$B$37)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83.234999999999999</c:v>
                      </c:pt>
                      <c:pt idx="1">
                        <c:v>89.504999999999995</c:v>
                      </c:pt>
                      <c:pt idx="2">
                        <c:v>88.271000000000001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364-48D0-A69D-5A69BDA276CA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  <c:minorUnit val="50"/>
      </c:valAx>
      <c:valAx>
        <c:axId val="501389184"/>
        <c:scaling>
          <c:orientation val="minMax"/>
          <c:max val="9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i="1"/>
                  <a:t>f</a:t>
                </a:r>
                <a:r>
                  <a:rPr lang="en-US" baseline="-25000"/>
                  <a:t>0</a:t>
                </a:r>
                <a:r>
                  <a:rPr lang="en-US"/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751502444154106"/>
          <c:y val="0.17979767827529025"/>
          <c:w val="0.30458999999999997"/>
          <c:h val="0.16389137645107793"/>
        </c:manualLayout>
      </c:layout>
      <c:overlay val="1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strRef>
              <c:f>'nuc pre'!$H$3</c:f>
              <c:strCache>
                <c:ptCount val="1"/>
                <c:pt idx="0">
                  <c:v>pre_0</c:v>
                </c:pt>
              </c:strCache>
            </c:strRef>
          </c:tx>
          <c:spPr>
            <a:ln w="25400">
              <a:solidFill>
                <a:srgbClr val="1B9E77"/>
              </a:solidFill>
              <a:prstDash val="sysDot"/>
            </a:ln>
          </c:spPr>
          <c:marker>
            <c:symbol val="circle"/>
            <c:size val="7"/>
            <c:spPr>
              <a:solidFill>
                <a:srgbClr val="1B9E77"/>
              </a:solidFill>
              <a:ln>
                <a:noFill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57.152706049786502</c:v>
                  </c:pt>
                  <c:pt idx="1">
                    <c:v>44.637293846833984</c:v>
                  </c:pt>
                  <c:pt idx="2">
                    <c:v>71.142576894380994</c:v>
                  </c:pt>
                </c:numCache>
              </c:numRef>
            </c:plus>
            <c:min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57.152706049786502</c:v>
                  </c:pt>
                  <c:pt idx="1">
                    <c:v>44.637293846833984</c:v>
                  </c:pt>
                  <c:pt idx="2">
                    <c:v>71.142576894380994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3.2617965335890915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plus>
            <c:min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3.2617965335890915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pre'!$I$3,'nuc pre'!$I$16,'nuc pre'!$I$29)</c:f>
              <c:numCache>
                <c:formatCode>0</c:formatCode>
                <c:ptCount val="3"/>
                <c:pt idx="0">
                  <c:v>127.20400000000001</c:v>
                </c:pt>
                <c:pt idx="1">
                  <c:v>236.43199999999999</c:v>
                </c:pt>
                <c:pt idx="2">
                  <c:v>261.23400000000004</c:v>
                </c:pt>
              </c:numCache>
            </c:numRef>
          </c:xVal>
          <c:yVal>
            <c:numRef>
              <c:f>('nuc pre'!$I$9,'nuc pre'!$I$22,'nuc pre'!$I$35)</c:f>
              <c:numCache>
                <c:formatCode>0.0</c:formatCode>
                <c:ptCount val="3"/>
                <c:pt idx="0">
                  <c:v>82.74</c:v>
                </c:pt>
                <c:pt idx="1">
                  <c:v>86.55</c:v>
                </c:pt>
                <c:pt idx="2">
                  <c:v>81.00800000000001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E1-4C4E-ABA7-49F7FA9EE8F6}"/>
            </c:ext>
          </c:extLst>
        </c:ser>
        <c:ser>
          <c:idx val="5"/>
          <c:order val="1"/>
          <c:tx>
            <c:strRef>
              <c:f>'nuc pre'!$H$4</c:f>
              <c:strCache>
                <c:ptCount val="1"/>
                <c:pt idx="0">
                  <c:v>pre_1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ysDot"/>
            </a:ln>
          </c:spPr>
          <c:marker>
            <c:symbol val="diamond"/>
            <c:size val="7"/>
            <c:spPr>
              <a:solidFill>
                <a:srgbClr val="D95F02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3.2620555035795036</c:v>
                  </c:pt>
                  <c:pt idx="1">
                    <c:v>3.3104432588252024</c:v>
                  </c:pt>
                  <c:pt idx="2">
                    <c:v>3.5954050196762068</c:v>
                  </c:pt>
                </c:numCache>
              </c:numRef>
            </c:plus>
            <c:min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3.2620555035795036</c:v>
                  </c:pt>
                  <c:pt idx="1">
                    <c:v>3.3104432588252024</c:v>
                  </c:pt>
                  <c:pt idx="2">
                    <c:v>3.5954050196762068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57.151322022205896</c:v>
                  </c:pt>
                  <c:pt idx="1">
                    <c:v>44.646399040685992</c:v>
                  </c:pt>
                  <c:pt idx="2">
                    <c:v>71.144757965506983</c:v>
                  </c:pt>
                </c:numCache>
              </c:numRef>
            </c:plus>
            <c:min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57.151322022205896</c:v>
                  </c:pt>
                  <c:pt idx="1">
                    <c:v>44.646399040685992</c:v>
                  </c:pt>
                  <c:pt idx="2">
                    <c:v>71.144757965506983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pre'!$I$4,'nuc pre'!$I$17,'nuc pre'!$I$30)</c:f>
              <c:numCache>
                <c:formatCode>0</c:formatCode>
                <c:ptCount val="3"/>
                <c:pt idx="0">
                  <c:v>119.429</c:v>
                </c:pt>
                <c:pt idx="1">
                  <c:v>202.13300000000001</c:v>
                </c:pt>
                <c:pt idx="2">
                  <c:v>230.31399999999999</c:v>
                </c:pt>
              </c:numCache>
            </c:numRef>
          </c:xVal>
          <c:yVal>
            <c:numRef>
              <c:f>('nuc pre'!$I$10,'nuc pre'!$I$23,'nuc pre'!$I$36)</c:f>
              <c:numCache>
                <c:formatCode>0.0</c:formatCode>
                <c:ptCount val="3"/>
                <c:pt idx="0">
                  <c:v>82.864000000000004</c:v>
                </c:pt>
                <c:pt idx="1">
                  <c:v>87.378</c:v>
                </c:pt>
                <c:pt idx="2">
                  <c:v>81.51400000000001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E1-4C4E-ABA7-49F7FA9EE8F6}"/>
            </c:ext>
          </c:extLst>
        </c:ser>
        <c:ser>
          <c:idx val="6"/>
          <c:order val="2"/>
          <c:tx>
            <c:strRef>
              <c:f>'nuc pre'!$H$5</c:f>
              <c:strCache>
                <c:ptCount val="1"/>
                <c:pt idx="0">
                  <c:v>pre_2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triangle"/>
            <c:size val="7"/>
            <c:spPr>
              <a:solidFill>
                <a:srgbClr val="47298A"/>
              </a:solidFill>
              <a:ln>
                <a:noFill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71.772670672964608</c:v>
                  </c:pt>
                  <c:pt idx="1">
                    <c:v>64.620737972005998</c:v>
                  </c:pt>
                  <c:pt idx="2">
                    <c:v>88.971762992190008</c:v>
                  </c:pt>
                </c:numCache>
              </c:numRef>
            </c:plus>
            <c:min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71.772670672964608</c:v>
                  </c:pt>
                  <c:pt idx="1">
                    <c:v>64.620737972005998</c:v>
                  </c:pt>
                  <c:pt idx="2">
                    <c:v>88.971762992190008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3.2781117010781031</c:v>
                  </c:pt>
                  <c:pt idx="1">
                    <c:v>3.6638127916843075</c:v>
                  </c:pt>
                  <c:pt idx="2">
                    <c:v>3.5954050196762068</c:v>
                  </c:pt>
                </c:numCache>
              </c:numRef>
            </c:plus>
            <c:min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3.2781117010781031</c:v>
                  </c:pt>
                  <c:pt idx="1">
                    <c:v>3.6638127916843075</c:v>
                  </c:pt>
                  <c:pt idx="2">
                    <c:v>3.5954050196762068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pre'!$I$5,'nuc pre'!$I$18,'nuc pre'!$I$31)</c:f>
              <c:numCache>
                <c:formatCode>0</c:formatCode>
                <c:ptCount val="3"/>
                <c:pt idx="0">
                  <c:v>115.39700000000001</c:v>
                </c:pt>
                <c:pt idx="1">
                  <c:v>212.63800000000001</c:v>
                </c:pt>
                <c:pt idx="2">
                  <c:v>256.77700000000004</c:v>
                </c:pt>
              </c:numCache>
            </c:numRef>
          </c:xVal>
          <c:yVal>
            <c:numRef>
              <c:f>('nuc pre'!$I$11,'nuc pre'!$I$24,'nuc pre'!$I$37)</c:f>
              <c:numCache>
                <c:formatCode>0.0</c:formatCode>
                <c:ptCount val="3"/>
                <c:pt idx="0">
                  <c:v>82.593000000000004</c:v>
                </c:pt>
                <c:pt idx="1">
                  <c:v>87.668999999999997</c:v>
                </c:pt>
                <c:pt idx="2">
                  <c:v>81.211000000000013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E1-4C4E-ABA7-49F7FA9EE8F6}"/>
            </c:ext>
          </c:extLst>
        </c:ser>
        <c:ser>
          <c:idx val="7"/>
          <c:order val="3"/>
          <c:tx>
            <c:strRef>
              <c:f>'nuc pre'!$H$6</c:f>
              <c:strCache>
                <c:ptCount val="1"/>
                <c:pt idx="0">
                  <c:v>pre_3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square"/>
            <c:size val="6"/>
            <c:spPr>
              <a:solidFill>
                <a:srgbClr val="E7298A"/>
              </a:solidFill>
              <a:ln>
                <a:noFill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71.772361096470107</c:v>
                  </c:pt>
                  <c:pt idx="1">
                    <c:v>64.629732397184</c:v>
                  </c:pt>
                  <c:pt idx="2">
                    <c:v>88.97237216235601</c:v>
                  </c:pt>
                </c:numCache>
              </c:numRef>
            </c:plus>
            <c:min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71.772361096470107</c:v>
                  </c:pt>
                  <c:pt idx="1">
                    <c:v>64.629732397184</c:v>
                  </c:pt>
                  <c:pt idx="2">
                    <c:v>88.97237216235601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3.2788357492129023</c:v>
                  </c:pt>
                  <c:pt idx="1">
                    <c:v>3.664151874914694</c:v>
                  </c:pt>
                  <c:pt idx="2">
                    <c:v>3.5954776026595994</c:v>
                  </c:pt>
                </c:numCache>
              </c:numRef>
            </c:plus>
            <c:min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3.2788357492129023</c:v>
                  </c:pt>
                  <c:pt idx="1">
                    <c:v>3.664151874914694</c:v>
                  </c:pt>
                  <c:pt idx="2">
                    <c:v>3.5954776026595994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pre'!$I$6,'nuc pre'!$I$19,'nuc pre'!$I$32)</c:f>
              <c:numCache>
                <c:formatCode>0</c:formatCode>
                <c:ptCount val="3"/>
                <c:pt idx="0">
                  <c:v>88.981000000000009</c:v>
                </c:pt>
                <c:pt idx="1">
                  <c:v>179.96200000000002</c:v>
                </c:pt>
                <c:pt idx="2">
                  <c:v>220.69300000000001</c:v>
                </c:pt>
              </c:numCache>
            </c:numRef>
          </c:xVal>
          <c:yVal>
            <c:numRef>
              <c:f>('nuc pre'!$I$12,'nuc pre'!$I$25,'nuc pre'!$I$38)</c:f>
              <c:numCache>
                <c:formatCode>0.0</c:formatCode>
                <c:ptCount val="3"/>
                <c:pt idx="0">
                  <c:v>82.594999999999999</c:v>
                </c:pt>
                <c:pt idx="1">
                  <c:v>87.568999999999988</c:v>
                </c:pt>
                <c:pt idx="2">
                  <c:v>81.203000000000003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E1-4C4E-ABA7-49F7FA9EE8F6}"/>
            </c:ext>
          </c:extLst>
        </c:ser>
        <c:ser>
          <c:idx val="1"/>
          <c:order val="4"/>
          <c:tx>
            <c:strRef>
              <c:f>'nuc pre'!$A$3</c:f>
              <c:strCache>
                <c:ptCount val="1"/>
                <c:pt idx="0">
                  <c:v>pre_0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6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57.152706049786502</c:v>
                  </c:pt>
                  <c:pt idx="1">
                    <c:v>44.637293846833984</c:v>
                  </c:pt>
                  <c:pt idx="2">
                    <c:v>71.142576894380994</c:v>
                  </c:pt>
                </c:numCache>
              </c:numRef>
            </c:plus>
            <c:min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57.152706049786502</c:v>
                  </c:pt>
                  <c:pt idx="1">
                    <c:v>44.637293846833984</c:v>
                  </c:pt>
                  <c:pt idx="2">
                    <c:v>71.142576894380994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3.2617965335890915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plus>
            <c:min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3.2617965335890915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pre'!$B$3,'nuc pre'!$B$16,'nuc pre'!$B$29)</c:f>
              <c:numCache>
                <c:formatCode>0</c:formatCode>
                <c:ptCount val="3"/>
                <c:pt idx="0">
                  <c:v>124.245</c:v>
                </c:pt>
                <c:pt idx="1">
                  <c:v>282.10899999999998</c:v>
                </c:pt>
                <c:pt idx="2">
                  <c:v>309.04300000000001</c:v>
                </c:pt>
              </c:numCache>
            </c:numRef>
          </c:xVal>
          <c:yVal>
            <c:numRef>
              <c:f>('nuc pre'!$B$9,'nuc pre'!$B$22,'nuc pre'!$B$35)</c:f>
              <c:numCache>
                <c:formatCode>0.0</c:formatCode>
                <c:ptCount val="3"/>
                <c:pt idx="0">
                  <c:v>82.77</c:v>
                </c:pt>
                <c:pt idx="1">
                  <c:v>87.203000000000003</c:v>
                </c:pt>
                <c:pt idx="2">
                  <c:v>86.602000000000004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E1-4C4E-ABA7-49F7FA9EE8F6}"/>
            </c:ext>
          </c:extLst>
        </c:ser>
        <c:ser>
          <c:idx val="2"/>
          <c:order val="5"/>
          <c:tx>
            <c:strRef>
              <c:f>'nuc pre'!$A$4</c:f>
              <c:strCache>
                <c:ptCount val="1"/>
                <c:pt idx="0">
                  <c:v>pre_1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3.2620555035795036</c:v>
                  </c:pt>
                  <c:pt idx="1">
                    <c:v>3.3104432588252024</c:v>
                  </c:pt>
                  <c:pt idx="2">
                    <c:v>3.5954050196762068</c:v>
                  </c:pt>
                </c:numCache>
              </c:numRef>
            </c:plus>
            <c:min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3.2620555035795036</c:v>
                  </c:pt>
                  <c:pt idx="1">
                    <c:v>3.3104432588252024</c:v>
                  </c:pt>
                  <c:pt idx="2">
                    <c:v>3.5954050196762068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57.151322022205896</c:v>
                  </c:pt>
                  <c:pt idx="1">
                    <c:v>44.646399040685992</c:v>
                  </c:pt>
                  <c:pt idx="2">
                    <c:v>71.144757965506983</c:v>
                  </c:pt>
                </c:numCache>
              </c:numRef>
            </c:plus>
            <c:min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57.151322022205896</c:v>
                  </c:pt>
                  <c:pt idx="1">
                    <c:v>44.646399040685992</c:v>
                  </c:pt>
                  <c:pt idx="2">
                    <c:v>71.144757965506983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pre'!$B$4,'nuc pre'!$B$17,'nuc pre'!$B$30)</c:f>
              <c:numCache>
                <c:formatCode>0</c:formatCode>
                <c:ptCount val="3"/>
                <c:pt idx="0">
                  <c:v>116.47</c:v>
                </c:pt>
                <c:pt idx="1">
                  <c:v>247.81</c:v>
                </c:pt>
                <c:pt idx="2">
                  <c:v>278.12299999999999</c:v>
                </c:pt>
              </c:numCache>
            </c:numRef>
          </c:xVal>
          <c:yVal>
            <c:numRef>
              <c:f>('nuc pre'!$B$10,'nuc pre'!$B$23,'nuc pre'!$B$36)</c:f>
              <c:numCache>
                <c:formatCode>0.0</c:formatCode>
                <c:ptCount val="3"/>
                <c:pt idx="0">
                  <c:v>82.894000000000005</c:v>
                </c:pt>
                <c:pt idx="1">
                  <c:v>88.031000000000006</c:v>
                </c:pt>
                <c:pt idx="2">
                  <c:v>87.108000000000004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0E1-4C4E-ABA7-49F7FA9EE8F6}"/>
            </c:ext>
          </c:extLst>
        </c:ser>
        <c:ser>
          <c:idx val="3"/>
          <c:order val="6"/>
          <c:tx>
            <c:strRef>
              <c:f>'nuc pre'!$A$5</c:f>
              <c:strCache>
                <c:ptCount val="1"/>
                <c:pt idx="0">
                  <c:v>pre_2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71.772670672964608</c:v>
                  </c:pt>
                  <c:pt idx="1">
                    <c:v>64.620737972005998</c:v>
                  </c:pt>
                  <c:pt idx="2">
                    <c:v>88.971762992190008</c:v>
                  </c:pt>
                </c:numCache>
              </c:numRef>
            </c:plus>
            <c:min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71.772670672964608</c:v>
                  </c:pt>
                  <c:pt idx="1">
                    <c:v>64.620737972005998</c:v>
                  </c:pt>
                  <c:pt idx="2">
                    <c:v>88.971762992190008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3.2781117010781031</c:v>
                  </c:pt>
                  <c:pt idx="1">
                    <c:v>3.6638127916843075</c:v>
                  </c:pt>
                  <c:pt idx="2">
                    <c:v>3.5954050196762068</c:v>
                  </c:pt>
                </c:numCache>
              </c:numRef>
            </c:plus>
            <c:min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3.2781117010781031</c:v>
                  </c:pt>
                  <c:pt idx="1">
                    <c:v>3.6638127916843075</c:v>
                  </c:pt>
                  <c:pt idx="2">
                    <c:v>3.5954050196762068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pre'!$B$5,'nuc pre'!$B$18,'nuc pre'!$B$31)</c:f>
              <c:numCache>
                <c:formatCode>0</c:formatCode>
                <c:ptCount val="3"/>
                <c:pt idx="0">
                  <c:v>112.438</c:v>
                </c:pt>
                <c:pt idx="1">
                  <c:v>258.315</c:v>
                </c:pt>
                <c:pt idx="2">
                  <c:v>304.58600000000001</c:v>
                </c:pt>
              </c:numCache>
            </c:numRef>
          </c:xVal>
          <c:yVal>
            <c:numRef>
              <c:f>('nuc pre'!$B$11,'nuc pre'!$B$24,'nuc pre'!$B$37)</c:f>
              <c:numCache>
                <c:formatCode>0.0</c:formatCode>
                <c:ptCount val="3"/>
                <c:pt idx="0">
                  <c:v>82.623000000000005</c:v>
                </c:pt>
                <c:pt idx="1">
                  <c:v>88.322000000000003</c:v>
                </c:pt>
                <c:pt idx="2">
                  <c:v>86.805000000000007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0E1-4C4E-ABA7-49F7FA9EE8F6}"/>
            </c:ext>
          </c:extLst>
        </c:ser>
        <c:ser>
          <c:idx val="0"/>
          <c:order val="7"/>
          <c:tx>
            <c:strRef>
              <c:f>'nuc pre'!$A$6</c:f>
              <c:strCache>
                <c:ptCount val="1"/>
                <c:pt idx="0">
                  <c:v>pre_3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71.772361096470107</c:v>
                  </c:pt>
                  <c:pt idx="1">
                    <c:v>64.629732397184</c:v>
                  </c:pt>
                  <c:pt idx="2">
                    <c:v>88.97237216235601</c:v>
                  </c:pt>
                </c:numCache>
              </c:numRef>
            </c:plus>
            <c:min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71.772361096470107</c:v>
                  </c:pt>
                  <c:pt idx="1">
                    <c:v>64.629732397184</c:v>
                  </c:pt>
                  <c:pt idx="2">
                    <c:v>88.97237216235601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3.2788357492129023</c:v>
                  </c:pt>
                  <c:pt idx="1">
                    <c:v>3.664151874914694</c:v>
                  </c:pt>
                  <c:pt idx="2">
                    <c:v>3.5954776026595994</c:v>
                  </c:pt>
                </c:numCache>
              </c:numRef>
            </c:plus>
            <c:min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3.2788357492129023</c:v>
                  </c:pt>
                  <c:pt idx="1">
                    <c:v>3.664151874914694</c:v>
                  </c:pt>
                  <c:pt idx="2">
                    <c:v>3.5954776026595994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pre'!$B$6,'nuc pre'!$B$19,'nuc pre'!$B$32)</c:f>
              <c:numCache>
                <c:formatCode>0</c:formatCode>
                <c:ptCount val="3"/>
                <c:pt idx="0">
                  <c:v>86.022000000000006</c:v>
                </c:pt>
                <c:pt idx="1">
                  <c:v>225.63900000000001</c:v>
                </c:pt>
                <c:pt idx="2">
                  <c:v>268.50200000000001</c:v>
                </c:pt>
              </c:numCache>
            </c:numRef>
          </c:xVal>
          <c:yVal>
            <c:numRef>
              <c:f>('nuc pre'!$B$12,'nuc pre'!$B$25,'nuc pre'!$B$38)</c:f>
              <c:numCache>
                <c:formatCode>0.0</c:formatCode>
                <c:ptCount val="3"/>
                <c:pt idx="0">
                  <c:v>82.625</c:v>
                </c:pt>
                <c:pt idx="1">
                  <c:v>88.221999999999994</c:v>
                </c:pt>
                <c:pt idx="2">
                  <c:v>86.796999999999997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0E1-4C4E-ABA7-49F7FA9EE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i="1"/>
                  <a:t>f</a:t>
                </a:r>
                <a:r>
                  <a:rPr lang="en-US" i="1" baseline="-25000"/>
                  <a:t>0</a:t>
                </a:r>
                <a:r>
                  <a:rPr lang="en-US" i="1"/>
                  <a:t> </a:t>
                </a:r>
                <a:r>
                  <a:rPr lang="en-US" i="0"/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66392147326696183"/>
          <c:y val="0.53619154228855725"/>
          <c:w val="0.22836369449272462"/>
          <c:h val="0.217210613598673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strRef>
              <c:f>'nuc pre'!$H$3</c:f>
              <c:strCache>
                <c:ptCount val="1"/>
                <c:pt idx="0">
                  <c:v>pre_0</c:v>
                </c:pt>
              </c:strCache>
            </c:strRef>
          </c:tx>
          <c:spPr>
            <a:ln w="25400">
              <a:solidFill>
                <a:srgbClr val="1B9E77"/>
              </a:solidFill>
              <a:prstDash val="sysDot"/>
            </a:ln>
          </c:spPr>
          <c:marker>
            <c:symbol val="circle"/>
            <c:size val="7"/>
            <c:spPr>
              <a:pattFill prst="pct50">
                <a:fgClr>
                  <a:srgbClr val="1B9E77"/>
                </a:fgClr>
                <a:bgClr>
                  <a:schemeClr val="bg1"/>
                </a:bgClr>
              </a:pattFill>
              <a:ln>
                <a:noFill/>
              </a:ln>
            </c:spPr>
          </c:marker>
          <c:xVal>
            <c:numRef>
              <c:f>('nuc pre'!$I$3,'nuc pre'!$I$16,'nuc pre'!$I$29)</c:f>
              <c:numCache>
                <c:formatCode>0</c:formatCode>
                <c:ptCount val="3"/>
                <c:pt idx="0">
                  <c:v>127.20400000000001</c:v>
                </c:pt>
                <c:pt idx="1">
                  <c:v>236.43199999999999</c:v>
                </c:pt>
                <c:pt idx="2">
                  <c:v>261.23400000000004</c:v>
                </c:pt>
              </c:numCache>
            </c:numRef>
          </c:xVal>
          <c:yVal>
            <c:numRef>
              <c:f>('nuc pre'!$I$9,'nuc pre'!$I$22,'nuc pre'!$I$35)</c:f>
              <c:numCache>
                <c:formatCode>0.0</c:formatCode>
                <c:ptCount val="3"/>
                <c:pt idx="0">
                  <c:v>82.74</c:v>
                </c:pt>
                <c:pt idx="1">
                  <c:v>86.55</c:v>
                </c:pt>
                <c:pt idx="2">
                  <c:v>81.00800000000001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57-482B-A046-51B94055CEB1}"/>
            </c:ext>
          </c:extLst>
        </c:ser>
        <c:ser>
          <c:idx val="5"/>
          <c:order val="1"/>
          <c:tx>
            <c:strRef>
              <c:f>'nuc pre'!$H$4</c:f>
              <c:strCache>
                <c:ptCount val="1"/>
                <c:pt idx="0">
                  <c:v>pre_1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ysDot"/>
            </a:ln>
          </c:spPr>
          <c:marker>
            <c:symbol val="diamond"/>
            <c:size val="7"/>
            <c:spPr>
              <a:pattFill prst="pct50">
                <a:fgClr>
                  <a:srgbClr val="D95F02"/>
                </a:fgClr>
                <a:bgClr>
                  <a:schemeClr val="bg1"/>
                </a:bgClr>
              </a:pattFill>
              <a:ln>
                <a:noFill/>
              </a:ln>
            </c:spPr>
          </c:marker>
          <c:xVal>
            <c:numRef>
              <c:f>('nuc pre'!$I$4,'nuc pre'!$I$17,'nuc pre'!$I$30)</c:f>
              <c:numCache>
                <c:formatCode>0</c:formatCode>
                <c:ptCount val="3"/>
                <c:pt idx="0">
                  <c:v>119.429</c:v>
                </c:pt>
                <c:pt idx="1">
                  <c:v>202.13300000000001</c:v>
                </c:pt>
                <c:pt idx="2">
                  <c:v>230.31399999999999</c:v>
                </c:pt>
              </c:numCache>
            </c:numRef>
          </c:xVal>
          <c:yVal>
            <c:numRef>
              <c:f>('nuc pre'!$I$10,'nuc pre'!$I$23,'nuc pre'!$I$36)</c:f>
              <c:numCache>
                <c:formatCode>0.0</c:formatCode>
                <c:ptCount val="3"/>
                <c:pt idx="0">
                  <c:v>82.864000000000004</c:v>
                </c:pt>
                <c:pt idx="1">
                  <c:v>87.378</c:v>
                </c:pt>
                <c:pt idx="2">
                  <c:v>81.51400000000001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57-482B-A046-51B94055CEB1}"/>
            </c:ext>
          </c:extLst>
        </c:ser>
        <c:ser>
          <c:idx val="6"/>
          <c:order val="2"/>
          <c:tx>
            <c:strRef>
              <c:f>'nuc pre'!$H$5</c:f>
              <c:strCache>
                <c:ptCount val="1"/>
                <c:pt idx="0">
                  <c:v>pre_2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triangle"/>
            <c:size val="7"/>
            <c:spPr>
              <a:pattFill prst="pct50">
                <a:fgClr>
                  <a:srgbClr val="47298A"/>
                </a:fgClr>
                <a:bgClr>
                  <a:schemeClr val="bg1"/>
                </a:bgClr>
              </a:pattFill>
              <a:ln>
                <a:noFill/>
              </a:ln>
            </c:spPr>
          </c:marker>
          <c:xVal>
            <c:numRef>
              <c:f>('nuc pre'!$I$5,'nuc pre'!$I$18,'nuc pre'!$I$31)</c:f>
              <c:numCache>
                <c:formatCode>0</c:formatCode>
                <c:ptCount val="3"/>
                <c:pt idx="0">
                  <c:v>115.39700000000001</c:v>
                </c:pt>
                <c:pt idx="1">
                  <c:v>212.63800000000001</c:v>
                </c:pt>
                <c:pt idx="2">
                  <c:v>256.77700000000004</c:v>
                </c:pt>
              </c:numCache>
            </c:numRef>
          </c:xVal>
          <c:yVal>
            <c:numRef>
              <c:f>('nuc pre'!$I$11,'nuc pre'!$I$24,'nuc pre'!$I$37)</c:f>
              <c:numCache>
                <c:formatCode>0.0</c:formatCode>
                <c:ptCount val="3"/>
                <c:pt idx="0">
                  <c:v>82.593000000000004</c:v>
                </c:pt>
                <c:pt idx="1">
                  <c:v>87.668999999999997</c:v>
                </c:pt>
                <c:pt idx="2">
                  <c:v>81.211000000000013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57-482B-A046-51B94055CEB1}"/>
            </c:ext>
          </c:extLst>
        </c:ser>
        <c:ser>
          <c:idx val="7"/>
          <c:order val="3"/>
          <c:tx>
            <c:strRef>
              <c:f>'nuc pre'!$H$6</c:f>
              <c:strCache>
                <c:ptCount val="1"/>
                <c:pt idx="0">
                  <c:v>pre_3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square"/>
            <c:size val="6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>
                <a:noFill/>
              </a:ln>
            </c:spPr>
          </c:marker>
          <c:xVal>
            <c:numRef>
              <c:f>('nuc pre'!$I$6,'nuc pre'!$I$19,'nuc pre'!$I$32)</c:f>
              <c:numCache>
                <c:formatCode>0</c:formatCode>
                <c:ptCount val="3"/>
                <c:pt idx="0">
                  <c:v>88.981000000000009</c:v>
                </c:pt>
                <c:pt idx="1">
                  <c:v>179.96200000000002</c:v>
                </c:pt>
                <c:pt idx="2">
                  <c:v>220.69300000000001</c:v>
                </c:pt>
              </c:numCache>
            </c:numRef>
          </c:xVal>
          <c:yVal>
            <c:numRef>
              <c:f>('nuc pre'!$I$12,'nuc pre'!$I$25,'nuc pre'!$I$38)</c:f>
              <c:numCache>
                <c:formatCode>0.0</c:formatCode>
                <c:ptCount val="3"/>
                <c:pt idx="0">
                  <c:v>82.594999999999999</c:v>
                </c:pt>
                <c:pt idx="1">
                  <c:v>87.568999999999988</c:v>
                </c:pt>
                <c:pt idx="2">
                  <c:v>81.203000000000003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57-482B-A046-51B94055CEB1}"/>
            </c:ext>
          </c:extLst>
        </c:ser>
        <c:ser>
          <c:idx val="1"/>
          <c:order val="4"/>
          <c:tx>
            <c:strRef>
              <c:f>'nuc pre'!$A$3</c:f>
              <c:strCache>
                <c:ptCount val="1"/>
                <c:pt idx="0">
                  <c:v>pre_0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7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pre'!$B$3,'nuc pre'!$B$16,'nuc pre'!$B$29)</c:f>
              <c:numCache>
                <c:formatCode>0</c:formatCode>
                <c:ptCount val="3"/>
                <c:pt idx="0">
                  <c:v>124.245</c:v>
                </c:pt>
                <c:pt idx="1">
                  <c:v>282.10899999999998</c:v>
                </c:pt>
                <c:pt idx="2">
                  <c:v>309.04300000000001</c:v>
                </c:pt>
              </c:numCache>
            </c:numRef>
          </c:xVal>
          <c:yVal>
            <c:numRef>
              <c:f>('nuc pre'!$B$9,'nuc pre'!$B$22,'nuc pre'!$B$35)</c:f>
              <c:numCache>
                <c:formatCode>0.0</c:formatCode>
                <c:ptCount val="3"/>
                <c:pt idx="0">
                  <c:v>82.77</c:v>
                </c:pt>
                <c:pt idx="1">
                  <c:v>87.203000000000003</c:v>
                </c:pt>
                <c:pt idx="2">
                  <c:v>86.602000000000004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57-482B-A046-51B94055CEB1}"/>
            </c:ext>
          </c:extLst>
        </c:ser>
        <c:ser>
          <c:idx val="2"/>
          <c:order val="5"/>
          <c:tx>
            <c:strRef>
              <c:f>'nuc pre'!$A$4</c:f>
              <c:strCache>
                <c:ptCount val="1"/>
                <c:pt idx="0">
                  <c:v>pre_1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pre'!$B$4,'nuc pre'!$B$17,'nuc pre'!$B$30)</c:f>
              <c:numCache>
                <c:formatCode>0</c:formatCode>
                <c:ptCount val="3"/>
                <c:pt idx="0">
                  <c:v>116.47</c:v>
                </c:pt>
                <c:pt idx="1">
                  <c:v>247.81</c:v>
                </c:pt>
                <c:pt idx="2">
                  <c:v>278.12299999999999</c:v>
                </c:pt>
              </c:numCache>
            </c:numRef>
          </c:xVal>
          <c:yVal>
            <c:numRef>
              <c:f>('nuc pre'!$B$10,'nuc pre'!$B$23,'nuc pre'!$B$36)</c:f>
              <c:numCache>
                <c:formatCode>0.0</c:formatCode>
                <c:ptCount val="3"/>
                <c:pt idx="0">
                  <c:v>82.894000000000005</c:v>
                </c:pt>
                <c:pt idx="1">
                  <c:v>88.031000000000006</c:v>
                </c:pt>
                <c:pt idx="2">
                  <c:v>87.108000000000004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557-482B-A046-51B94055CEB1}"/>
            </c:ext>
          </c:extLst>
        </c:ser>
        <c:ser>
          <c:idx val="3"/>
          <c:order val="6"/>
          <c:tx>
            <c:strRef>
              <c:f>'nuc pre'!$A$5</c:f>
              <c:strCache>
                <c:ptCount val="1"/>
                <c:pt idx="0">
                  <c:v>pre_2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pre'!$B$5,'nuc pre'!$B$18,'nuc pre'!$B$31)</c:f>
              <c:numCache>
                <c:formatCode>0</c:formatCode>
                <c:ptCount val="3"/>
                <c:pt idx="0">
                  <c:v>112.438</c:v>
                </c:pt>
                <c:pt idx="1">
                  <c:v>258.315</c:v>
                </c:pt>
                <c:pt idx="2">
                  <c:v>304.58600000000001</c:v>
                </c:pt>
              </c:numCache>
            </c:numRef>
          </c:xVal>
          <c:yVal>
            <c:numRef>
              <c:f>('nuc pre'!$B$11,'nuc pre'!$B$24,'nuc pre'!$B$37)</c:f>
              <c:numCache>
                <c:formatCode>0.0</c:formatCode>
                <c:ptCount val="3"/>
                <c:pt idx="0">
                  <c:v>82.623000000000005</c:v>
                </c:pt>
                <c:pt idx="1">
                  <c:v>88.322000000000003</c:v>
                </c:pt>
                <c:pt idx="2">
                  <c:v>86.805000000000007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557-482B-A046-51B94055CEB1}"/>
            </c:ext>
          </c:extLst>
        </c:ser>
        <c:ser>
          <c:idx val="0"/>
          <c:order val="7"/>
          <c:tx>
            <c:strRef>
              <c:f>'nuc pre'!$A$6</c:f>
              <c:strCache>
                <c:ptCount val="1"/>
                <c:pt idx="0">
                  <c:v>pre_3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('nuc pre'!$B$6,'nuc pre'!$B$19,'nuc pre'!$B$32)</c:f>
              <c:numCache>
                <c:formatCode>0</c:formatCode>
                <c:ptCount val="3"/>
                <c:pt idx="0">
                  <c:v>86.022000000000006</c:v>
                </c:pt>
                <c:pt idx="1">
                  <c:v>225.63900000000001</c:v>
                </c:pt>
                <c:pt idx="2">
                  <c:v>268.50200000000001</c:v>
                </c:pt>
              </c:numCache>
            </c:numRef>
          </c:xVal>
          <c:yVal>
            <c:numRef>
              <c:f>('nuc pre'!$B$12,'nuc pre'!$B$25,'nuc pre'!$B$38)</c:f>
              <c:numCache>
                <c:formatCode>0.0</c:formatCode>
                <c:ptCount val="3"/>
                <c:pt idx="0">
                  <c:v>82.625</c:v>
                </c:pt>
                <c:pt idx="1">
                  <c:v>88.221999999999994</c:v>
                </c:pt>
                <c:pt idx="2">
                  <c:v>86.796999999999997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557-482B-A046-51B94055C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i="1"/>
                  <a:t>f</a:t>
                </a:r>
                <a:r>
                  <a:rPr lang="en-US" i="1" baseline="-25000"/>
                  <a:t>0</a:t>
                </a:r>
                <a:r>
                  <a:rPr lang="en-US" i="1"/>
                  <a:t> </a:t>
                </a:r>
                <a:r>
                  <a:rPr lang="en-US" i="0"/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66392147326696183"/>
          <c:y val="0.53619154228855725"/>
          <c:w val="0.22836369449272462"/>
          <c:h val="0.217210613598673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strRef>
              <c:f>'nuc pre'!$H$3</c:f>
              <c:strCache>
                <c:ptCount val="1"/>
                <c:pt idx="0">
                  <c:v>pre_0</c:v>
                </c:pt>
              </c:strCache>
            </c:strRef>
          </c:tx>
          <c:spPr>
            <a:ln w="25400">
              <a:solidFill>
                <a:srgbClr val="1B9E77"/>
              </a:solidFill>
              <a:prstDash val="sysDot"/>
            </a:ln>
          </c:spPr>
          <c:marker>
            <c:symbol val="circle"/>
            <c:size val="7"/>
            <c:spPr>
              <a:pattFill prst="pct50">
                <a:fgClr>
                  <a:srgbClr val="1B9E77"/>
                </a:fgClr>
                <a:bgClr>
                  <a:schemeClr val="bg1"/>
                </a:bgClr>
              </a:pattFill>
              <a:ln>
                <a:solidFill>
                  <a:srgbClr val="1B9E77"/>
                </a:solidFill>
              </a:ln>
            </c:spPr>
          </c:marker>
          <c:xVal>
            <c:numRef>
              <c:f>('nuc pre'!$I$3,'nuc pre'!$I$16,'nuc pre'!$I$29)</c:f>
              <c:numCache>
                <c:formatCode>0</c:formatCode>
                <c:ptCount val="3"/>
                <c:pt idx="0">
                  <c:v>127.20400000000001</c:v>
                </c:pt>
                <c:pt idx="1">
                  <c:v>236.43199999999999</c:v>
                </c:pt>
                <c:pt idx="2">
                  <c:v>261.23400000000004</c:v>
                </c:pt>
              </c:numCache>
            </c:numRef>
          </c:xVal>
          <c:yVal>
            <c:numRef>
              <c:f>('nuc pre'!$I$9,'nuc pre'!$I$22,'nuc pre'!$I$35)</c:f>
              <c:numCache>
                <c:formatCode>0.0</c:formatCode>
                <c:ptCount val="3"/>
                <c:pt idx="0">
                  <c:v>82.74</c:v>
                </c:pt>
                <c:pt idx="1">
                  <c:v>86.55</c:v>
                </c:pt>
                <c:pt idx="2">
                  <c:v>81.00800000000001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4-4293-B724-DB898C4F3522}"/>
            </c:ext>
          </c:extLst>
        </c:ser>
        <c:ser>
          <c:idx val="5"/>
          <c:order val="1"/>
          <c:tx>
            <c:strRef>
              <c:f>'nuc pre'!$H$4</c:f>
              <c:strCache>
                <c:ptCount val="1"/>
                <c:pt idx="0">
                  <c:v>pre_1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ysDot"/>
            </a:ln>
          </c:spPr>
          <c:marker>
            <c:symbol val="diamond"/>
            <c:size val="7"/>
            <c:spPr>
              <a:pattFill prst="pct50">
                <a:fgClr>
                  <a:srgbClr val="D95F02"/>
                </a:fgClr>
                <a:bgClr>
                  <a:schemeClr val="bg1"/>
                </a:bgClr>
              </a:pattFill>
              <a:ln>
                <a:solidFill>
                  <a:srgbClr val="D95F02"/>
                </a:solidFill>
              </a:ln>
            </c:spPr>
          </c:marker>
          <c:xVal>
            <c:numRef>
              <c:f>('nuc pre'!$I$4,'nuc pre'!$I$17,'nuc pre'!$I$30)</c:f>
              <c:numCache>
                <c:formatCode>0</c:formatCode>
                <c:ptCount val="3"/>
                <c:pt idx="0">
                  <c:v>119.429</c:v>
                </c:pt>
                <c:pt idx="1">
                  <c:v>202.13300000000001</c:v>
                </c:pt>
                <c:pt idx="2">
                  <c:v>230.31399999999999</c:v>
                </c:pt>
              </c:numCache>
            </c:numRef>
          </c:xVal>
          <c:yVal>
            <c:numRef>
              <c:f>('nuc pre'!$I$10,'nuc pre'!$I$23,'nuc pre'!$I$36)</c:f>
              <c:numCache>
                <c:formatCode>0.0</c:formatCode>
                <c:ptCount val="3"/>
                <c:pt idx="0">
                  <c:v>82.864000000000004</c:v>
                </c:pt>
                <c:pt idx="1">
                  <c:v>87.378</c:v>
                </c:pt>
                <c:pt idx="2">
                  <c:v>81.51400000000001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4-4293-B724-DB898C4F3522}"/>
            </c:ext>
          </c:extLst>
        </c:ser>
        <c:ser>
          <c:idx val="6"/>
          <c:order val="2"/>
          <c:tx>
            <c:strRef>
              <c:f>'nuc pre'!$H$5</c:f>
              <c:strCache>
                <c:ptCount val="1"/>
                <c:pt idx="0">
                  <c:v>pre_2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triangle"/>
            <c:size val="7"/>
            <c:spPr>
              <a:pattFill prst="pct50">
                <a:fgClr>
                  <a:srgbClr val="47298A"/>
                </a:fgClr>
                <a:bgClr>
                  <a:schemeClr val="bg1"/>
                </a:bgClr>
              </a:pattFill>
              <a:ln>
                <a:solidFill>
                  <a:srgbClr val="47298A"/>
                </a:solidFill>
              </a:ln>
            </c:spPr>
          </c:marker>
          <c:xVal>
            <c:numRef>
              <c:f>('nuc pre'!$I$5,'nuc pre'!$I$18,'nuc pre'!$I$31)</c:f>
              <c:numCache>
                <c:formatCode>0</c:formatCode>
                <c:ptCount val="3"/>
                <c:pt idx="0">
                  <c:v>115.39700000000001</c:v>
                </c:pt>
                <c:pt idx="1">
                  <c:v>212.63800000000001</c:v>
                </c:pt>
                <c:pt idx="2">
                  <c:v>256.77700000000004</c:v>
                </c:pt>
              </c:numCache>
            </c:numRef>
          </c:xVal>
          <c:yVal>
            <c:numRef>
              <c:f>('nuc pre'!$I$11,'nuc pre'!$I$24,'nuc pre'!$I$37)</c:f>
              <c:numCache>
                <c:formatCode>0.0</c:formatCode>
                <c:ptCount val="3"/>
                <c:pt idx="0">
                  <c:v>82.593000000000004</c:v>
                </c:pt>
                <c:pt idx="1">
                  <c:v>87.668999999999997</c:v>
                </c:pt>
                <c:pt idx="2">
                  <c:v>81.211000000000013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34-4293-B724-DB898C4F3522}"/>
            </c:ext>
          </c:extLst>
        </c:ser>
        <c:ser>
          <c:idx val="7"/>
          <c:order val="3"/>
          <c:tx>
            <c:strRef>
              <c:f>'nuc pre'!$H$6</c:f>
              <c:strCache>
                <c:ptCount val="1"/>
                <c:pt idx="0">
                  <c:v>pre_3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square"/>
            <c:size val="6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>
                <a:solidFill>
                  <a:srgbClr val="E7298A"/>
                </a:solidFill>
              </a:ln>
            </c:spPr>
          </c:marker>
          <c:xVal>
            <c:numRef>
              <c:f>('nuc pre'!$I$6,'nuc pre'!$I$19,'nuc pre'!$I$32)</c:f>
              <c:numCache>
                <c:formatCode>0</c:formatCode>
                <c:ptCount val="3"/>
                <c:pt idx="0">
                  <c:v>88.981000000000009</c:v>
                </c:pt>
                <c:pt idx="1">
                  <c:v>179.96200000000002</c:v>
                </c:pt>
                <c:pt idx="2">
                  <c:v>220.69300000000001</c:v>
                </c:pt>
              </c:numCache>
            </c:numRef>
          </c:xVal>
          <c:yVal>
            <c:numRef>
              <c:f>('nuc pre'!$I$12,'nuc pre'!$I$25,'nuc pre'!$I$38)</c:f>
              <c:numCache>
                <c:formatCode>0.0</c:formatCode>
                <c:ptCount val="3"/>
                <c:pt idx="0">
                  <c:v>82.594999999999999</c:v>
                </c:pt>
                <c:pt idx="1">
                  <c:v>87.568999999999988</c:v>
                </c:pt>
                <c:pt idx="2">
                  <c:v>81.203000000000003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34-4293-B724-DB898C4F3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4"/>
                <c:tx>
                  <c:strRef>
                    <c:extLst>
                      <c:ext uri="{02D57815-91ED-43cb-92C2-25804820EDAC}">
                        <c15:formulaRef>
                          <c15:sqref>'nuc pre'!$A$3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pre'!$B$3,'nuc pre'!$B$16,'nuc pre'!$B$29)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124.245</c:v>
                      </c:pt>
                      <c:pt idx="1">
                        <c:v>282.10899999999998</c:v>
                      </c:pt>
                      <c:pt idx="2">
                        <c:v>309.04300000000001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pre'!$B$9,'nuc pre'!$B$22,'nuc pre'!$B$35)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82.77</c:v>
                      </c:pt>
                      <c:pt idx="1">
                        <c:v>87.203000000000003</c:v>
                      </c:pt>
                      <c:pt idx="2">
                        <c:v>86.602000000000004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934-4293-B724-DB898C4F3522}"/>
                  </c:ext>
                </c:extLst>
              </c15:ser>
            </c15:filteredScatterSeries>
            <c15:filteredScatter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pre'!$B$4,'nuc pre'!$B$17,'nuc pre'!$B$30)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116.47</c:v>
                      </c:pt>
                      <c:pt idx="1">
                        <c:v>247.81</c:v>
                      </c:pt>
                      <c:pt idx="2">
                        <c:v>278.12299999999999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pre'!$B$10,'nuc pre'!$B$23,'nuc pre'!$B$36)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82.894000000000005</c:v>
                      </c:pt>
                      <c:pt idx="1">
                        <c:v>88.031000000000006</c:v>
                      </c:pt>
                      <c:pt idx="2">
                        <c:v>87.108000000000004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934-4293-B724-DB898C4F3522}"/>
                  </c:ext>
                </c:extLst>
              </c15:ser>
            </c15:filteredScatterSeries>
            <c15:filteredScatterSeries>
              <c15:ser>
                <c:idx val="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pre'!$B$5,'nuc pre'!$B$18,'nuc pre'!$B$31)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112.438</c:v>
                      </c:pt>
                      <c:pt idx="1">
                        <c:v>258.315</c:v>
                      </c:pt>
                      <c:pt idx="2">
                        <c:v>304.58600000000001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pre'!$B$11,'nuc pre'!$B$24,'nuc pre'!$B$37)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82.623000000000005</c:v>
                      </c:pt>
                      <c:pt idx="1">
                        <c:v>88.322000000000003</c:v>
                      </c:pt>
                      <c:pt idx="2">
                        <c:v>86.805000000000007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934-4293-B724-DB898C4F3522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19050" cap="rnd">
                    <a:solidFill>
                      <a:srgbClr val="E7298A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rgbClr val="E7298A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pre'!$B$6,'nuc pre'!$B$19,'nuc pre'!$B$32)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86.022000000000006</c:v>
                      </c:pt>
                      <c:pt idx="1">
                        <c:v>225.63900000000001</c:v>
                      </c:pt>
                      <c:pt idx="2">
                        <c:v>268.50200000000001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pre'!$B$12,'nuc pre'!$B$25,'nuc pre'!$B$38)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82.625</c:v>
                      </c:pt>
                      <c:pt idx="1">
                        <c:v>88.221999999999994</c:v>
                      </c:pt>
                      <c:pt idx="2">
                        <c:v>86.796999999999997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934-4293-B724-DB898C4F3522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i="1"/>
                  <a:t>f</a:t>
                </a:r>
                <a:r>
                  <a:rPr lang="en-US" i="1" baseline="-25000"/>
                  <a:t>0</a:t>
                </a:r>
                <a:r>
                  <a:rPr lang="en-US" i="1"/>
                  <a:t> </a:t>
                </a:r>
                <a:r>
                  <a:rPr lang="en-US" i="0"/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8827211114483964"/>
          <c:y val="5.1780265339966838E-2"/>
          <c:w val="0.38745140207193424"/>
          <c:h val="0.269864013266998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/>
              <a:t>L*H L% re nuc-pre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'nuc pre'!$H$3</c:f>
              <c:strCache>
                <c:ptCount val="1"/>
                <c:pt idx="0">
                  <c:v>pre_0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7"/>
            <c:spPr>
              <a:pattFill prst="pct50">
                <a:fgClr>
                  <a:srgbClr val="1B9E77"/>
                </a:fgClr>
                <a:bgClr>
                  <a:schemeClr val="bg1"/>
                </a:bgClr>
              </a:pattFill>
              <a:ln w="9525">
                <a:solidFill>
                  <a:srgbClr val="1B9E77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57.152706049786502</c:v>
                  </c:pt>
                  <c:pt idx="1">
                    <c:v>44.637293846833984</c:v>
                  </c:pt>
                  <c:pt idx="2">
                    <c:v>71.142576894380994</c:v>
                  </c:pt>
                </c:numCache>
              </c:numRef>
            </c:plus>
            <c:min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57.152706049786502</c:v>
                  </c:pt>
                  <c:pt idx="1">
                    <c:v>44.637293846833984</c:v>
                  </c:pt>
                  <c:pt idx="2">
                    <c:v>71.142576894380994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3.2617965335890915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plus>
            <c:min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3.2617965335890915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pre'!$I$3,'nuc pre'!$I$16,'nuc pre'!$I$29)</c:f>
              <c:numCache>
                <c:formatCode>0</c:formatCode>
                <c:ptCount val="3"/>
                <c:pt idx="0">
                  <c:v>127.20400000000001</c:v>
                </c:pt>
                <c:pt idx="1">
                  <c:v>236.43199999999999</c:v>
                </c:pt>
                <c:pt idx="2">
                  <c:v>261.23400000000004</c:v>
                </c:pt>
              </c:numCache>
            </c:numRef>
          </c:xVal>
          <c:yVal>
            <c:numRef>
              <c:f>('nuc pre'!$I$9,'nuc pre'!$I$22,'nuc pre'!$I$35)</c:f>
              <c:numCache>
                <c:formatCode>0.0</c:formatCode>
                <c:ptCount val="3"/>
                <c:pt idx="0">
                  <c:v>82.74</c:v>
                </c:pt>
                <c:pt idx="1">
                  <c:v>86.55</c:v>
                </c:pt>
                <c:pt idx="2">
                  <c:v>81.00800000000001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11-496B-B47C-A3753477F90F}"/>
            </c:ext>
          </c:extLst>
        </c:ser>
        <c:ser>
          <c:idx val="2"/>
          <c:order val="1"/>
          <c:tx>
            <c:strRef>
              <c:f>'nuc pre'!$H$4</c:f>
              <c:strCache>
                <c:ptCount val="1"/>
                <c:pt idx="0">
                  <c:v>pre_1</c:v>
                </c:pt>
              </c:strCache>
            </c:strRef>
          </c:tx>
          <c:spPr>
            <a:ln>
              <a:solidFill>
                <a:srgbClr val="D95F02"/>
              </a:solidFill>
            </a:ln>
          </c:spPr>
          <c:marker>
            <c:symbol val="diamond"/>
            <c:size val="9"/>
            <c:spPr>
              <a:pattFill prst="pct50">
                <a:fgClr>
                  <a:srgbClr val="D95F02"/>
                </a:fgClr>
                <a:bgClr>
                  <a:schemeClr val="bg1"/>
                </a:bgClr>
              </a:pattFill>
              <a:ln w="9525">
                <a:solidFill>
                  <a:srgbClr val="D95F02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3.2620555035795036</c:v>
                  </c:pt>
                  <c:pt idx="1">
                    <c:v>3.3104432588252024</c:v>
                  </c:pt>
                  <c:pt idx="2">
                    <c:v>3.5954050196762068</c:v>
                  </c:pt>
                </c:numCache>
              </c:numRef>
            </c:plus>
            <c:min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3.2620555035795036</c:v>
                  </c:pt>
                  <c:pt idx="1">
                    <c:v>3.3104432588252024</c:v>
                  </c:pt>
                  <c:pt idx="2">
                    <c:v>3.5954050196762068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57.151322022205896</c:v>
                  </c:pt>
                  <c:pt idx="1">
                    <c:v>44.646399040685992</c:v>
                  </c:pt>
                  <c:pt idx="2">
                    <c:v>71.144757965506983</c:v>
                  </c:pt>
                </c:numCache>
              </c:numRef>
            </c:plus>
            <c:min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57.151322022205896</c:v>
                  </c:pt>
                  <c:pt idx="1">
                    <c:v>44.646399040685992</c:v>
                  </c:pt>
                  <c:pt idx="2">
                    <c:v>71.144757965506983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pre'!$I$4,'nuc pre'!$I$17,'nuc pre'!$I$30)</c:f>
              <c:numCache>
                <c:formatCode>0</c:formatCode>
                <c:ptCount val="3"/>
                <c:pt idx="0">
                  <c:v>119.429</c:v>
                </c:pt>
                <c:pt idx="1">
                  <c:v>202.13300000000001</c:v>
                </c:pt>
                <c:pt idx="2">
                  <c:v>230.31399999999999</c:v>
                </c:pt>
              </c:numCache>
            </c:numRef>
          </c:xVal>
          <c:yVal>
            <c:numRef>
              <c:f>('nuc pre'!$I$10,'nuc pre'!$I$23,'nuc pre'!$I$36)</c:f>
              <c:numCache>
                <c:formatCode>0.0</c:formatCode>
                <c:ptCount val="3"/>
                <c:pt idx="0">
                  <c:v>82.864000000000004</c:v>
                </c:pt>
                <c:pt idx="1">
                  <c:v>87.378</c:v>
                </c:pt>
                <c:pt idx="2">
                  <c:v>81.51400000000001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11-496B-B47C-A3753477F90F}"/>
            </c:ext>
          </c:extLst>
        </c:ser>
        <c:ser>
          <c:idx val="3"/>
          <c:order val="2"/>
          <c:tx>
            <c:strRef>
              <c:f>'nuc pre'!$H$5</c:f>
              <c:strCache>
                <c:ptCount val="1"/>
                <c:pt idx="0">
                  <c:v>pre_2</c:v>
                </c:pt>
              </c:strCache>
            </c:strRef>
          </c:tx>
          <c:spPr>
            <a:ln>
              <a:solidFill>
                <a:srgbClr val="47298A"/>
              </a:solidFill>
            </a:ln>
          </c:spPr>
          <c:marker>
            <c:symbol val="triangle"/>
            <c:size val="8"/>
            <c:spPr>
              <a:pattFill prst="pct50">
                <a:fgClr>
                  <a:srgbClr val="47298A"/>
                </a:fgClr>
                <a:bgClr>
                  <a:schemeClr val="bg1"/>
                </a:bgClr>
              </a:pattFill>
              <a:ln w="9525">
                <a:solidFill>
                  <a:srgbClr val="47298A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71.772670672964608</c:v>
                  </c:pt>
                  <c:pt idx="1">
                    <c:v>64.620737972005998</c:v>
                  </c:pt>
                  <c:pt idx="2">
                    <c:v>88.971762992190008</c:v>
                  </c:pt>
                </c:numCache>
              </c:numRef>
            </c:plus>
            <c:min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71.772670672964608</c:v>
                  </c:pt>
                  <c:pt idx="1">
                    <c:v>64.620737972005998</c:v>
                  </c:pt>
                  <c:pt idx="2">
                    <c:v>88.971762992190008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3.2781117010781031</c:v>
                  </c:pt>
                  <c:pt idx="1">
                    <c:v>3.6638127916843075</c:v>
                  </c:pt>
                  <c:pt idx="2">
                    <c:v>3.5954050196762068</c:v>
                  </c:pt>
                </c:numCache>
              </c:numRef>
            </c:plus>
            <c:min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3.2781117010781031</c:v>
                  </c:pt>
                  <c:pt idx="1">
                    <c:v>3.6638127916843075</c:v>
                  </c:pt>
                  <c:pt idx="2">
                    <c:v>3.5954050196762068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pre'!$I$5,'nuc pre'!$I$18,'nuc pre'!$I$31)</c:f>
              <c:numCache>
                <c:formatCode>0</c:formatCode>
                <c:ptCount val="3"/>
                <c:pt idx="0">
                  <c:v>115.39700000000001</c:v>
                </c:pt>
                <c:pt idx="1">
                  <c:v>212.63800000000001</c:v>
                </c:pt>
                <c:pt idx="2">
                  <c:v>256.77700000000004</c:v>
                </c:pt>
              </c:numCache>
            </c:numRef>
          </c:xVal>
          <c:yVal>
            <c:numRef>
              <c:f>('nuc pre'!$I$11,'nuc pre'!$I$24,'nuc pre'!$I$37)</c:f>
              <c:numCache>
                <c:formatCode>0.0</c:formatCode>
                <c:ptCount val="3"/>
                <c:pt idx="0">
                  <c:v>82.593000000000004</c:v>
                </c:pt>
                <c:pt idx="1">
                  <c:v>87.668999999999997</c:v>
                </c:pt>
                <c:pt idx="2">
                  <c:v>81.211000000000013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11-496B-B47C-A3753477F90F}"/>
            </c:ext>
          </c:extLst>
        </c:ser>
        <c:ser>
          <c:idx val="0"/>
          <c:order val="3"/>
          <c:tx>
            <c:strRef>
              <c:f>'nuc pre'!$H$6</c:f>
              <c:strCache>
                <c:ptCount val="1"/>
                <c:pt idx="0">
                  <c:v>pre_3</c:v>
                </c:pt>
              </c:strCache>
            </c:strRef>
          </c:tx>
          <c:spPr>
            <a:ln>
              <a:solidFill>
                <a:srgbClr val="E7298A"/>
              </a:solidFill>
            </a:ln>
          </c:spPr>
          <c:marker>
            <c:symbol val="square"/>
            <c:size val="6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 w="9525">
                <a:solidFill>
                  <a:srgbClr val="E7298A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71.772361096470107</c:v>
                  </c:pt>
                  <c:pt idx="1">
                    <c:v>64.629732397184</c:v>
                  </c:pt>
                  <c:pt idx="2">
                    <c:v>88.97237216235601</c:v>
                  </c:pt>
                </c:numCache>
              </c:numRef>
            </c:plus>
            <c:min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71.772361096470107</c:v>
                  </c:pt>
                  <c:pt idx="1">
                    <c:v>64.629732397184</c:v>
                  </c:pt>
                  <c:pt idx="2">
                    <c:v>88.97237216235601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3.2788357492129023</c:v>
                  </c:pt>
                  <c:pt idx="1">
                    <c:v>3.664151874914694</c:v>
                  </c:pt>
                  <c:pt idx="2">
                    <c:v>3.5954776026595994</c:v>
                  </c:pt>
                </c:numCache>
              </c:numRef>
            </c:plus>
            <c:min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3.2788357492129023</c:v>
                  </c:pt>
                  <c:pt idx="1">
                    <c:v>3.664151874914694</c:v>
                  </c:pt>
                  <c:pt idx="2">
                    <c:v>3.5954776026595994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pre'!$I$6,'nuc pre'!$I$19,'nuc pre'!$I$32)</c:f>
              <c:numCache>
                <c:formatCode>0</c:formatCode>
                <c:ptCount val="3"/>
                <c:pt idx="0">
                  <c:v>88.981000000000009</c:v>
                </c:pt>
                <c:pt idx="1">
                  <c:v>179.96200000000002</c:v>
                </c:pt>
                <c:pt idx="2">
                  <c:v>220.69300000000001</c:v>
                </c:pt>
              </c:numCache>
            </c:numRef>
          </c:xVal>
          <c:yVal>
            <c:numRef>
              <c:f>('nuc pre'!$I$12,'nuc pre'!$I$25,'nuc pre'!$I$38)</c:f>
              <c:numCache>
                <c:formatCode>0.0</c:formatCode>
                <c:ptCount val="3"/>
                <c:pt idx="0">
                  <c:v>82.594999999999999</c:v>
                </c:pt>
                <c:pt idx="1">
                  <c:v>87.568999999999988</c:v>
                </c:pt>
                <c:pt idx="2">
                  <c:v>81.203000000000003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11-496B-B47C-A3753477F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i="1"/>
                  <a:t>f</a:t>
                </a:r>
                <a:r>
                  <a:rPr lang="en-US" i="1" baseline="-25000"/>
                  <a:t>0</a:t>
                </a:r>
                <a:r>
                  <a:rPr lang="en-US" i="1"/>
                  <a:t> </a:t>
                </a:r>
                <a:r>
                  <a:rPr lang="en-US" i="0"/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6386831545525794"/>
          <c:y val="0.15182172470978444"/>
          <c:w val="0.31055021826556217"/>
          <c:h val="0.217210613598673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1-prel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1"/>
          <c:tx>
            <c:strRef>
              <c:f>'nuc pre'!$A$1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pre'!$B$4,'nuc pre'!$B$17,'nuc pre'!$B$30)</c:f>
              <c:numCache>
                <c:formatCode>0</c:formatCode>
                <c:ptCount val="3"/>
                <c:pt idx="0">
                  <c:v>116.47</c:v>
                </c:pt>
                <c:pt idx="1">
                  <c:v>247.81</c:v>
                </c:pt>
                <c:pt idx="2">
                  <c:v>278.12299999999999</c:v>
                </c:pt>
              </c:numCache>
            </c:numRef>
          </c:xVal>
          <c:yVal>
            <c:numRef>
              <c:f>('nuc pre'!$B$10,'nuc pre'!$B$23,'nuc pre'!$B$36)</c:f>
              <c:numCache>
                <c:formatCode>0.0</c:formatCode>
                <c:ptCount val="3"/>
                <c:pt idx="0">
                  <c:v>82.894000000000005</c:v>
                </c:pt>
                <c:pt idx="1">
                  <c:v>88.031000000000006</c:v>
                </c:pt>
                <c:pt idx="2">
                  <c:v>87.108000000000004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9C-4CA4-AF70-A1512BA9690D}"/>
            </c:ext>
          </c:extLst>
        </c:ser>
        <c:ser>
          <c:idx val="5"/>
          <c:order val="2"/>
          <c:tx>
            <c:strRef>
              <c:f>'nuc pre'!$G$1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ysDot"/>
            </a:ln>
          </c:spPr>
          <c:marker>
            <c:symbol val="diamond"/>
            <c:size val="7"/>
            <c:spPr>
              <a:pattFill prst="pct50">
                <a:fgClr>
                  <a:srgbClr val="D95F02"/>
                </a:fgClr>
                <a:bgClr>
                  <a:schemeClr val="bg1"/>
                </a:bgClr>
              </a:pattFill>
              <a:ln>
                <a:solidFill>
                  <a:srgbClr val="D95F02"/>
                </a:solidFill>
              </a:ln>
            </c:spPr>
          </c:marker>
          <c:xVal>
            <c:numRef>
              <c:f>('nuc pre'!$I$4,'nuc pre'!$I$17,'nuc pre'!$I$30)</c:f>
              <c:numCache>
                <c:formatCode>0</c:formatCode>
                <c:ptCount val="3"/>
                <c:pt idx="0">
                  <c:v>119.429</c:v>
                </c:pt>
                <c:pt idx="1">
                  <c:v>202.13300000000001</c:v>
                </c:pt>
                <c:pt idx="2">
                  <c:v>230.31399999999999</c:v>
                </c:pt>
              </c:numCache>
            </c:numRef>
          </c:xVal>
          <c:yVal>
            <c:numRef>
              <c:f>('nuc pre'!$I$10,'nuc pre'!$I$23,'nuc pre'!$I$36)</c:f>
              <c:numCache>
                <c:formatCode>0.0</c:formatCode>
                <c:ptCount val="3"/>
                <c:pt idx="0">
                  <c:v>82.864000000000004</c:v>
                </c:pt>
                <c:pt idx="1">
                  <c:v>87.378</c:v>
                </c:pt>
                <c:pt idx="2">
                  <c:v>81.51400000000001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9C-4CA4-AF70-A1512BA96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pre'!$H$3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pre'!$I$3,'nuc pre'!$I$16,'nuc pre'!$I$29)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127.20400000000001</c:v>
                      </c:pt>
                      <c:pt idx="1">
                        <c:v>236.43199999999999</c:v>
                      </c:pt>
                      <c:pt idx="2">
                        <c:v>261.23400000000004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pre'!$I$9,'nuc pre'!$I$22,'nuc pre'!$I$35)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82.74</c:v>
                      </c:pt>
                      <c:pt idx="1">
                        <c:v>86.55</c:v>
                      </c:pt>
                      <c:pt idx="2">
                        <c:v>81.00800000000001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089C-4CA4-AF70-A1512BA9690D}"/>
                  </c:ext>
                </c:extLst>
              </c15:ser>
            </c15:filteredScatterSeries>
            <c15:filteredScatterSeries>
              <c15:ser>
                <c:idx val="6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25400">
                    <a:solidFill>
                      <a:srgbClr val="47298A"/>
                    </a:solidFill>
                    <a:prstDash val="sysDot"/>
                  </a:ln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pre'!$I$5,'nuc pre'!$I$18,'nuc pre'!$I$31)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115.39700000000001</c:v>
                      </c:pt>
                      <c:pt idx="1">
                        <c:v>212.63800000000001</c:v>
                      </c:pt>
                      <c:pt idx="2">
                        <c:v>256.77700000000004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pre'!$I$11,'nuc pre'!$I$24,'nuc pre'!$I$37)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82.593000000000004</c:v>
                      </c:pt>
                      <c:pt idx="1">
                        <c:v>87.668999999999997</c:v>
                      </c:pt>
                      <c:pt idx="2">
                        <c:v>81.211000000000013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89C-4CA4-AF70-A1512BA9690D}"/>
                  </c:ext>
                </c:extLst>
              </c15:ser>
            </c15:filteredScatterSeries>
            <c15:filteredScatter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25400">
                    <a:solidFill>
                      <a:srgbClr val="E7298A"/>
                    </a:solidFill>
                    <a:prstDash val="sysDot"/>
                  </a:ln>
                </c:spPr>
                <c:marker>
                  <c:symbol val="square"/>
                  <c:size val="6"/>
                  <c:spPr>
                    <a:solidFill>
                      <a:srgbClr val="E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pre'!$I$6,'nuc pre'!$I$19,'nuc pre'!$I$32)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88.981000000000009</c:v>
                      </c:pt>
                      <c:pt idx="1">
                        <c:v>179.96200000000002</c:v>
                      </c:pt>
                      <c:pt idx="2">
                        <c:v>220.69300000000001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pre'!$I$12,'nuc pre'!$I$25,'nuc pre'!$I$38)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82.594999999999999</c:v>
                      </c:pt>
                      <c:pt idx="1">
                        <c:v>87.568999999999988</c:v>
                      </c:pt>
                      <c:pt idx="2">
                        <c:v>81.203000000000003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89C-4CA4-AF70-A1512BA9690D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pre'!$B$3,'nuc pre'!$B$16,'nuc pre'!$B$29)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124.245</c:v>
                      </c:pt>
                      <c:pt idx="1">
                        <c:v>282.10899999999998</c:v>
                      </c:pt>
                      <c:pt idx="2">
                        <c:v>309.04300000000001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pre'!$B$9,'nuc pre'!$B$22,'nuc pre'!$B$35)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82.77</c:v>
                      </c:pt>
                      <c:pt idx="1">
                        <c:v>87.203000000000003</c:v>
                      </c:pt>
                      <c:pt idx="2">
                        <c:v>86.602000000000004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89C-4CA4-AF70-A1512BA9690D}"/>
                  </c:ext>
                </c:extLst>
              </c15:ser>
            </c15:filteredScatterSeries>
            <c15:filteredScatterSeries>
              <c15:ser>
                <c:idx val="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pre'!$B$5,'nuc pre'!$B$18,'nuc pre'!$B$31)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112.438</c:v>
                      </c:pt>
                      <c:pt idx="1">
                        <c:v>258.315</c:v>
                      </c:pt>
                      <c:pt idx="2">
                        <c:v>304.58600000000001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pre'!$B$11,'nuc pre'!$B$24,'nuc pre'!$B$37)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82.623000000000005</c:v>
                      </c:pt>
                      <c:pt idx="1">
                        <c:v>88.322000000000003</c:v>
                      </c:pt>
                      <c:pt idx="2">
                        <c:v>86.805000000000007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89C-4CA4-AF70-A1512BA9690D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19050" cap="rnd">
                    <a:solidFill>
                      <a:srgbClr val="E7298A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E7298A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pre'!$B$6,'nuc pre'!$B$19,'nuc pre'!$B$32)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86.022000000000006</c:v>
                      </c:pt>
                      <c:pt idx="1">
                        <c:v>225.63900000000001</c:v>
                      </c:pt>
                      <c:pt idx="2">
                        <c:v>268.50200000000001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pre'!$B$12,'nuc pre'!$B$25,'nuc pre'!$B$38)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82.625</c:v>
                      </c:pt>
                      <c:pt idx="1">
                        <c:v>88.221999999999994</c:v>
                      </c:pt>
                      <c:pt idx="2">
                        <c:v>86.796999999999997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89C-4CA4-AF70-A1512BA9690D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754651182351196"/>
          <c:y val="0.18506301824212273"/>
          <c:w val="0.28457907624647977"/>
          <c:h val="0.17968739635157546"/>
        </c:manualLayout>
      </c:layout>
      <c:overlay val="1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2-pre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3"/>
          <c:order val="2"/>
          <c:tx>
            <c:strRef>
              <c:f>'nuc pre'!$A$1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pre'!$B$5,'nuc pre'!$B$18,'nuc pre'!$B$31)</c:f>
              <c:numCache>
                <c:formatCode>0</c:formatCode>
                <c:ptCount val="3"/>
                <c:pt idx="0">
                  <c:v>112.438</c:v>
                </c:pt>
                <c:pt idx="1">
                  <c:v>258.315</c:v>
                </c:pt>
                <c:pt idx="2">
                  <c:v>304.58600000000001</c:v>
                </c:pt>
              </c:numCache>
            </c:numRef>
          </c:xVal>
          <c:yVal>
            <c:numRef>
              <c:f>('nuc pre'!$B$11,'nuc pre'!$B$24,'nuc pre'!$B$37)</c:f>
              <c:numCache>
                <c:formatCode>0.0</c:formatCode>
                <c:ptCount val="3"/>
                <c:pt idx="0">
                  <c:v>82.623000000000005</c:v>
                </c:pt>
                <c:pt idx="1">
                  <c:v>88.322000000000003</c:v>
                </c:pt>
                <c:pt idx="2">
                  <c:v>86.805000000000007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7A-4E1B-9A8E-CA28498A16D9}"/>
            </c:ext>
          </c:extLst>
        </c:ser>
        <c:ser>
          <c:idx val="6"/>
          <c:order val="3"/>
          <c:tx>
            <c:strRef>
              <c:f>'nuc pre'!$G$1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triangle"/>
            <c:size val="7"/>
            <c:spPr>
              <a:pattFill prst="pct50">
                <a:fgClr>
                  <a:srgbClr val="47298A"/>
                </a:fgClr>
                <a:bgClr>
                  <a:schemeClr val="bg1"/>
                </a:bgClr>
              </a:pattFill>
              <a:ln>
                <a:solidFill>
                  <a:srgbClr val="47298A"/>
                </a:solidFill>
              </a:ln>
            </c:spPr>
          </c:marker>
          <c:xVal>
            <c:numRef>
              <c:f>('nuc pre'!$I$5,'nuc pre'!$I$18,'nuc pre'!$I$31)</c:f>
              <c:numCache>
                <c:formatCode>0</c:formatCode>
                <c:ptCount val="3"/>
                <c:pt idx="0">
                  <c:v>115.39700000000001</c:v>
                </c:pt>
                <c:pt idx="1">
                  <c:v>212.63800000000001</c:v>
                </c:pt>
                <c:pt idx="2">
                  <c:v>256.77700000000004</c:v>
                </c:pt>
              </c:numCache>
            </c:numRef>
          </c:xVal>
          <c:yVal>
            <c:numRef>
              <c:f>('nuc pre'!$I$11,'nuc pre'!$I$24,'nuc pre'!$I$37)</c:f>
              <c:numCache>
                <c:formatCode>0.0</c:formatCode>
                <c:ptCount val="3"/>
                <c:pt idx="0">
                  <c:v>82.593000000000004</c:v>
                </c:pt>
                <c:pt idx="1">
                  <c:v>87.668999999999997</c:v>
                </c:pt>
                <c:pt idx="2">
                  <c:v>81.211000000000013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7A-4E1B-9A8E-CA28498A1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pre'!$H$3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pre'!$I$3,'nuc pre'!$I$16,'nuc pre'!$I$29)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127.20400000000001</c:v>
                      </c:pt>
                      <c:pt idx="1">
                        <c:v>236.43199999999999</c:v>
                      </c:pt>
                      <c:pt idx="2">
                        <c:v>261.23400000000004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pre'!$I$9,'nuc pre'!$I$22,'nuc pre'!$I$35)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82.74</c:v>
                      </c:pt>
                      <c:pt idx="1">
                        <c:v>86.55</c:v>
                      </c:pt>
                      <c:pt idx="2">
                        <c:v>81.00800000000001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77A-4E1B-9A8E-CA28498A16D9}"/>
                  </c:ext>
                </c:extLst>
              </c15:ser>
            </c15:filteredScatterSeries>
            <c15:filteredScatterSeries>
              <c15:ser>
                <c:idx val="5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25400">
                    <a:solidFill>
                      <a:srgbClr val="D95F02"/>
                    </a:solidFill>
                    <a:prstDash val="sysDot"/>
                  </a:ln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pre'!$I$4,'nuc pre'!$I$17,'nuc pre'!$I$30)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119.429</c:v>
                      </c:pt>
                      <c:pt idx="1">
                        <c:v>202.13300000000001</c:v>
                      </c:pt>
                      <c:pt idx="2">
                        <c:v>230.31399999999999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pre'!$I$10,'nuc pre'!$I$23,'nuc pre'!$I$36)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82.864000000000004</c:v>
                      </c:pt>
                      <c:pt idx="1">
                        <c:v>87.378</c:v>
                      </c:pt>
                      <c:pt idx="2">
                        <c:v>81.51400000000001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77A-4E1B-9A8E-CA28498A16D9}"/>
                  </c:ext>
                </c:extLst>
              </c15:ser>
            </c15:filteredScatterSeries>
            <c15:filteredScatter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25400">
                    <a:solidFill>
                      <a:srgbClr val="E7298A"/>
                    </a:solidFill>
                    <a:prstDash val="sysDot"/>
                  </a:ln>
                </c:spPr>
                <c:marker>
                  <c:symbol val="square"/>
                  <c:size val="6"/>
                  <c:spPr>
                    <a:solidFill>
                      <a:srgbClr val="E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pre'!$I$6,'nuc pre'!$I$19,'nuc pre'!$I$32)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88.981000000000009</c:v>
                      </c:pt>
                      <c:pt idx="1">
                        <c:v>179.96200000000002</c:v>
                      </c:pt>
                      <c:pt idx="2">
                        <c:v>220.69300000000001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pre'!$I$12,'nuc pre'!$I$25,'nuc pre'!$I$38)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82.594999999999999</c:v>
                      </c:pt>
                      <c:pt idx="1">
                        <c:v>87.568999999999988</c:v>
                      </c:pt>
                      <c:pt idx="2">
                        <c:v>81.203000000000003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77A-4E1B-9A8E-CA28498A16D9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pre'!$B$3,'nuc pre'!$B$16,'nuc pre'!$B$29)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124.245</c:v>
                      </c:pt>
                      <c:pt idx="1">
                        <c:v>282.10899999999998</c:v>
                      </c:pt>
                      <c:pt idx="2">
                        <c:v>309.04300000000001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pre'!$B$9,'nuc pre'!$B$22,'nuc pre'!$B$35)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82.77</c:v>
                      </c:pt>
                      <c:pt idx="1">
                        <c:v>87.203000000000003</c:v>
                      </c:pt>
                      <c:pt idx="2">
                        <c:v>86.602000000000004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77A-4E1B-9A8E-CA28498A16D9}"/>
                  </c:ext>
                </c:extLst>
              </c15:ser>
            </c15:filteredScatterSeries>
            <c15:filteredScatterSeries>
              <c15:ser>
                <c:idx val="2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pre'!$B$4,'nuc pre'!$B$17,'nuc pre'!$B$30)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116.47</c:v>
                      </c:pt>
                      <c:pt idx="1">
                        <c:v>247.81</c:v>
                      </c:pt>
                      <c:pt idx="2">
                        <c:v>278.12299999999999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pre'!$B$10,'nuc pre'!$B$23,'nuc pre'!$B$36)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82.894000000000005</c:v>
                      </c:pt>
                      <c:pt idx="1">
                        <c:v>88.031000000000006</c:v>
                      </c:pt>
                      <c:pt idx="2">
                        <c:v>87.108000000000004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77A-4E1B-9A8E-CA28498A16D9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19050" cap="rnd">
                    <a:solidFill>
                      <a:srgbClr val="E7298A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E7298A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pre'!$B$6,'nuc pre'!$B$19,'nuc pre'!$B$32)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86.022000000000006</c:v>
                      </c:pt>
                      <c:pt idx="1">
                        <c:v>225.63900000000001</c:v>
                      </c:pt>
                      <c:pt idx="2">
                        <c:v>268.50200000000001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pre'!$B$12,'nuc pre'!$B$25,'nuc pre'!$B$38)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82.625</c:v>
                      </c:pt>
                      <c:pt idx="1">
                        <c:v>88.221999999999994</c:v>
                      </c:pt>
                      <c:pt idx="2">
                        <c:v>86.796999999999997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77A-4E1B-9A8E-CA28498A16D9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554659266492469"/>
          <c:y val="0.18506301824212273"/>
          <c:w val="0.28195061371742419"/>
          <c:h val="0.17968739635157546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3-pre</a:t>
            </a:r>
            <a:r>
              <a:rPr lang="en-US" sz="1000" baseline="0"/>
              <a:t> </a:t>
            </a:r>
            <a:r>
              <a:rPr lang="en-US" sz="1000"/>
              <a:t>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3"/>
          <c:tx>
            <c:strRef>
              <c:f>'nuc pre'!$A$1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('nuc pre'!$B$6,'nuc pre'!$B$19,'nuc pre'!$B$32)</c:f>
              <c:numCache>
                <c:formatCode>0</c:formatCode>
                <c:ptCount val="3"/>
                <c:pt idx="0">
                  <c:v>86.022000000000006</c:v>
                </c:pt>
                <c:pt idx="1">
                  <c:v>225.63900000000001</c:v>
                </c:pt>
                <c:pt idx="2">
                  <c:v>268.50200000000001</c:v>
                </c:pt>
              </c:numCache>
            </c:numRef>
          </c:xVal>
          <c:yVal>
            <c:numRef>
              <c:f>('nuc pre'!$B$12,'nuc pre'!$B$25,'nuc pre'!$B$38)</c:f>
              <c:numCache>
                <c:formatCode>0.0</c:formatCode>
                <c:ptCount val="3"/>
                <c:pt idx="0">
                  <c:v>82.625</c:v>
                </c:pt>
                <c:pt idx="1">
                  <c:v>88.221999999999994</c:v>
                </c:pt>
                <c:pt idx="2">
                  <c:v>86.796999999999997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1036-47D7-B198-0BB170B0AB5E}"/>
            </c:ext>
          </c:extLst>
        </c:ser>
        <c:ser>
          <c:idx val="7"/>
          <c:order val="4"/>
          <c:tx>
            <c:strRef>
              <c:f>'nuc pre'!$G$1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square"/>
            <c:size val="6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>
                <a:solidFill>
                  <a:srgbClr val="E7298A"/>
                </a:solidFill>
              </a:ln>
            </c:spPr>
          </c:marker>
          <c:xVal>
            <c:numRef>
              <c:f>('nuc pre'!$I$6,'nuc pre'!$I$19,'nuc pre'!$I$32)</c:f>
              <c:numCache>
                <c:formatCode>0</c:formatCode>
                <c:ptCount val="3"/>
                <c:pt idx="0">
                  <c:v>88.981000000000009</c:v>
                </c:pt>
                <c:pt idx="1">
                  <c:v>179.96200000000002</c:v>
                </c:pt>
                <c:pt idx="2">
                  <c:v>220.69300000000001</c:v>
                </c:pt>
              </c:numCache>
            </c:numRef>
          </c:xVal>
          <c:yVal>
            <c:numRef>
              <c:f>('nuc pre'!$I$12,'nuc pre'!$I$25,'nuc pre'!$I$38)</c:f>
              <c:numCache>
                <c:formatCode>0.0</c:formatCode>
                <c:ptCount val="3"/>
                <c:pt idx="0">
                  <c:v>82.594999999999999</c:v>
                </c:pt>
                <c:pt idx="1">
                  <c:v>87.568999999999988</c:v>
                </c:pt>
                <c:pt idx="2">
                  <c:v>81.203000000000003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36-47D7-B198-0BB170B0A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pre'!$H$3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pre'!$I$3,'nuc pre'!$I$16,'nuc pre'!$I$29)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127.20400000000001</c:v>
                      </c:pt>
                      <c:pt idx="1">
                        <c:v>236.43199999999999</c:v>
                      </c:pt>
                      <c:pt idx="2">
                        <c:v>261.23400000000004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pre'!$I$9,'nuc pre'!$I$22,'nuc pre'!$I$35)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82.74</c:v>
                      </c:pt>
                      <c:pt idx="1">
                        <c:v>86.55</c:v>
                      </c:pt>
                      <c:pt idx="2">
                        <c:v>81.00800000000001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1036-47D7-B198-0BB170B0AB5E}"/>
                  </c:ext>
                </c:extLst>
              </c15:ser>
            </c15:filteredScatterSeries>
            <c15:filteredScatterSeries>
              <c15:ser>
                <c:idx val="5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25400">
                    <a:solidFill>
                      <a:srgbClr val="D95F02"/>
                    </a:solidFill>
                    <a:prstDash val="sysDot"/>
                  </a:ln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pre'!$I$4,'nuc pre'!$I$17,'nuc pre'!$I$30)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119.429</c:v>
                      </c:pt>
                      <c:pt idx="1">
                        <c:v>202.13300000000001</c:v>
                      </c:pt>
                      <c:pt idx="2">
                        <c:v>230.31399999999999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pre'!$I$10,'nuc pre'!$I$23,'nuc pre'!$I$36)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82.864000000000004</c:v>
                      </c:pt>
                      <c:pt idx="1">
                        <c:v>87.378</c:v>
                      </c:pt>
                      <c:pt idx="2">
                        <c:v>81.51400000000001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036-47D7-B198-0BB170B0AB5E}"/>
                  </c:ext>
                </c:extLst>
              </c15:ser>
            </c15:filteredScatterSeries>
            <c15:filteredScatterSeries>
              <c15:ser>
                <c:idx val="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25400">
                    <a:solidFill>
                      <a:srgbClr val="47298A"/>
                    </a:solidFill>
                    <a:prstDash val="sysDot"/>
                  </a:ln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pre'!$I$5,'nuc pre'!$I$18,'nuc pre'!$I$31)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115.39700000000001</c:v>
                      </c:pt>
                      <c:pt idx="1">
                        <c:v>212.63800000000001</c:v>
                      </c:pt>
                      <c:pt idx="2">
                        <c:v>256.77700000000004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pre'!$I$11,'nuc pre'!$I$24,'nuc pre'!$I$37)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82.593000000000004</c:v>
                      </c:pt>
                      <c:pt idx="1">
                        <c:v>87.668999999999997</c:v>
                      </c:pt>
                      <c:pt idx="2">
                        <c:v>81.211000000000013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036-47D7-B198-0BB170B0AB5E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pre'!$B$3,'nuc pre'!$B$16,'nuc pre'!$B$29)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124.245</c:v>
                      </c:pt>
                      <c:pt idx="1">
                        <c:v>282.10899999999998</c:v>
                      </c:pt>
                      <c:pt idx="2">
                        <c:v>309.04300000000001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pre'!$B$9,'nuc pre'!$B$22,'nuc pre'!$B$35)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82.77</c:v>
                      </c:pt>
                      <c:pt idx="1">
                        <c:v>87.203000000000003</c:v>
                      </c:pt>
                      <c:pt idx="2">
                        <c:v>86.602000000000004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036-47D7-B198-0BB170B0AB5E}"/>
                  </c:ext>
                </c:extLst>
              </c15:ser>
            </c15:filteredScatterSeries>
            <c15:filteredScatterSeries>
              <c15:ser>
                <c:idx val="2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pre'!$B$4,'nuc pre'!$B$17,'nuc pre'!$B$30)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116.47</c:v>
                      </c:pt>
                      <c:pt idx="1">
                        <c:v>247.81</c:v>
                      </c:pt>
                      <c:pt idx="2">
                        <c:v>278.12299999999999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pre'!$B$10,'nuc pre'!$B$23,'nuc pre'!$B$36)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82.894000000000005</c:v>
                      </c:pt>
                      <c:pt idx="1">
                        <c:v>88.031000000000006</c:v>
                      </c:pt>
                      <c:pt idx="2">
                        <c:v>87.108000000000004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036-47D7-B198-0BB170B0AB5E}"/>
                  </c:ext>
                </c:extLst>
              </c15:ser>
            </c15:filteredScatterSeries>
            <c15:filteredScatterSeries>
              <c15:ser>
                <c:idx val="3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pre'!$B$5,'nuc pre'!$B$18,'nuc pre'!$B$31)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112.438</c:v>
                      </c:pt>
                      <c:pt idx="1">
                        <c:v>258.315</c:v>
                      </c:pt>
                      <c:pt idx="2">
                        <c:v>304.58600000000001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pre'!$B$11,'nuc pre'!$B$24,'nuc pre'!$B$37)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82.623000000000005</c:v>
                      </c:pt>
                      <c:pt idx="1">
                        <c:v>88.322000000000003</c:v>
                      </c:pt>
                      <c:pt idx="2">
                        <c:v>86.805000000000007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036-47D7-B198-0BB170B0AB5E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537516360498763"/>
          <c:y val="0.17979767827529025"/>
          <c:w val="0.28457907624647977"/>
          <c:h val="0.17968739635157546"/>
        </c:manualLayout>
      </c:layout>
      <c:overlay val="1"/>
      <c:spPr>
        <a:solidFill>
          <a:schemeClr val="bg1"/>
        </a:solidFill>
        <a:ln w="6350"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'nuc pre'!$A$4</c:f>
              <c:strCache>
                <c:ptCount val="1"/>
                <c:pt idx="0">
                  <c:v>pre_1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3.2620555035795036</c:v>
                  </c:pt>
                  <c:pt idx="1">
                    <c:v>3.3104432588252024</c:v>
                  </c:pt>
                  <c:pt idx="2">
                    <c:v>3.5954050196762068</c:v>
                  </c:pt>
                </c:numCache>
              </c:numRef>
            </c:plus>
            <c:min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3.2620555035795036</c:v>
                  </c:pt>
                  <c:pt idx="1">
                    <c:v>3.3104432588252024</c:v>
                  </c:pt>
                  <c:pt idx="2">
                    <c:v>3.5954050196762068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5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57.151322022205896</c:v>
                  </c:pt>
                  <c:pt idx="1">
                    <c:v>44.646399040685992</c:v>
                  </c:pt>
                  <c:pt idx="2">
                    <c:v>71.144757965506983</c:v>
                  </c:pt>
                </c:numCache>
              </c:numRef>
            </c:plus>
            <c:min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57.151322022205896</c:v>
                  </c:pt>
                  <c:pt idx="1">
                    <c:v>44.646399040685992</c:v>
                  </c:pt>
                  <c:pt idx="2">
                    <c:v>71.144757965506983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50000"/>
                  </a:srgbClr>
                </a:solidFill>
                <a:round/>
              </a:ln>
              <a:effectLst/>
            </c:spPr>
          </c:errBars>
          <c:xVal>
            <c:numRef>
              <c:f>('nuc pre'!$B$4,'nuc pre'!$B$17,'nuc pre'!$B$30)</c:f>
              <c:numCache>
                <c:formatCode>0</c:formatCode>
                <c:ptCount val="3"/>
                <c:pt idx="0">
                  <c:v>116.47</c:v>
                </c:pt>
                <c:pt idx="1">
                  <c:v>247.81</c:v>
                </c:pt>
                <c:pt idx="2">
                  <c:v>278.12299999999999</c:v>
                </c:pt>
              </c:numCache>
            </c:numRef>
          </c:xVal>
          <c:yVal>
            <c:numRef>
              <c:f>('nuc pre'!$B$10,'nuc pre'!$B$23,'nuc pre'!$B$36)</c:f>
              <c:numCache>
                <c:formatCode>0.0</c:formatCode>
                <c:ptCount val="3"/>
                <c:pt idx="0">
                  <c:v>82.894000000000005</c:v>
                </c:pt>
                <c:pt idx="1">
                  <c:v>88.031000000000006</c:v>
                </c:pt>
                <c:pt idx="2">
                  <c:v>87.108000000000004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5D-490E-842A-7D2458408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0" i="1" baseline="0">
                    <a:solidFill>
                      <a:sysClr val="windowText" lastClr="000000"/>
                    </a:solidFill>
                    <a:effectLst/>
                  </a:rPr>
                  <a:t>f</a:t>
                </a:r>
                <a:r>
                  <a:rPr lang="en-US" sz="900" b="0" i="1" baseline="-25000">
                    <a:solidFill>
                      <a:sysClr val="windowText" lastClr="000000"/>
                    </a:solidFill>
                    <a:effectLst/>
                  </a:rPr>
                  <a:t>0</a:t>
                </a:r>
                <a:r>
                  <a:rPr lang="en-US" sz="900" b="0" i="1" baseline="0">
                    <a:solidFill>
                      <a:sysClr val="windowText" lastClr="000000"/>
                    </a:solidFill>
                    <a:effectLst/>
                  </a:rPr>
                  <a:t> </a:t>
                </a:r>
                <a:r>
                  <a:rPr lang="en-US" sz="900" b="0" i="0" baseline="0">
                    <a:solidFill>
                      <a:sysClr val="windowText" lastClr="000000"/>
                    </a:solidFill>
                    <a:effectLst/>
                  </a:rPr>
                  <a:t>(ST re 1 Hz)</a:t>
                </a:r>
                <a:endParaRPr lang="en-IE" sz="9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2-syl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1"/>
          <c:tx>
            <c:strRef>
              <c:f>'nuc foot'!$A$1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foot'!$B$4,'nuc foot'!$B$17,'nuc foot'!$B$30)</c:f>
              <c:numCache>
                <c:formatCode>0</c:formatCode>
                <c:ptCount val="3"/>
                <c:pt idx="0">
                  <c:v>126.38200000000001</c:v>
                </c:pt>
                <c:pt idx="1">
                  <c:v>303.60500000000002</c:v>
                </c:pt>
                <c:pt idx="2">
                  <c:v>319.71800000000002</c:v>
                </c:pt>
              </c:numCache>
              <c:extLst xmlns:c15="http://schemas.microsoft.com/office/drawing/2012/chart"/>
            </c:numRef>
          </c:xVal>
          <c:yVal>
            <c:numRef>
              <c:f>('nuc foot'!$B$10,'nuc foot'!$B$23,'nuc foot'!$B$36)</c:f>
              <c:numCache>
                <c:formatCode>0.0</c:formatCode>
                <c:ptCount val="3"/>
                <c:pt idx="0">
                  <c:v>83.28</c:v>
                </c:pt>
                <c:pt idx="1">
                  <c:v>88.043000000000006</c:v>
                </c:pt>
                <c:pt idx="2">
                  <c:v>87.965000000000003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0-A103-4B5A-9A70-DB2B69F58F16}"/>
            </c:ext>
          </c:extLst>
        </c:ser>
        <c:ser>
          <c:idx val="5"/>
          <c:order val="2"/>
          <c:tx>
            <c:strRef>
              <c:f>'nuc foot'!$G$1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ysDot"/>
            </a:ln>
          </c:spPr>
          <c:marker>
            <c:symbol val="diamond"/>
            <c:size val="7"/>
            <c:spPr>
              <a:pattFill prst="pct50">
                <a:fgClr>
                  <a:srgbClr val="D95F02"/>
                </a:fgClr>
                <a:bgClr>
                  <a:schemeClr val="bg1"/>
                </a:bgClr>
              </a:pattFill>
              <a:ln>
                <a:solidFill>
                  <a:srgbClr val="D95F02"/>
                </a:solidFill>
              </a:ln>
            </c:spPr>
          </c:marker>
          <c:xVal>
            <c:numRef>
              <c:f>('nuc foot'!$I$4,'nuc foot'!$I$17,'nuc foot'!$I$30)</c:f>
              <c:numCache>
                <c:formatCode>0</c:formatCode>
                <c:ptCount val="3"/>
                <c:pt idx="0">
                  <c:v>129.34100000000001</c:v>
                </c:pt>
                <c:pt idx="1">
                  <c:v>257.928</c:v>
                </c:pt>
                <c:pt idx="2">
                  <c:v>271.90899999999999</c:v>
                </c:pt>
              </c:numCache>
              <c:extLst xmlns:c15="http://schemas.microsoft.com/office/drawing/2012/chart"/>
            </c:numRef>
          </c:xVal>
          <c:yVal>
            <c:numRef>
              <c:f>('nuc foot'!$I$10,'nuc foot'!$I$23,'nuc foot'!$I$36)</c:f>
              <c:numCache>
                <c:formatCode>0.0</c:formatCode>
                <c:ptCount val="3"/>
                <c:pt idx="0">
                  <c:v>83.25</c:v>
                </c:pt>
                <c:pt idx="1">
                  <c:v>87.39</c:v>
                </c:pt>
                <c:pt idx="2">
                  <c:v>82.371000000000009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A103-4B5A-9A70-DB2B69F58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foot'!$H$3</c15:sqref>
                        </c15:formulaRef>
                      </c:ext>
                    </c:extLst>
                    <c:strCache>
                      <c:ptCount val="1"/>
                      <c:pt idx="0">
                        <c:v>syls1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foot'!$I$3,'nuc foot'!$I$16,'nuc foot'!$I$29)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127.20400000000001</c:v>
                      </c:pt>
                      <c:pt idx="1">
                        <c:v>236.43199999999999</c:v>
                      </c:pt>
                      <c:pt idx="2">
                        <c:v>261.23400000000004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foot'!$I$9,'nuc foot'!$I$22,'nuc foot'!$I$35)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82.74</c:v>
                      </c:pt>
                      <c:pt idx="1">
                        <c:v>86.55</c:v>
                      </c:pt>
                      <c:pt idx="2">
                        <c:v>81.00800000000001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A103-4B5A-9A70-DB2B69F58F16}"/>
                  </c:ext>
                </c:extLst>
              </c15:ser>
            </c15:filteredScatterSeries>
            <c15:filteredScatterSeries>
              <c15:ser>
                <c:idx val="6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foot'!$H$5</c15:sqref>
                        </c15:formulaRef>
                      </c:ext>
                    </c:extLst>
                    <c:strCache>
                      <c:ptCount val="1"/>
                      <c:pt idx="0">
                        <c:v>syls3</c:v>
                      </c:pt>
                    </c:strCache>
                  </c:strRef>
                </c:tx>
                <c:spPr>
                  <a:ln w="25400">
                    <a:solidFill>
                      <a:srgbClr val="47298A"/>
                    </a:solidFill>
                    <a:prstDash val="sysDot"/>
                  </a:ln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foot'!$I$5,'nuc foot'!$I$18,'nuc foot'!$I$31)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130.22800000000001</c:v>
                      </c:pt>
                      <c:pt idx="1">
                        <c:v>333.32399999999996</c:v>
                      </c:pt>
                      <c:pt idx="2">
                        <c:v>378.447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foot'!$I$11,'nuc foot'!$I$24,'nuc foot'!$I$37)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83.204999999999998</c:v>
                      </c:pt>
                      <c:pt idx="1">
                        <c:v>88.85199999999999</c:v>
                      </c:pt>
                      <c:pt idx="2">
                        <c:v>82.677000000000007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103-4B5A-9A70-DB2B69F58F16}"/>
                  </c:ext>
                </c:extLst>
              </c15:ser>
            </c15:filteredScatterSeries>
            <c15:filteredScatter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foot'!$H$6</c15:sqref>
                        </c15:formulaRef>
                      </c:ext>
                    </c:extLst>
                    <c:strCache>
                      <c:ptCount val="1"/>
                      <c:pt idx="0">
                        <c:v>syls4</c:v>
                      </c:pt>
                    </c:strCache>
                  </c:strRef>
                </c:tx>
                <c:spPr>
                  <a:ln w="25400">
                    <a:solidFill>
                      <a:srgbClr val="E7298A"/>
                    </a:solidFill>
                    <a:prstDash val="sysDot"/>
                  </a:ln>
                </c:spPr>
                <c:marker>
                  <c:symbol val="square"/>
                  <c:size val="6"/>
                  <c:spPr>
                    <a:solidFill>
                      <a:srgbClr val="E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foot'!$I$6,'nuc foot'!$I$19,'nuc foot'!$I$32)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112.676</c:v>
                      </c:pt>
                      <c:pt idx="1">
                        <c:v>468.03999999999996</c:v>
                      </c:pt>
                      <c:pt idx="2">
                        <c:v>520.10800000000006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foot'!$I$12,'nuc foot'!$I$25,'nuc foot'!$I$38)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83.613</c:v>
                      </c:pt>
                      <c:pt idx="1">
                        <c:v>88.117999999999995</c:v>
                      </c:pt>
                      <c:pt idx="2">
                        <c:v>82.266000000000005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103-4B5A-9A70-DB2B69F58F16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foot'!$A$3</c15:sqref>
                        </c15:formulaRef>
                      </c:ext>
                    </c:extLst>
                    <c:strCache>
                      <c:ptCount val="1"/>
                      <c:pt idx="0">
                        <c:v>syls1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foot'!$B$3,'nuc foot'!$B$16,'nuc foot'!$B$29)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124.245</c:v>
                      </c:pt>
                      <c:pt idx="1">
                        <c:v>282.10899999999998</c:v>
                      </c:pt>
                      <c:pt idx="2">
                        <c:v>309.04300000000001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foot'!$B$9,'nuc foot'!$B$22,'nuc foot'!$B$35)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82.77</c:v>
                      </c:pt>
                      <c:pt idx="1">
                        <c:v>87.203000000000003</c:v>
                      </c:pt>
                      <c:pt idx="2">
                        <c:v>86.602000000000004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103-4B5A-9A70-DB2B69F58F16}"/>
                  </c:ext>
                </c:extLst>
              </c15:ser>
            </c15:filteredScatterSeries>
            <c15:filteredScatterSeries>
              <c15:ser>
                <c:idx val="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foot'!$A$5</c15:sqref>
                        </c15:formulaRef>
                      </c:ext>
                    </c:extLst>
                    <c:strCache>
                      <c:ptCount val="1"/>
                      <c:pt idx="0">
                        <c:v>syls3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foot'!$B$5,'nuc foot'!$B$18,'nuc foot'!$B$31)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127.26900000000001</c:v>
                      </c:pt>
                      <c:pt idx="1">
                        <c:v>379.00099999999998</c:v>
                      </c:pt>
                      <c:pt idx="2">
                        <c:v>426.25599999999997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foot'!$B$11,'nuc foot'!$B$24,'nuc foot'!$B$37)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83.234999999999999</c:v>
                      </c:pt>
                      <c:pt idx="1">
                        <c:v>89.504999999999995</c:v>
                      </c:pt>
                      <c:pt idx="2">
                        <c:v>88.271000000000001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103-4B5A-9A70-DB2B69F58F16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foot'!$A$6</c15:sqref>
                        </c15:formulaRef>
                      </c:ext>
                    </c:extLst>
                    <c:strCache>
                      <c:ptCount val="1"/>
                      <c:pt idx="0">
                        <c:v>syls4</c:v>
                      </c:pt>
                    </c:strCache>
                  </c:strRef>
                </c:tx>
                <c:spPr>
                  <a:ln w="19050" cap="rnd">
                    <a:solidFill>
                      <a:srgbClr val="E7298A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E7298A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foot'!$B$6,'nuc foot'!$B$19,'nuc foot'!$B$32)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109.717</c:v>
                      </c:pt>
                      <c:pt idx="1">
                        <c:v>513.71699999999998</c:v>
                      </c:pt>
                      <c:pt idx="2">
                        <c:v>567.91700000000003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foot'!$B$12,'nuc foot'!$B$25,'nuc foot'!$B$38)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83.643000000000001</c:v>
                      </c:pt>
                      <c:pt idx="1">
                        <c:v>88.771000000000001</c:v>
                      </c:pt>
                      <c:pt idx="2">
                        <c:v>87.86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103-4B5A-9A70-DB2B69F58F16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754651182351196"/>
          <c:y val="0.18506301824212273"/>
          <c:w val="0.28457907624647977"/>
          <c:h val="0.17968739635157546"/>
        </c:manualLayout>
      </c:layout>
      <c:overlay val="1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'nuc pre'!$A$5</c:f>
              <c:strCache>
                <c:ptCount val="1"/>
                <c:pt idx="0">
                  <c:v>pre_2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71.772670672964608</c:v>
                  </c:pt>
                  <c:pt idx="1">
                    <c:v>64.620737972005998</c:v>
                  </c:pt>
                  <c:pt idx="2">
                    <c:v>88.971762992190008</c:v>
                  </c:pt>
                </c:numCache>
              </c:numRef>
            </c:plus>
            <c:min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71.772670672964608</c:v>
                  </c:pt>
                  <c:pt idx="1">
                    <c:v>64.620737972005998</c:v>
                  </c:pt>
                  <c:pt idx="2">
                    <c:v>88.971762992190008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5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3.2781117010781031</c:v>
                  </c:pt>
                  <c:pt idx="1">
                    <c:v>3.6638127916843075</c:v>
                  </c:pt>
                  <c:pt idx="2">
                    <c:v>3.5954050196762068</c:v>
                  </c:pt>
                </c:numCache>
              </c:numRef>
            </c:plus>
            <c:min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3.2781117010781031</c:v>
                  </c:pt>
                  <c:pt idx="1">
                    <c:v>3.6638127916843075</c:v>
                  </c:pt>
                  <c:pt idx="2">
                    <c:v>3.5954050196762068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50000"/>
                  </a:srgbClr>
                </a:solidFill>
                <a:round/>
              </a:ln>
              <a:effectLst/>
            </c:spPr>
          </c:errBars>
          <c:xVal>
            <c:numRef>
              <c:f>('nuc pre'!$B$5,'nuc pre'!$B$18,'nuc pre'!$B$31)</c:f>
              <c:numCache>
                <c:formatCode>0</c:formatCode>
                <c:ptCount val="3"/>
                <c:pt idx="0">
                  <c:v>112.438</c:v>
                </c:pt>
                <c:pt idx="1">
                  <c:v>258.315</c:v>
                </c:pt>
                <c:pt idx="2">
                  <c:v>304.58600000000001</c:v>
                </c:pt>
              </c:numCache>
            </c:numRef>
          </c:xVal>
          <c:yVal>
            <c:numRef>
              <c:f>('nuc pre'!$B$11,'nuc pre'!$B$24,'nuc pre'!$B$37)</c:f>
              <c:numCache>
                <c:formatCode>0.0</c:formatCode>
                <c:ptCount val="3"/>
                <c:pt idx="0">
                  <c:v>82.623000000000005</c:v>
                </c:pt>
                <c:pt idx="1">
                  <c:v>88.322000000000003</c:v>
                </c:pt>
                <c:pt idx="2">
                  <c:v>86.805000000000007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54-4685-A540-1E5EF79E0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0" i="1" baseline="0">
                    <a:solidFill>
                      <a:sysClr val="windowText" lastClr="000000"/>
                    </a:solidFill>
                    <a:effectLst/>
                  </a:rPr>
                  <a:t>f</a:t>
                </a:r>
                <a:r>
                  <a:rPr lang="en-US" sz="900" b="0" i="1" baseline="-25000">
                    <a:solidFill>
                      <a:sysClr val="windowText" lastClr="000000"/>
                    </a:solidFill>
                    <a:effectLst/>
                  </a:rPr>
                  <a:t>0</a:t>
                </a:r>
                <a:r>
                  <a:rPr lang="en-US" sz="900" b="0" i="1" baseline="0">
                    <a:solidFill>
                      <a:sysClr val="windowText" lastClr="000000"/>
                    </a:solidFill>
                    <a:effectLst/>
                  </a:rPr>
                  <a:t> </a:t>
                </a:r>
                <a:r>
                  <a:rPr lang="en-US" sz="900" b="0" i="0" baseline="0">
                    <a:solidFill>
                      <a:sysClr val="windowText" lastClr="000000"/>
                    </a:solidFill>
                    <a:effectLst/>
                  </a:rPr>
                  <a:t>(ST re 1 Hz)</a:t>
                </a:r>
                <a:endParaRPr lang="en-IE" sz="9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'nuc pre'!$A$6</c:f>
              <c:strCache>
                <c:ptCount val="1"/>
                <c:pt idx="0">
                  <c:v>pre_3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71.772361096470107</c:v>
                  </c:pt>
                  <c:pt idx="1">
                    <c:v>64.629732397184</c:v>
                  </c:pt>
                  <c:pt idx="2">
                    <c:v>88.97237216235601</c:v>
                  </c:pt>
                </c:numCache>
              </c:numRef>
            </c:plus>
            <c:min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71.772361096470107</c:v>
                  </c:pt>
                  <c:pt idx="1">
                    <c:v>64.629732397184</c:v>
                  </c:pt>
                  <c:pt idx="2">
                    <c:v>88.97237216235601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5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3.2788357492129023</c:v>
                  </c:pt>
                  <c:pt idx="1">
                    <c:v>3.664151874914694</c:v>
                  </c:pt>
                  <c:pt idx="2">
                    <c:v>3.5954776026595994</c:v>
                  </c:pt>
                </c:numCache>
              </c:numRef>
            </c:plus>
            <c:min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3.2788357492129023</c:v>
                  </c:pt>
                  <c:pt idx="1">
                    <c:v>3.664151874914694</c:v>
                  </c:pt>
                  <c:pt idx="2">
                    <c:v>3.5954776026595994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50000"/>
                  </a:srgbClr>
                </a:solidFill>
                <a:round/>
              </a:ln>
              <a:effectLst/>
            </c:spPr>
          </c:errBars>
          <c:xVal>
            <c:numRef>
              <c:f>('nuc pre'!$B$6,'nuc pre'!$B$19,'nuc pre'!$B$32)</c:f>
              <c:numCache>
                <c:formatCode>0</c:formatCode>
                <c:ptCount val="3"/>
                <c:pt idx="0">
                  <c:v>86.022000000000006</c:v>
                </c:pt>
                <c:pt idx="1">
                  <c:v>225.63900000000001</c:v>
                </c:pt>
                <c:pt idx="2">
                  <c:v>268.50200000000001</c:v>
                </c:pt>
              </c:numCache>
            </c:numRef>
          </c:xVal>
          <c:yVal>
            <c:numRef>
              <c:f>('nuc pre'!$B$12,'nuc pre'!$B$25,'nuc pre'!$B$38)</c:f>
              <c:numCache>
                <c:formatCode>0.0</c:formatCode>
                <c:ptCount val="3"/>
                <c:pt idx="0">
                  <c:v>82.625</c:v>
                </c:pt>
                <c:pt idx="1">
                  <c:v>88.221999999999994</c:v>
                </c:pt>
                <c:pt idx="2">
                  <c:v>86.796999999999997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0E-4CD8-820D-B54EE884F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>
                    <a:solidFill>
                      <a:sysClr val="windowText" lastClr="000000"/>
                    </a:solidFill>
                  </a:rPr>
                  <a:t>f</a:t>
                </a:r>
                <a:r>
                  <a:rPr lang="en-US" sz="900" i="1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900" i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'nuc pre'!$A$3</c:f>
              <c:strCache>
                <c:ptCount val="1"/>
                <c:pt idx="0">
                  <c:v>pre_0</c:v>
                </c:pt>
              </c:strCache>
            </c:strRef>
          </c:tx>
          <c:spPr>
            <a:ln w="19050" cap="rnd">
              <a:solidFill>
                <a:srgbClr val="1B9E77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57.152706049786502</c:v>
                  </c:pt>
                  <c:pt idx="1">
                    <c:v>44.637293846833984</c:v>
                  </c:pt>
                  <c:pt idx="2">
                    <c:v>71.142576894380994</c:v>
                  </c:pt>
                </c:numCache>
              </c:numRef>
            </c:plus>
            <c:min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57.152706049786502</c:v>
                  </c:pt>
                  <c:pt idx="1">
                    <c:v>44.637293846833984</c:v>
                  </c:pt>
                  <c:pt idx="2">
                    <c:v>71.142576894380994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1B9E77">
                    <a:alpha val="5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3.2617965335890915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plus>
            <c:min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3.2617965335890915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1B9E77">
                    <a:alpha val="49804"/>
                  </a:srgbClr>
                </a:solidFill>
                <a:round/>
              </a:ln>
              <a:effectLst/>
            </c:spPr>
          </c:errBars>
          <c:xVal>
            <c:numRef>
              <c:f>('nuc pre'!$B$3,'nuc pre'!$B$16,'nuc pre'!$B$29)</c:f>
              <c:numCache>
                <c:formatCode>0</c:formatCode>
                <c:ptCount val="3"/>
                <c:pt idx="0">
                  <c:v>124.245</c:v>
                </c:pt>
                <c:pt idx="1">
                  <c:v>282.10899999999998</c:v>
                </c:pt>
                <c:pt idx="2">
                  <c:v>309.04300000000001</c:v>
                </c:pt>
              </c:numCache>
            </c:numRef>
          </c:xVal>
          <c:yVal>
            <c:numRef>
              <c:f>('nuc pre'!$B$9,'nuc pre'!$B$22,'nuc pre'!$B$35)</c:f>
              <c:numCache>
                <c:formatCode>0.0</c:formatCode>
                <c:ptCount val="3"/>
                <c:pt idx="0">
                  <c:v>82.77</c:v>
                </c:pt>
                <c:pt idx="1">
                  <c:v>87.203000000000003</c:v>
                </c:pt>
                <c:pt idx="2">
                  <c:v>86.602000000000004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5B-4F6E-8133-C8FF90790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2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0" i="1" baseline="0">
                    <a:solidFill>
                      <a:sysClr val="windowText" lastClr="000000"/>
                    </a:solidFill>
                    <a:effectLst/>
                  </a:rPr>
                  <a:t>f</a:t>
                </a:r>
                <a:r>
                  <a:rPr lang="en-US" sz="900" b="0" i="1" baseline="-25000">
                    <a:solidFill>
                      <a:sysClr val="windowText" lastClr="000000"/>
                    </a:solidFill>
                    <a:effectLst/>
                  </a:rPr>
                  <a:t>0</a:t>
                </a:r>
                <a:r>
                  <a:rPr lang="en-US" sz="900" b="0" i="1" baseline="0">
                    <a:solidFill>
                      <a:sysClr val="windowText" lastClr="000000"/>
                    </a:solidFill>
                    <a:effectLst/>
                  </a:rPr>
                  <a:t> </a:t>
                </a:r>
                <a:r>
                  <a:rPr lang="en-US" sz="900" b="0" i="0" baseline="0">
                    <a:solidFill>
                      <a:sysClr val="windowText" lastClr="000000"/>
                    </a:solidFill>
                    <a:effectLst/>
                  </a:rPr>
                  <a:t>(ST re 1 Hz)</a:t>
                </a:r>
                <a:endParaRPr lang="en-IE" sz="9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0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Alignment of % and L% re nuc-pre</a:t>
            </a:r>
            <a:endParaRPr lang="en-IE" sz="10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%</c:v>
          </c:tx>
          <c:spPr>
            <a:ln w="12700" cap="rnd">
              <a:solidFill>
                <a:srgbClr val="D95F02">
                  <a:alpha val="80000"/>
                </a:srgbClr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pre'!$F$29:$F$32</c:f>
                <c:numCache>
                  <c:formatCode>General</c:formatCode>
                  <c:ptCount val="4"/>
                  <c:pt idx="0">
                    <c:v>71.142576894380994</c:v>
                  </c:pt>
                  <c:pt idx="1">
                    <c:v>71.144757965506983</c:v>
                  </c:pt>
                  <c:pt idx="2">
                    <c:v>88.971762992190008</c:v>
                  </c:pt>
                  <c:pt idx="3">
                    <c:v>88.97237216235601</c:v>
                  </c:pt>
                </c:numCache>
              </c:numRef>
            </c:plus>
            <c:minus>
              <c:numRef>
                <c:f>'nuc pre'!$F$29:$F$32</c:f>
                <c:numCache>
                  <c:formatCode>General</c:formatCode>
                  <c:ptCount val="4"/>
                  <c:pt idx="0">
                    <c:v>71.142576894380994</c:v>
                  </c:pt>
                  <c:pt idx="1">
                    <c:v>71.144757965506983</c:v>
                  </c:pt>
                  <c:pt idx="2">
                    <c:v>88.971762992190008</c:v>
                  </c:pt>
                  <c:pt idx="3">
                    <c:v>88.97237216235601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pre'!$B$29:$B$32</c:f>
              <c:numCache>
                <c:formatCode>0</c:formatCode>
                <c:ptCount val="4"/>
                <c:pt idx="0">
                  <c:v>309.04300000000001</c:v>
                </c:pt>
                <c:pt idx="1">
                  <c:v>278.12299999999999</c:v>
                </c:pt>
                <c:pt idx="2">
                  <c:v>304.58600000000001</c:v>
                </c:pt>
                <c:pt idx="3">
                  <c:v>268.50200000000001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B4-49C7-BA96-A735D7D16D62}"/>
            </c:ext>
          </c:extLst>
        </c:ser>
        <c:ser>
          <c:idx val="0"/>
          <c:order val="1"/>
          <c:tx>
            <c:v>L%</c:v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pre'!$F$29:$F$32</c:f>
                <c:numCache>
                  <c:formatCode>General</c:formatCode>
                  <c:ptCount val="4"/>
                  <c:pt idx="0">
                    <c:v>71.142576894380994</c:v>
                  </c:pt>
                  <c:pt idx="1">
                    <c:v>71.144757965506983</c:v>
                  </c:pt>
                  <c:pt idx="2">
                    <c:v>88.971762992190008</c:v>
                  </c:pt>
                  <c:pt idx="3">
                    <c:v>88.97237216235601</c:v>
                  </c:pt>
                </c:numCache>
              </c:numRef>
            </c:plus>
            <c:minus>
              <c:numRef>
                <c:f>'nuc pre'!$F$29:$F$32</c:f>
                <c:numCache>
                  <c:formatCode>General</c:formatCode>
                  <c:ptCount val="4"/>
                  <c:pt idx="0">
                    <c:v>71.142576894380994</c:v>
                  </c:pt>
                  <c:pt idx="1">
                    <c:v>71.144757965506983</c:v>
                  </c:pt>
                  <c:pt idx="2">
                    <c:v>88.971762992190008</c:v>
                  </c:pt>
                  <c:pt idx="3">
                    <c:v>88.97237216235601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pre'!$I$29:$I$32</c:f>
              <c:numCache>
                <c:formatCode>0</c:formatCode>
                <c:ptCount val="4"/>
                <c:pt idx="0">
                  <c:v>261.23400000000004</c:v>
                </c:pt>
                <c:pt idx="1">
                  <c:v>230.31399999999999</c:v>
                </c:pt>
                <c:pt idx="2">
                  <c:v>256.77700000000004</c:v>
                </c:pt>
                <c:pt idx="3">
                  <c:v>220.69300000000001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B4-49C7-BA96-A735D7D16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700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aseline="0">
                    <a:latin typeface="Arial" panose="020B0604020202020204" pitchFamily="34" charset="0"/>
                    <a:cs typeface="Arial" panose="020B0604020202020204" pitchFamily="34" charset="0"/>
                  </a:rPr>
                  <a:t>time from vowel onset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759313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Alignment of L and H re nuc-pre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'nuc pre'!$I$43</c:f>
              <c:strCache>
                <c:ptCount val="1"/>
                <c:pt idx="0">
                  <c:v>H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pre'!$F$16:$F$19</c:f>
                <c:numCache>
                  <c:formatCode>General</c:formatCode>
                  <c:ptCount val="4"/>
                  <c:pt idx="0">
                    <c:v>44.637293846833984</c:v>
                  </c:pt>
                  <c:pt idx="1">
                    <c:v>44.646399040685992</c:v>
                  </c:pt>
                  <c:pt idx="2">
                    <c:v>64.620737972005998</c:v>
                  </c:pt>
                  <c:pt idx="3">
                    <c:v>64.629732397184</c:v>
                  </c:pt>
                </c:numCache>
              </c:numRef>
            </c:plus>
            <c:minus>
              <c:numRef>
                <c:f>'nuc pre'!$F$16:$F$19</c:f>
                <c:numCache>
                  <c:formatCode>General</c:formatCode>
                  <c:ptCount val="4"/>
                  <c:pt idx="0">
                    <c:v>44.637293846833984</c:v>
                  </c:pt>
                  <c:pt idx="1">
                    <c:v>44.646399040685992</c:v>
                  </c:pt>
                  <c:pt idx="2">
                    <c:v>64.620737972005998</c:v>
                  </c:pt>
                  <c:pt idx="3">
                    <c:v>64.629732397184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pre'!$B$16:$B$19</c:f>
              <c:numCache>
                <c:formatCode>0</c:formatCode>
                <c:ptCount val="4"/>
                <c:pt idx="0">
                  <c:v>282.10899999999998</c:v>
                </c:pt>
                <c:pt idx="1">
                  <c:v>247.81</c:v>
                </c:pt>
                <c:pt idx="2">
                  <c:v>258.315</c:v>
                </c:pt>
                <c:pt idx="3">
                  <c:v>225.63900000000001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83-48D4-829C-9C656BD681B1}"/>
            </c:ext>
          </c:extLst>
        </c:ser>
        <c:ser>
          <c:idx val="2"/>
          <c:order val="1"/>
          <c:tx>
            <c:strRef>
              <c:f>'nuc pre'!$I$41</c:f>
              <c:strCache>
                <c:ptCount val="1"/>
                <c:pt idx="0">
                  <c:v>H in L*H L%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pre'!$F$16:$F$19</c:f>
                <c:numCache>
                  <c:formatCode>General</c:formatCode>
                  <c:ptCount val="4"/>
                  <c:pt idx="0">
                    <c:v>44.637293846833984</c:v>
                  </c:pt>
                  <c:pt idx="1">
                    <c:v>44.646399040685992</c:v>
                  </c:pt>
                  <c:pt idx="2">
                    <c:v>64.620737972005998</c:v>
                  </c:pt>
                  <c:pt idx="3">
                    <c:v>64.629732397184</c:v>
                  </c:pt>
                </c:numCache>
              </c:numRef>
            </c:plus>
            <c:minus>
              <c:numRef>
                <c:f>'nuc pre'!$F$16:$F$19</c:f>
                <c:numCache>
                  <c:formatCode>General</c:formatCode>
                  <c:ptCount val="4"/>
                  <c:pt idx="0">
                    <c:v>44.637293846833984</c:v>
                  </c:pt>
                  <c:pt idx="1">
                    <c:v>44.646399040685992</c:v>
                  </c:pt>
                  <c:pt idx="2">
                    <c:v>64.620737972005998</c:v>
                  </c:pt>
                  <c:pt idx="3">
                    <c:v>64.629732397184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/>
                </a:solidFill>
                <a:prstDash val="solid"/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pre'!$I$16:$I$19</c:f>
              <c:numCache>
                <c:formatCode>0</c:formatCode>
                <c:ptCount val="4"/>
                <c:pt idx="0">
                  <c:v>236.43199999999999</c:v>
                </c:pt>
                <c:pt idx="1">
                  <c:v>202.13300000000001</c:v>
                </c:pt>
                <c:pt idx="2">
                  <c:v>212.63800000000001</c:v>
                </c:pt>
                <c:pt idx="3">
                  <c:v>179.96200000000002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83-48D4-829C-9C656BD681B1}"/>
            </c:ext>
          </c:extLst>
        </c:ser>
        <c:ser>
          <c:idx val="4"/>
          <c:order val="2"/>
          <c:tx>
            <c:strRef>
              <c:f>'nuc pre'!$I$44</c:f>
              <c:strCache>
                <c:ptCount val="1"/>
                <c:pt idx="0">
                  <c:v>L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pre'!$F$3:$F$6</c:f>
                <c:numCache>
                  <c:formatCode>General</c:formatCode>
                  <c:ptCount val="4"/>
                  <c:pt idx="0">
                    <c:v>57.152706049786502</c:v>
                  </c:pt>
                  <c:pt idx="1">
                    <c:v>57.151322022205896</c:v>
                  </c:pt>
                  <c:pt idx="2">
                    <c:v>71.772670672964608</c:v>
                  </c:pt>
                  <c:pt idx="3">
                    <c:v>71.772361096470107</c:v>
                  </c:pt>
                </c:numCache>
              </c:numRef>
            </c:plus>
            <c:minus>
              <c:numRef>
                <c:f>'nuc pre'!$F$3:$F$6</c:f>
                <c:numCache>
                  <c:formatCode>General</c:formatCode>
                  <c:ptCount val="4"/>
                  <c:pt idx="0">
                    <c:v>57.152706049786502</c:v>
                  </c:pt>
                  <c:pt idx="1">
                    <c:v>57.151322022205896</c:v>
                  </c:pt>
                  <c:pt idx="2">
                    <c:v>71.772670672964608</c:v>
                  </c:pt>
                  <c:pt idx="3">
                    <c:v>71.772361096470107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pre'!$B$3:$B$6</c:f>
              <c:numCache>
                <c:formatCode>0</c:formatCode>
                <c:ptCount val="4"/>
                <c:pt idx="0">
                  <c:v>124.245</c:v>
                </c:pt>
                <c:pt idx="1">
                  <c:v>116.47</c:v>
                </c:pt>
                <c:pt idx="2">
                  <c:v>112.438</c:v>
                </c:pt>
                <c:pt idx="3">
                  <c:v>86.022000000000006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83-48D4-829C-9C656BD681B1}"/>
            </c:ext>
          </c:extLst>
        </c:ser>
        <c:ser>
          <c:idx val="0"/>
          <c:order val="3"/>
          <c:tx>
            <c:strRef>
              <c:f>'nuc pre'!$I$42</c:f>
              <c:strCache>
                <c:ptCount val="1"/>
                <c:pt idx="0">
                  <c:v>L in L*H L%</c:v>
                </c:pt>
              </c:strCache>
            </c:strRef>
          </c:tx>
          <c:spPr>
            <a:ln w="12700" cap="rnd">
              <a:solidFill>
                <a:schemeClr val="tx1">
                  <a:alpha val="80000"/>
                </a:scheme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pre'!$F$3:$F$6</c:f>
                <c:numCache>
                  <c:formatCode>General</c:formatCode>
                  <c:ptCount val="4"/>
                  <c:pt idx="0">
                    <c:v>57.152706049786502</c:v>
                  </c:pt>
                  <c:pt idx="1">
                    <c:v>57.151322022205896</c:v>
                  </c:pt>
                  <c:pt idx="2">
                    <c:v>71.772670672964608</c:v>
                  </c:pt>
                  <c:pt idx="3">
                    <c:v>71.772361096470107</c:v>
                  </c:pt>
                </c:numCache>
              </c:numRef>
            </c:plus>
            <c:minus>
              <c:numRef>
                <c:f>'nuc pre'!$F$3:$F$6</c:f>
                <c:numCache>
                  <c:formatCode>General</c:formatCode>
                  <c:ptCount val="4"/>
                  <c:pt idx="0">
                    <c:v>57.152706049786502</c:v>
                  </c:pt>
                  <c:pt idx="1">
                    <c:v>57.151322022205896</c:v>
                  </c:pt>
                  <c:pt idx="2">
                    <c:v>71.772670672964608</c:v>
                  </c:pt>
                  <c:pt idx="3">
                    <c:v>71.772361096470107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pre'!$I$3:$I$6</c:f>
              <c:numCache>
                <c:formatCode>0</c:formatCode>
                <c:ptCount val="4"/>
                <c:pt idx="0">
                  <c:v>127.20400000000001</c:v>
                </c:pt>
                <c:pt idx="1">
                  <c:v>119.429</c:v>
                </c:pt>
                <c:pt idx="2">
                  <c:v>115.39700000000001</c:v>
                </c:pt>
                <c:pt idx="3">
                  <c:v>88.981000000000009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83-48D4-829C-9C656BD68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700"/>
          <c:min val="0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/>
                  <a:t>time from vowel onset (ms)</a:t>
                </a:r>
              </a:p>
            </c:rich>
          </c:tx>
          <c:layout>
            <c:manualLayout>
              <c:xMode val="edge"/>
              <c:yMode val="edge"/>
              <c:x val="0.18697222222222223"/>
              <c:y val="0.177893611111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5931391"/>
        <c:crosses val="autoZero"/>
        <c:crossBetween val="between"/>
        <c:majorUnit val="100"/>
        <c:minorUnit val="2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f0 </a:t>
            </a:r>
            <a:r>
              <a:rPr lang="en-US"/>
              <a:t>of</a:t>
            </a:r>
            <a:r>
              <a:rPr lang="en-US" baseline="0"/>
              <a:t> % and L% </a:t>
            </a:r>
            <a:r>
              <a:rPr lang="en-US"/>
              <a:t>re</a:t>
            </a:r>
            <a:r>
              <a:rPr lang="en-US" sz="1100"/>
              <a:t> nuc-pre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%</c:v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pre'!$F$35:$F$38</c:f>
                <c:numCache>
                  <c:formatCode>General</c:formatCode>
                  <c:ptCount val="4"/>
                  <c:pt idx="0">
                    <c:v>3.444142255681399</c:v>
                  </c:pt>
                  <c:pt idx="1">
                    <c:v>3.4452488913694026</c:v>
                  </c:pt>
                  <c:pt idx="2">
                    <c:v>3.5954050196762068</c:v>
                  </c:pt>
                  <c:pt idx="3">
                    <c:v>3.5954776026595994</c:v>
                  </c:pt>
                </c:numCache>
              </c:numRef>
            </c:plus>
            <c:minus>
              <c:numRef>
                <c:f>'nuc pre'!$F$35:$F$38</c:f>
                <c:numCache>
                  <c:formatCode>General</c:formatCode>
                  <c:ptCount val="4"/>
                  <c:pt idx="0">
                    <c:v>3.444142255681399</c:v>
                  </c:pt>
                  <c:pt idx="1">
                    <c:v>3.4452488913694026</c:v>
                  </c:pt>
                  <c:pt idx="2">
                    <c:v>3.5954050196762068</c:v>
                  </c:pt>
                  <c:pt idx="3">
                    <c:v>3.5954776026595994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pre'!$B$35:$B$38</c:f>
              <c:numCache>
                <c:formatCode>0.0</c:formatCode>
                <c:ptCount val="4"/>
                <c:pt idx="0">
                  <c:v>86.602000000000004</c:v>
                </c:pt>
                <c:pt idx="1">
                  <c:v>87.108000000000004</c:v>
                </c:pt>
                <c:pt idx="2">
                  <c:v>86.805000000000007</c:v>
                </c:pt>
                <c:pt idx="3">
                  <c:v>86.796999999999997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D73-8091-0254B2FCD165}"/>
            </c:ext>
          </c:extLst>
        </c:ser>
        <c:ser>
          <c:idx val="0"/>
          <c:order val="1"/>
          <c:tx>
            <c:v>L%</c:v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9525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pre'!$F$35:$F$38</c:f>
                <c:numCache>
                  <c:formatCode>General</c:formatCode>
                  <c:ptCount val="4"/>
                  <c:pt idx="0">
                    <c:v>3.444142255681399</c:v>
                  </c:pt>
                  <c:pt idx="1">
                    <c:v>3.4452488913694026</c:v>
                  </c:pt>
                  <c:pt idx="2">
                    <c:v>3.5954050196762068</c:v>
                  </c:pt>
                  <c:pt idx="3">
                    <c:v>3.5954776026595994</c:v>
                  </c:pt>
                </c:numCache>
              </c:numRef>
            </c:plus>
            <c:minus>
              <c:numRef>
                <c:f>'nuc pre'!$F$35:$F$38</c:f>
                <c:numCache>
                  <c:formatCode>General</c:formatCode>
                  <c:ptCount val="4"/>
                  <c:pt idx="0">
                    <c:v>3.444142255681399</c:v>
                  </c:pt>
                  <c:pt idx="1">
                    <c:v>3.4452488913694026</c:v>
                  </c:pt>
                  <c:pt idx="2">
                    <c:v>3.5954050196762068</c:v>
                  </c:pt>
                  <c:pt idx="3">
                    <c:v>3.5954776026595994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pre'!$I$35:$I$38</c:f>
              <c:numCache>
                <c:formatCode>0.0</c:formatCode>
                <c:ptCount val="4"/>
                <c:pt idx="0">
                  <c:v>81.00800000000001</c:v>
                </c:pt>
                <c:pt idx="1">
                  <c:v>81.51400000000001</c:v>
                </c:pt>
                <c:pt idx="2">
                  <c:v>81.211000000000013</c:v>
                </c:pt>
                <c:pt idx="3">
                  <c:v>81.203000000000003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4C-4D73-8091-0254B2FCD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94"/>
          <c:min val="76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0" i="1" baseline="0">
                    <a:effectLst/>
                  </a:rPr>
                  <a:t>f</a:t>
                </a:r>
                <a:r>
                  <a:rPr lang="en-US" sz="900" b="0" i="0" baseline="-25000">
                    <a:effectLst/>
                  </a:rPr>
                  <a:t>0</a:t>
                </a:r>
                <a:r>
                  <a:rPr lang="en-US" sz="900" b="0" i="0" baseline="0">
                    <a:effectLst/>
                  </a:rPr>
                  <a:t> (ST re 1 Hz)</a:t>
                </a:r>
                <a:endParaRPr lang="en-IE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75931391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0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f0 of % and L% re nuc-pre</a:t>
            </a:r>
            <a:endParaRPr lang="en-IE" sz="10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'nuc pre'!$I$43</c:f>
              <c:strCache>
                <c:ptCount val="1"/>
                <c:pt idx="0">
                  <c:v>H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pre'!$F$22:$F$25</c:f>
                <c:numCache>
                  <c:formatCode>General</c:formatCode>
                  <c:ptCount val="4"/>
                  <c:pt idx="0">
                    <c:v>3.3097762501035959</c:v>
                  </c:pt>
                  <c:pt idx="1">
                    <c:v>3.3104432588252024</c:v>
                  </c:pt>
                  <c:pt idx="2">
                    <c:v>3.6638127916843075</c:v>
                  </c:pt>
                  <c:pt idx="3">
                    <c:v>3.664151874914694</c:v>
                  </c:pt>
                </c:numCache>
              </c:numRef>
            </c:plus>
            <c:minus>
              <c:numRef>
                <c:f>'nuc pre'!$F$22:$F$25</c:f>
                <c:numCache>
                  <c:formatCode>General</c:formatCode>
                  <c:ptCount val="4"/>
                  <c:pt idx="0">
                    <c:v>3.3097762501035959</c:v>
                  </c:pt>
                  <c:pt idx="1">
                    <c:v>3.3104432588252024</c:v>
                  </c:pt>
                  <c:pt idx="2">
                    <c:v>3.6638127916843075</c:v>
                  </c:pt>
                  <c:pt idx="3">
                    <c:v>3.664151874914694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pre'!$B$22:$B$25</c:f>
              <c:numCache>
                <c:formatCode>0.0</c:formatCode>
                <c:ptCount val="4"/>
                <c:pt idx="0">
                  <c:v>87.203000000000003</c:v>
                </c:pt>
                <c:pt idx="1">
                  <c:v>88.031000000000006</c:v>
                </c:pt>
                <c:pt idx="2">
                  <c:v>88.322000000000003</c:v>
                </c:pt>
                <c:pt idx="3">
                  <c:v>88.221999999999994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A3-4F2D-AA38-EFC9F4766FE4}"/>
            </c:ext>
          </c:extLst>
        </c:ser>
        <c:ser>
          <c:idx val="2"/>
          <c:order val="1"/>
          <c:tx>
            <c:strRef>
              <c:f>'nuc pre'!$I$41</c:f>
              <c:strCache>
                <c:ptCount val="1"/>
                <c:pt idx="0">
                  <c:v>H in L*H L%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pre'!$F$22:$F$25</c:f>
                <c:numCache>
                  <c:formatCode>General</c:formatCode>
                  <c:ptCount val="4"/>
                  <c:pt idx="0">
                    <c:v>3.3097762501035959</c:v>
                  </c:pt>
                  <c:pt idx="1">
                    <c:v>3.3104432588252024</c:v>
                  </c:pt>
                  <c:pt idx="2">
                    <c:v>3.6638127916843075</c:v>
                  </c:pt>
                  <c:pt idx="3">
                    <c:v>3.664151874914694</c:v>
                  </c:pt>
                </c:numCache>
              </c:numRef>
            </c:plus>
            <c:minus>
              <c:numRef>
                <c:f>'nuc pre'!$F$22:$F$25</c:f>
                <c:numCache>
                  <c:formatCode>General</c:formatCode>
                  <c:ptCount val="4"/>
                  <c:pt idx="0">
                    <c:v>3.3097762501035959</c:v>
                  </c:pt>
                  <c:pt idx="1">
                    <c:v>3.3104432588252024</c:v>
                  </c:pt>
                  <c:pt idx="2">
                    <c:v>3.6638127916843075</c:v>
                  </c:pt>
                  <c:pt idx="3">
                    <c:v>3.664151874914694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pre'!$I$22:$I$25</c:f>
              <c:numCache>
                <c:formatCode>0.0</c:formatCode>
                <c:ptCount val="4"/>
                <c:pt idx="0">
                  <c:v>86.55</c:v>
                </c:pt>
                <c:pt idx="1">
                  <c:v>87.378</c:v>
                </c:pt>
                <c:pt idx="2">
                  <c:v>87.668999999999997</c:v>
                </c:pt>
                <c:pt idx="3">
                  <c:v>87.568999999999988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A3-4F2D-AA38-EFC9F4766FE4}"/>
            </c:ext>
          </c:extLst>
        </c:ser>
        <c:ser>
          <c:idx val="4"/>
          <c:order val="2"/>
          <c:tx>
            <c:strRef>
              <c:f>'nuc pre'!$I$44</c:f>
              <c:strCache>
                <c:ptCount val="1"/>
                <c:pt idx="0">
                  <c:v>L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pre'!$F$9:$F$12</c:f>
                <c:numCache>
                  <c:formatCode>General</c:formatCode>
                  <c:ptCount val="4"/>
                  <c:pt idx="0">
                    <c:v>3.2617965335890915</c:v>
                  </c:pt>
                  <c:pt idx="1">
                    <c:v>3.2620555035795036</c:v>
                  </c:pt>
                  <c:pt idx="2">
                    <c:v>3.2781117010781031</c:v>
                  </c:pt>
                  <c:pt idx="3">
                    <c:v>3.2788357492129023</c:v>
                  </c:pt>
                </c:numCache>
              </c:numRef>
            </c:plus>
            <c:minus>
              <c:numRef>
                <c:f>'nuc pre'!$F$9:$F$12</c:f>
                <c:numCache>
                  <c:formatCode>General</c:formatCode>
                  <c:ptCount val="4"/>
                  <c:pt idx="0">
                    <c:v>3.2617965335890915</c:v>
                  </c:pt>
                  <c:pt idx="1">
                    <c:v>3.2620555035795036</c:v>
                  </c:pt>
                  <c:pt idx="2">
                    <c:v>3.2781117010781031</c:v>
                  </c:pt>
                  <c:pt idx="3">
                    <c:v>3.2788357492129023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pre'!$B$9:$B$12</c:f>
              <c:numCache>
                <c:formatCode>0.0</c:formatCode>
                <c:ptCount val="4"/>
                <c:pt idx="0">
                  <c:v>82.77</c:v>
                </c:pt>
                <c:pt idx="1">
                  <c:v>82.894000000000005</c:v>
                </c:pt>
                <c:pt idx="2">
                  <c:v>82.623000000000005</c:v>
                </c:pt>
                <c:pt idx="3">
                  <c:v>82.625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A3-4F2D-AA38-EFC9F4766FE4}"/>
            </c:ext>
          </c:extLst>
        </c:ser>
        <c:ser>
          <c:idx val="0"/>
          <c:order val="3"/>
          <c:tx>
            <c:strRef>
              <c:f>'nuc pre'!$I$42</c:f>
              <c:strCache>
                <c:ptCount val="1"/>
                <c:pt idx="0">
                  <c:v>L in L*H L%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pre'!$F$9:$F$12</c:f>
                <c:numCache>
                  <c:formatCode>General</c:formatCode>
                  <c:ptCount val="4"/>
                  <c:pt idx="0">
                    <c:v>3.2617965335890915</c:v>
                  </c:pt>
                  <c:pt idx="1">
                    <c:v>3.2620555035795036</c:v>
                  </c:pt>
                  <c:pt idx="2">
                    <c:v>3.2781117010781031</c:v>
                  </c:pt>
                  <c:pt idx="3">
                    <c:v>3.2788357492129023</c:v>
                  </c:pt>
                </c:numCache>
              </c:numRef>
            </c:plus>
            <c:minus>
              <c:numRef>
                <c:f>'nuc pre'!$F$9:$F$12</c:f>
                <c:numCache>
                  <c:formatCode>General</c:formatCode>
                  <c:ptCount val="4"/>
                  <c:pt idx="0">
                    <c:v>3.2617965335890915</c:v>
                  </c:pt>
                  <c:pt idx="1">
                    <c:v>3.2620555035795036</c:v>
                  </c:pt>
                  <c:pt idx="2">
                    <c:v>3.2781117010781031</c:v>
                  </c:pt>
                  <c:pt idx="3">
                    <c:v>3.2788357492129023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pre'!$I$9:$I$12</c:f>
              <c:numCache>
                <c:formatCode>0.0</c:formatCode>
                <c:ptCount val="4"/>
                <c:pt idx="0">
                  <c:v>82.74</c:v>
                </c:pt>
                <c:pt idx="1">
                  <c:v>82.864000000000004</c:v>
                </c:pt>
                <c:pt idx="2">
                  <c:v>82.593000000000004</c:v>
                </c:pt>
                <c:pt idx="3">
                  <c:v>82.594999999999999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A3-4F2D-AA38-EFC9F4766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94"/>
          <c:min val="76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US" sz="9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US" sz="9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75931391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0-pre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'nuc pre'!$A$1</c:f>
              <c:strCache>
                <c:ptCount val="1"/>
                <c:pt idx="0">
                  <c:v>%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6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pre'!$B$3,'nuc pre'!$B$16,'nuc pre'!$B$29)</c:f>
              <c:numCache>
                <c:formatCode>0</c:formatCode>
                <c:ptCount val="3"/>
                <c:pt idx="0">
                  <c:v>124.245</c:v>
                </c:pt>
                <c:pt idx="1">
                  <c:v>282.10899999999998</c:v>
                </c:pt>
                <c:pt idx="2">
                  <c:v>309.04300000000001</c:v>
                </c:pt>
              </c:numCache>
            </c:numRef>
          </c:xVal>
          <c:yVal>
            <c:numRef>
              <c:f>('nuc pre'!$B$9,'nuc pre'!$B$22,'nuc pre'!$B$35)</c:f>
              <c:numCache>
                <c:formatCode>0.0</c:formatCode>
                <c:ptCount val="3"/>
                <c:pt idx="0">
                  <c:v>82.77</c:v>
                </c:pt>
                <c:pt idx="1">
                  <c:v>87.203000000000003</c:v>
                </c:pt>
                <c:pt idx="2">
                  <c:v>86.602000000000004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81-48A2-B09D-8A1C236B1502}"/>
            </c:ext>
          </c:extLst>
        </c:ser>
        <c:ser>
          <c:idx val="4"/>
          <c:order val="1"/>
          <c:tx>
            <c:strRef>
              <c:f>'nuc pre'!$G$1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1B9E77"/>
              </a:solidFill>
              <a:prstDash val="sysDot"/>
            </a:ln>
          </c:spPr>
          <c:marker>
            <c:symbol val="circle"/>
            <c:size val="6"/>
            <c:spPr>
              <a:pattFill prst="pct25">
                <a:fgClr>
                  <a:schemeClr val="bg1"/>
                </a:fgClr>
                <a:bgClr>
                  <a:srgbClr val="1B9E77"/>
                </a:bgClr>
              </a:pattFill>
              <a:ln>
                <a:solidFill>
                  <a:srgbClr val="1B9E77"/>
                </a:solidFill>
              </a:ln>
            </c:spPr>
          </c:marker>
          <c:xVal>
            <c:numRef>
              <c:f>('nuc pre'!$I$3,'nuc pre'!$I$16,'nuc pre'!$I$29)</c:f>
              <c:numCache>
                <c:formatCode>0</c:formatCode>
                <c:ptCount val="3"/>
                <c:pt idx="0">
                  <c:v>127.20400000000001</c:v>
                </c:pt>
                <c:pt idx="1">
                  <c:v>236.43199999999999</c:v>
                </c:pt>
                <c:pt idx="2">
                  <c:v>261.23400000000004</c:v>
                </c:pt>
              </c:numCache>
            </c:numRef>
          </c:xVal>
          <c:yVal>
            <c:numRef>
              <c:f>('nuc pre'!$I$9,'nuc pre'!$I$22,'nuc pre'!$I$35)</c:f>
              <c:numCache>
                <c:formatCode>0.0</c:formatCode>
                <c:ptCount val="3"/>
                <c:pt idx="0">
                  <c:v>82.74</c:v>
                </c:pt>
                <c:pt idx="1">
                  <c:v>86.55</c:v>
                </c:pt>
                <c:pt idx="2">
                  <c:v>81.00800000000001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81-48A2-B09D-8A1C236B1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2"/>
                <c:tx>
                  <c:strRef>
                    <c:extLst>
                      <c:ext uri="{02D57815-91ED-43cb-92C2-25804820EDAC}">
                        <c15:formulaRef>
                          <c15:sqref>'nuc pre'!$H$4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25400">
                    <a:solidFill>
                      <a:srgbClr val="D95F02"/>
                    </a:solidFill>
                    <a:prstDash val="sysDot"/>
                  </a:ln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pre'!$I$4,'nuc pre'!$I$17,'nuc pre'!$I$30)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119.429</c:v>
                      </c:pt>
                      <c:pt idx="1">
                        <c:v>202.13300000000001</c:v>
                      </c:pt>
                      <c:pt idx="2">
                        <c:v>230.31399999999999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pre'!$I$10,'nuc pre'!$I$23,'nuc pre'!$I$36)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82.864000000000004</c:v>
                      </c:pt>
                      <c:pt idx="1">
                        <c:v>87.378</c:v>
                      </c:pt>
                      <c:pt idx="2">
                        <c:v>81.51400000000001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DA81-48A2-B09D-8A1C236B1502}"/>
                  </c:ext>
                </c:extLst>
              </c15:ser>
            </c15:filteredScatterSeries>
            <c15:filteredScatterSeries>
              <c15:ser>
                <c:idx val="6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25400">
                    <a:solidFill>
                      <a:srgbClr val="47298A"/>
                    </a:solidFill>
                    <a:prstDash val="sysDot"/>
                  </a:ln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pre'!$I$5,'nuc pre'!$I$18,'nuc pre'!$I$31)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115.39700000000001</c:v>
                      </c:pt>
                      <c:pt idx="1">
                        <c:v>212.63800000000001</c:v>
                      </c:pt>
                      <c:pt idx="2">
                        <c:v>256.77700000000004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pre'!$I$11,'nuc pre'!$I$24,'nuc pre'!$I$37)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82.593000000000004</c:v>
                      </c:pt>
                      <c:pt idx="1">
                        <c:v>87.668999999999997</c:v>
                      </c:pt>
                      <c:pt idx="2">
                        <c:v>81.211000000000013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A81-48A2-B09D-8A1C236B1502}"/>
                  </c:ext>
                </c:extLst>
              </c15:ser>
            </c15:filteredScatterSeries>
            <c15:filteredScatter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25400">
                    <a:solidFill>
                      <a:srgbClr val="E7298A"/>
                    </a:solidFill>
                    <a:prstDash val="sysDot"/>
                  </a:ln>
                </c:spPr>
                <c:marker>
                  <c:symbol val="square"/>
                  <c:size val="6"/>
                  <c:spPr>
                    <a:solidFill>
                      <a:srgbClr val="E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pre'!$I$6,'nuc pre'!$I$19,'nuc pre'!$I$32)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88.981000000000009</c:v>
                      </c:pt>
                      <c:pt idx="1">
                        <c:v>179.96200000000002</c:v>
                      </c:pt>
                      <c:pt idx="2">
                        <c:v>220.69300000000001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pre'!$I$12,'nuc pre'!$I$25,'nuc pre'!$I$38)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82.594999999999999</c:v>
                      </c:pt>
                      <c:pt idx="1">
                        <c:v>87.568999999999988</c:v>
                      </c:pt>
                      <c:pt idx="2">
                        <c:v>81.203000000000003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A81-48A2-B09D-8A1C236B1502}"/>
                  </c:ext>
                </c:extLst>
              </c15:ser>
            </c15:filteredScatterSeries>
            <c15:filteredScatter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pre'!$B$4,'nuc pre'!$B$17,'nuc pre'!$B$30)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116.47</c:v>
                      </c:pt>
                      <c:pt idx="1">
                        <c:v>247.81</c:v>
                      </c:pt>
                      <c:pt idx="2">
                        <c:v>278.12299999999999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pre'!$B$10,'nuc pre'!$B$23,'nuc pre'!$B$36)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82.894000000000005</c:v>
                      </c:pt>
                      <c:pt idx="1">
                        <c:v>88.031000000000006</c:v>
                      </c:pt>
                      <c:pt idx="2">
                        <c:v>87.108000000000004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A81-48A2-B09D-8A1C236B1502}"/>
                  </c:ext>
                </c:extLst>
              </c15:ser>
            </c15:filteredScatterSeries>
            <c15:filteredScatterSeries>
              <c15:ser>
                <c:idx val="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pre'!$B$5,'nuc pre'!$B$18,'nuc pre'!$B$31)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112.438</c:v>
                      </c:pt>
                      <c:pt idx="1">
                        <c:v>258.315</c:v>
                      </c:pt>
                      <c:pt idx="2">
                        <c:v>304.58600000000001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pre'!$B$11,'nuc pre'!$B$24,'nuc pre'!$B$37)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82.623000000000005</c:v>
                      </c:pt>
                      <c:pt idx="1">
                        <c:v>88.322000000000003</c:v>
                      </c:pt>
                      <c:pt idx="2">
                        <c:v>86.805000000000007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A81-48A2-B09D-8A1C236B1502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19050" cap="rnd">
                    <a:solidFill>
                      <a:srgbClr val="E7298A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E7298A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pre'!$B$6,'nuc pre'!$B$19,'nuc pre'!$B$32)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86.022000000000006</c:v>
                      </c:pt>
                      <c:pt idx="1">
                        <c:v>225.63900000000001</c:v>
                      </c:pt>
                      <c:pt idx="2">
                        <c:v>268.50200000000001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pre'!$B$12,'nuc pre'!$B$25,'nuc pre'!$B$38)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82.625</c:v>
                      </c:pt>
                      <c:pt idx="1">
                        <c:v>88.221999999999994</c:v>
                      </c:pt>
                      <c:pt idx="2">
                        <c:v>86.796999999999997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A81-48A2-B09D-8A1C236B1502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i="1"/>
                  <a:t>f</a:t>
                </a:r>
                <a:r>
                  <a:rPr lang="en-US" baseline="-25000"/>
                  <a:t>0</a:t>
                </a:r>
                <a:r>
                  <a:rPr lang="en-US"/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751502444154106"/>
          <c:y val="0.17979767827529025"/>
          <c:w val="0.28457907624647977"/>
          <c:h val="0.17968739635157546"/>
        </c:manualLayout>
      </c:layout>
      <c:overlay val="1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US" sz="1000" b="0"/>
              <a:t>L*H % re nuc-pre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'nuc pre'!$A$3</c:f>
              <c:strCache>
                <c:ptCount val="1"/>
                <c:pt idx="0">
                  <c:v>pre_0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7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57.152706049786502</c:v>
                  </c:pt>
                  <c:pt idx="1">
                    <c:v>44.637293846833984</c:v>
                  </c:pt>
                  <c:pt idx="2">
                    <c:v>71.142576894380994</c:v>
                  </c:pt>
                </c:numCache>
              </c:numRef>
            </c:plus>
            <c:min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57.152706049786502</c:v>
                  </c:pt>
                  <c:pt idx="1">
                    <c:v>44.637293846833984</c:v>
                  </c:pt>
                  <c:pt idx="2">
                    <c:v>71.142576894380994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3.2617965335890915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plus>
            <c:min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3.2617965335890915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pre'!$B$3,'nuc pre'!$B$16,'nuc pre'!$B$29)</c:f>
              <c:numCache>
                <c:formatCode>0</c:formatCode>
                <c:ptCount val="3"/>
                <c:pt idx="0">
                  <c:v>124.245</c:v>
                </c:pt>
                <c:pt idx="1">
                  <c:v>282.10899999999998</c:v>
                </c:pt>
                <c:pt idx="2">
                  <c:v>309.04300000000001</c:v>
                </c:pt>
              </c:numCache>
            </c:numRef>
          </c:xVal>
          <c:yVal>
            <c:numRef>
              <c:f>('nuc pre'!$B$9,'nuc pre'!$B$22,'nuc pre'!$B$35)</c:f>
              <c:numCache>
                <c:formatCode>0.0</c:formatCode>
                <c:ptCount val="3"/>
                <c:pt idx="0">
                  <c:v>82.77</c:v>
                </c:pt>
                <c:pt idx="1">
                  <c:v>87.203000000000003</c:v>
                </c:pt>
                <c:pt idx="2">
                  <c:v>86.602000000000004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7E-4910-B985-AAE16D3CAF6C}"/>
            </c:ext>
          </c:extLst>
        </c:ser>
        <c:ser>
          <c:idx val="2"/>
          <c:order val="1"/>
          <c:tx>
            <c:strRef>
              <c:f>'nuc pre'!$A$4</c:f>
              <c:strCache>
                <c:ptCount val="1"/>
                <c:pt idx="0">
                  <c:v>pre_1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3.2620555035795036</c:v>
                  </c:pt>
                  <c:pt idx="1">
                    <c:v>3.3104432588252024</c:v>
                  </c:pt>
                  <c:pt idx="2">
                    <c:v>3.5954050196762068</c:v>
                  </c:pt>
                </c:numCache>
              </c:numRef>
            </c:plus>
            <c:min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3.2620555035795036</c:v>
                  </c:pt>
                  <c:pt idx="1">
                    <c:v>3.3104432588252024</c:v>
                  </c:pt>
                  <c:pt idx="2">
                    <c:v>3.5954050196762068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57.151322022205896</c:v>
                  </c:pt>
                  <c:pt idx="1">
                    <c:v>44.646399040685992</c:v>
                  </c:pt>
                  <c:pt idx="2">
                    <c:v>71.144757965506983</c:v>
                  </c:pt>
                </c:numCache>
              </c:numRef>
            </c:plus>
            <c:min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57.151322022205896</c:v>
                  </c:pt>
                  <c:pt idx="1">
                    <c:v>44.646399040685992</c:v>
                  </c:pt>
                  <c:pt idx="2">
                    <c:v>71.144757965506983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pre'!$B$4,'nuc pre'!$B$17,'nuc pre'!$B$30)</c:f>
              <c:numCache>
                <c:formatCode>0</c:formatCode>
                <c:ptCount val="3"/>
                <c:pt idx="0">
                  <c:v>116.47</c:v>
                </c:pt>
                <c:pt idx="1">
                  <c:v>247.81</c:v>
                </c:pt>
                <c:pt idx="2">
                  <c:v>278.12299999999999</c:v>
                </c:pt>
              </c:numCache>
            </c:numRef>
          </c:xVal>
          <c:yVal>
            <c:numRef>
              <c:f>('nuc pre'!$B$10,'nuc pre'!$B$23,'nuc pre'!$B$36)</c:f>
              <c:numCache>
                <c:formatCode>0.0</c:formatCode>
                <c:ptCount val="3"/>
                <c:pt idx="0">
                  <c:v>82.894000000000005</c:v>
                </c:pt>
                <c:pt idx="1">
                  <c:v>88.031000000000006</c:v>
                </c:pt>
                <c:pt idx="2">
                  <c:v>87.108000000000004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7E-4910-B985-AAE16D3CAF6C}"/>
            </c:ext>
          </c:extLst>
        </c:ser>
        <c:ser>
          <c:idx val="3"/>
          <c:order val="2"/>
          <c:tx>
            <c:strRef>
              <c:f>'nuc pre'!$A$5</c:f>
              <c:strCache>
                <c:ptCount val="1"/>
                <c:pt idx="0">
                  <c:v>pre_2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71.772670672964608</c:v>
                  </c:pt>
                  <c:pt idx="1">
                    <c:v>64.620737972005998</c:v>
                  </c:pt>
                  <c:pt idx="2">
                    <c:v>88.971762992190008</c:v>
                  </c:pt>
                </c:numCache>
              </c:numRef>
            </c:plus>
            <c:min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71.772670672964608</c:v>
                  </c:pt>
                  <c:pt idx="1">
                    <c:v>64.620737972005998</c:v>
                  </c:pt>
                  <c:pt idx="2">
                    <c:v>88.971762992190008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3.2781117010781031</c:v>
                  </c:pt>
                  <c:pt idx="1">
                    <c:v>3.6638127916843075</c:v>
                  </c:pt>
                  <c:pt idx="2">
                    <c:v>3.5954050196762068</c:v>
                  </c:pt>
                </c:numCache>
              </c:numRef>
            </c:plus>
            <c:min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3.2781117010781031</c:v>
                  </c:pt>
                  <c:pt idx="1">
                    <c:v>3.6638127916843075</c:v>
                  </c:pt>
                  <c:pt idx="2">
                    <c:v>3.5954050196762068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pre'!$B$5,'nuc pre'!$B$18,'nuc pre'!$B$31)</c:f>
              <c:numCache>
                <c:formatCode>0</c:formatCode>
                <c:ptCount val="3"/>
                <c:pt idx="0">
                  <c:v>112.438</c:v>
                </c:pt>
                <c:pt idx="1">
                  <c:v>258.315</c:v>
                </c:pt>
                <c:pt idx="2">
                  <c:v>304.58600000000001</c:v>
                </c:pt>
              </c:numCache>
            </c:numRef>
          </c:xVal>
          <c:yVal>
            <c:numRef>
              <c:f>('nuc pre'!$B$11,'nuc pre'!$B$24,'nuc pre'!$B$37)</c:f>
              <c:numCache>
                <c:formatCode>0.0</c:formatCode>
                <c:ptCount val="3"/>
                <c:pt idx="0">
                  <c:v>82.623000000000005</c:v>
                </c:pt>
                <c:pt idx="1">
                  <c:v>88.322000000000003</c:v>
                </c:pt>
                <c:pt idx="2">
                  <c:v>86.805000000000007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7E-4910-B985-AAE16D3CAF6C}"/>
            </c:ext>
          </c:extLst>
        </c:ser>
        <c:ser>
          <c:idx val="0"/>
          <c:order val="3"/>
          <c:tx>
            <c:strRef>
              <c:f>'nuc pre'!$A$6</c:f>
              <c:strCache>
                <c:ptCount val="1"/>
                <c:pt idx="0">
                  <c:v>pre_3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71.772361096470107</c:v>
                  </c:pt>
                  <c:pt idx="1">
                    <c:v>64.629732397184</c:v>
                  </c:pt>
                  <c:pt idx="2">
                    <c:v>88.97237216235601</c:v>
                  </c:pt>
                </c:numCache>
              </c:numRef>
            </c:plus>
            <c:min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71.772361096470107</c:v>
                  </c:pt>
                  <c:pt idx="1">
                    <c:v>64.629732397184</c:v>
                  </c:pt>
                  <c:pt idx="2">
                    <c:v>88.97237216235601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3.2788357492129023</c:v>
                  </c:pt>
                  <c:pt idx="1">
                    <c:v>3.664151874914694</c:v>
                  </c:pt>
                  <c:pt idx="2">
                    <c:v>3.5954776026595994</c:v>
                  </c:pt>
                </c:numCache>
              </c:numRef>
            </c:plus>
            <c:min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3.2788357492129023</c:v>
                  </c:pt>
                  <c:pt idx="1">
                    <c:v>3.664151874914694</c:v>
                  </c:pt>
                  <c:pt idx="2">
                    <c:v>3.5954776026595994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pre'!$B$6,'nuc pre'!$B$19,'nuc pre'!$B$32)</c:f>
              <c:numCache>
                <c:formatCode>0</c:formatCode>
                <c:ptCount val="3"/>
                <c:pt idx="0">
                  <c:v>86.022000000000006</c:v>
                </c:pt>
                <c:pt idx="1">
                  <c:v>225.63900000000001</c:v>
                </c:pt>
                <c:pt idx="2">
                  <c:v>268.50200000000001</c:v>
                </c:pt>
              </c:numCache>
            </c:numRef>
          </c:xVal>
          <c:yVal>
            <c:numRef>
              <c:f>('nuc pre'!$B$12,'nuc pre'!$B$25,'nuc pre'!$B$38)</c:f>
              <c:numCache>
                <c:formatCode>0.0</c:formatCode>
                <c:ptCount val="3"/>
                <c:pt idx="0">
                  <c:v>82.625</c:v>
                </c:pt>
                <c:pt idx="1">
                  <c:v>88.221999999999994</c:v>
                </c:pt>
                <c:pt idx="2">
                  <c:v>86.796999999999997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7E-4910-B985-AAE16D3CA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7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100"/>
        <c:minorUnit val="25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>
                    <a:solidFill>
                      <a:sysClr val="windowText" lastClr="000000"/>
                    </a:solidFill>
                  </a:rPr>
                  <a:t>f</a:t>
                </a:r>
                <a:r>
                  <a:rPr lang="en-US" sz="900" i="1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900" i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58811397930773712"/>
          <c:y val="0.53619154228855725"/>
          <c:w val="0.27688748152476539"/>
          <c:h val="0.22247595356550581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>
                <a:latin typeface="Arial" panose="020B0604020202020204" pitchFamily="34" charset="0"/>
                <a:cs typeface="Arial" panose="020B0604020202020204" pitchFamily="34" charset="0"/>
              </a:rPr>
              <a:t>Estimated lh_slope re foot_syls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5090773647751565E-2"/>
          <c:y val="0.1186387099442883"/>
          <c:w val="0.72285442890214413"/>
          <c:h val="0.7180981481481481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'nuc slope exc'!$A$29</c:f>
              <c:strCache>
                <c:ptCount val="1"/>
                <c:pt idx="0">
                  <c:v>syls4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ash"/>
            </a:ln>
          </c:spPr>
          <c:marker>
            <c:symbol val="none"/>
          </c:marker>
          <c:xVal>
            <c:numRef>
              <c:f>'nuc slope exc'!$B$29:$B$30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exc'!$C$29:$C$30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12.768740045693297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7F3F-42A6-B28E-E48AE704D9E3}"/>
            </c:ext>
          </c:extLst>
        </c:ser>
        <c:ser>
          <c:idx val="10"/>
          <c:order val="1"/>
          <c:tx>
            <c:strRef>
              <c:f>'nuc slope exc'!$A$27</c:f>
              <c:strCache>
                <c:ptCount val="1"/>
                <c:pt idx="0">
                  <c:v>syls3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none"/>
          </c:marker>
          <c:xVal>
            <c:numRef>
              <c:f>'nuc slope exc'!$B$27:$B$28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exc'!$C$27:$C$28</c:f>
              <c:numCache>
                <c:formatCode>0.00</c:formatCode>
                <c:ptCount val="2"/>
                <c:pt idx="0">
                  <c:v>0</c:v>
                </c:pt>
                <c:pt idx="1">
                  <c:v>24.361402132727282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7F3F-42A6-B28E-E48AE704D9E3}"/>
            </c:ext>
          </c:extLst>
        </c:ser>
        <c:ser>
          <c:idx val="9"/>
          <c:order val="2"/>
          <c:tx>
            <c:strRef>
              <c:f>'nuc slope exc'!$A$25</c:f>
              <c:strCache>
                <c:ptCount val="1"/>
                <c:pt idx="0">
                  <c:v>syls2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olid"/>
            </a:ln>
          </c:spPr>
          <c:marker>
            <c:symbol val="none"/>
          </c:marker>
          <c:xVal>
            <c:numRef>
              <c:f>'nuc slope exc'!$B$25:$B$26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exc'!$C$25:$C$26</c:f>
              <c:numCache>
                <c:formatCode>0.00</c:formatCode>
                <c:ptCount val="2"/>
                <c:pt idx="0">
                  <c:v>0</c:v>
                </c:pt>
                <c:pt idx="1">
                  <c:v>27.085539833539045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7F3F-42A6-B28E-E48AE704D9E3}"/>
            </c:ext>
          </c:extLst>
        </c:ser>
        <c:ser>
          <c:idx val="8"/>
          <c:order val="3"/>
          <c:tx>
            <c:strRef>
              <c:f>'nuc slope exc'!$A$23</c:f>
              <c:strCache>
                <c:ptCount val="1"/>
                <c:pt idx="0">
                  <c:v>syls1</c:v>
                </c:pt>
              </c:strCache>
            </c:strRef>
          </c:tx>
          <c:spPr>
            <a:ln w="25400">
              <a:solidFill>
                <a:srgbClr val="1B9E77"/>
              </a:solidFill>
              <a:prstDash val="dash"/>
            </a:ln>
          </c:spPr>
          <c:marker>
            <c:symbol val="none"/>
          </c:marker>
          <c:xVal>
            <c:numRef>
              <c:f>'nuc slope exc'!$B$23:$B$24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exc'!$C$23:$C$24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27.71572661723382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3F-42A6-B28E-E48AE704D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/>
      </c:scatterChart>
      <c:valAx>
        <c:axId val="755857903"/>
        <c:scaling>
          <c:orientation val="minMax"/>
          <c:max val="1"/>
          <c:min val="0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IE" sz="900" b="0"/>
                  <a:t>secs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071"/>
        <c:crosses val="autoZero"/>
        <c:crossBetween val="midCat"/>
        <c:majorUnit val="0.2"/>
        <c:minorUnit val="0.1"/>
      </c:valAx>
      <c:valAx>
        <c:axId val="755857071"/>
        <c:scaling>
          <c:orientation val="minMax"/>
          <c:max val="45"/>
          <c:min val="0"/>
        </c:scaling>
        <c:delete val="0"/>
        <c:axPos val="r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>
                    <a:solidFill>
                      <a:schemeClr val="tx1"/>
                    </a:solidFill>
                  </a:defRPr>
                </a:pPr>
                <a:r>
                  <a:rPr lang="en-IE" sz="900" b="0" i="1">
                    <a:solidFill>
                      <a:schemeClr val="tx1"/>
                    </a:solidFill>
                  </a:rPr>
                  <a:t>f</a:t>
                </a:r>
                <a:r>
                  <a:rPr lang="en-IE" sz="900" b="0" baseline="-25000">
                    <a:solidFill>
                      <a:schemeClr val="tx1"/>
                    </a:solidFill>
                  </a:rPr>
                  <a:t>0</a:t>
                </a:r>
                <a:r>
                  <a:rPr lang="en-IE" sz="900" b="0">
                    <a:solidFill>
                      <a:schemeClr val="tx1"/>
                    </a:solidFill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903"/>
        <c:crosses val="max"/>
        <c:crossBetween val="midCat"/>
        <c:majorUnit val="10"/>
        <c:minorUnit val="2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9.0809748534842333E-2"/>
          <c:y val="0.13839592592592589"/>
          <c:w val="0.28227747892844907"/>
          <c:h val="0.32104148148148148"/>
        </c:manualLayout>
      </c:layout>
      <c:overlay val="0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3-syl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3"/>
          <c:order val="2"/>
          <c:tx>
            <c:strRef>
              <c:f>'nuc foot'!$A$1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foot'!$B$5,'nuc foot'!$B$18,'nuc foot'!$B$31)</c:f>
              <c:numCache>
                <c:formatCode>0</c:formatCode>
                <c:ptCount val="3"/>
                <c:pt idx="0">
                  <c:v>127.26900000000001</c:v>
                </c:pt>
                <c:pt idx="1">
                  <c:v>379.00099999999998</c:v>
                </c:pt>
                <c:pt idx="2">
                  <c:v>426.25599999999997</c:v>
                </c:pt>
              </c:numCache>
              <c:extLst xmlns:c15="http://schemas.microsoft.com/office/drawing/2012/chart"/>
            </c:numRef>
          </c:xVal>
          <c:yVal>
            <c:numRef>
              <c:f>('nuc foot'!$B$11,'nuc foot'!$B$24,'nuc foot'!$B$37)</c:f>
              <c:numCache>
                <c:formatCode>0.0</c:formatCode>
                <c:ptCount val="3"/>
                <c:pt idx="0">
                  <c:v>83.234999999999999</c:v>
                </c:pt>
                <c:pt idx="1">
                  <c:v>89.504999999999995</c:v>
                </c:pt>
                <c:pt idx="2">
                  <c:v>88.271000000000001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0-801E-4D35-B8AD-F11108691588}"/>
            </c:ext>
          </c:extLst>
        </c:ser>
        <c:ser>
          <c:idx val="6"/>
          <c:order val="3"/>
          <c:tx>
            <c:strRef>
              <c:f>'nuc foot'!$G$1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triangle"/>
            <c:size val="7"/>
            <c:spPr>
              <a:pattFill prst="pct50">
                <a:fgClr>
                  <a:srgbClr val="47298A"/>
                </a:fgClr>
                <a:bgClr>
                  <a:schemeClr val="bg1"/>
                </a:bgClr>
              </a:pattFill>
              <a:ln>
                <a:solidFill>
                  <a:srgbClr val="47298A"/>
                </a:solidFill>
              </a:ln>
            </c:spPr>
          </c:marker>
          <c:xVal>
            <c:numRef>
              <c:f>('nuc foot'!$I$5,'nuc foot'!$I$18,'nuc foot'!$I$31)</c:f>
              <c:numCache>
                <c:formatCode>0</c:formatCode>
                <c:ptCount val="3"/>
                <c:pt idx="0">
                  <c:v>130.22800000000001</c:v>
                </c:pt>
                <c:pt idx="1">
                  <c:v>333.32399999999996</c:v>
                </c:pt>
                <c:pt idx="2">
                  <c:v>378.447</c:v>
                </c:pt>
              </c:numCache>
              <c:extLst xmlns:c15="http://schemas.microsoft.com/office/drawing/2012/chart"/>
            </c:numRef>
          </c:xVal>
          <c:yVal>
            <c:numRef>
              <c:f>('nuc foot'!$I$11,'nuc foot'!$I$24,'nuc foot'!$I$37)</c:f>
              <c:numCache>
                <c:formatCode>0.0</c:formatCode>
                <c:ptCount val="3"/>
                <c:pt idx="0">
                  <c:v>83.204999999999998</c:v>
                </c:pt>
                <c:pt idx="1">
                  <c:v>88.85199999999999</c:v>
                </c:pt>
                <c:pt idx="2">
                  <c:v>82.677000000000007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801E-4D35-B8AD-F11108691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foot'!$H$3</c15:sqref>
                        </c15:formulaRef>
                      </c:ext>
                    </c:extLst>
                    <c:strCache>
                      <c:ptCount val="1"/>
                      <c:pt idx="0">
                        <c:v>syls1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foot'!$I$3,'nuc foot'!$I$16,'nuc foot'!$I$29)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127.20400000000001</c:v>
                      </c:pt>
                      <c:pt idx="1">
                        <c:v>236.43199999999999</c:v>
                      </c:pt>
                      <c:pt idx="2">
                        <c:v>261.23400000000004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foot'!$I$9,'nuc foot'!$I$22,'nuc foot'!$I$35)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82.74</c:v>
                      </c:pt>
                      <c:pt idx="1">
                        <c:v>86.55</c:v>
                      </c:pt>
                      <c:pt idx="2">
                        <c:v>81.00800000000001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01E-4D35-B8AD-F11108691588}"/>
                  </c:ext>
                </c:extLst>
              </c15:ser>
            </c15:filteredScatterSeries>
            <c15:filteredScatterSeries>
              <c15:ser>
                <c:idx val="5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foot'!$H$4</c15:sqref>
                        </c15:formulaRef>
                      </c:ext>
                    </c:extLst>
                    <c:strCache>
                      <c:ptCount val="1"/>
                      <c:pt idx="0">
                        <c:v>syls2</c:v>
                      </c:pt>
                    </c:strCache>
                  </c:strRef>
                </c:tx>
                <c:spPr>
                  <a:ln w="25400">
                    <a:solidFill>
                      <a:srgbClr val="D95F02"/>
                    </a:solidFill>
                    <a:prstDash val="sysDot"/>
                  </a:ln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foot'!$I$4,'nuc foot'!$I$17,'nuc foot'!$I$30)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129.34100000000001</c:v>
                      </c:pt>
                      <c:pt idx="1">
                        <c:v>257.928</c:v>
                      </c:pt>
                      <c:pt idx="2">
                        <c:v>271.90899999999999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foot'!$I$10,'nuc foot'!$I$23,'nuc foot'!$I$36)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83.25</c:v>
                      </c:pt>
                      <c:pt idx="1">
                        <c:v>87.39</c:v>
                      </c:pt>
                      <c:pt idx="2">
                        <c:v>82.371000000000009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01E-4D35-B8AD-F11108691588}"/>
                  </c:ext>
                </c:extLst>
              </c15:ser>
            </c15:filteredScatterSeries>
            <c15:filteredScatter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foot'!$H$6</c15:sqref>
                        </c15:formulaRef>
                      </c:ext>
                    </c:extLst>
                    <c:strCache>
                      <c:ptCount val="1"/>
                      <c:pt idx="0">
                        <c:v>syls4</c:v>
                      </c:pt>
                    </c:strCache>
                  </c:strRef>
                </c:tx>
                <c:spPr>
                  <a:ln w="25400">
                    <a:solidFill>
                      <a:srgbClr val="E7298A"/>
                    </a:solidFill>
                    <a:prstDash val="sysDot"/>
                  </a:ln>
                </c:spPr>
                <c:marker>
                  <c:symbol val="square"/>
                  <c:size val="6"/>
                  <c:spPr>
                    <a:solidFill>
                      <a:srgbClr val="E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foot'!$I$6,'nuc foot'!$I$19,'nuc foot'!$I$32)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112.676</c:v>
                      </c:pt>
                      <c:pt idx="1">
                        <c:v>468.03999999999996</c:v>
                      </c:pt>
                      <c:pt idx="2">
                        <c:v>520.10800000000006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foot'!$I$12,'nuc foot'!$I$25,'nuc foot'!$I$38)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83.613</c:v>
                      </c:pt>
                      <c:pt idx="1">
                        <c:v>88.117999999999995</c:v>
                      </c:pt>
                      <c:pt idx="2">
                        <c:v>82.266000000000005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01E-4D35-B8AD-F11108691588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foot'!$A$3</c15:sqref>
                        </c15:formulaRef>
                      </c:ext>
                    </c:extLst>
                    <c:strCache>
                      <c:ptCount val="1"/>
                      <c:pt idx="0">
                        <c:v>syls1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foot'!$B$3,'nuc foot'!$B$16,'nuc foot'!$B$29)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124.245</c:v>
                      </c:pt>
                      <c:pt idx="1">
                        <c:v>282.10899999999998</c:v>
                      </c:pt>
                      <c:pt idx="2">
                        <c:v>309.04300000000001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foot'!$B$9,'nuc foot'!$B$22,'nuc foot'!$B$35)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82.77</c:v>
                      </c:pt>
                      <c:pt idx="1">
                        <c:v>87.203000000000003</c:v>
                      </c:pt>
                      <c:pt idx="2">
                        <c:v>86.602000000000004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01E-4D35-B8AD-F11108691588}"/>
                  </c:ext>
                </c:extLst>
              </c15:ser>
            </c15:filteredScatterSeries>
            <c15:filteredScatterSeries>
              <c15:ser>
                <c:idx val="2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foot'!$A$4</c15:sqref>
                        </c15:formulaRef>
                      </c:ext>
                    </c:extLst>
                    <c:strCache>
                      <c:ptCount val="1"/>
                      <c:pt idx="0">
                        <c:v>syls2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foot'!$B$4,'nuc foot'!$B$17,'nuc foot'!$B$30)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126.38200000000001</c:v>
                      </c:pt>
                      <c:pt idx="1">
                        <c:v>303.60500000000002</c:v>
                      </c:pt>
                      <c:pt idx="2">
                        <c:v>319.71800000000002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foot'!$B$10,'nuc foot'!$B$23,'nuc foot'!$B$36)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83.28</c:v>
                      </c:pt>
                      <c:pt idx="1">
                        <c:v>88.043000000000006</c:v>
                      </c:pt>
                      <c:pt idx="2">
                        <c:v>87.965000000000003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01E-4D35-B8AD-F11108691588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foot'!$A$6</c15:sqref>
                        </c15:formulaRef>
                      </c:ext>
                    </c:extLst>
                    <c:strCache>
                      <c:ptCount val="1"/>
                      <c:pt idx="0">
                        <c:v>syls4</c:v>
                      </c:pt>
                    </c:strCache>
                  </c:strRef>
                </c:tx>
                <c:spPr>
                  <a:ln w="19050" cap="rnd">
                    <a:solidFill>
                      <a:srgbClr val="E7298A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E7298A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foot'!$B$6,'nuc foot'!$B$19,'nuc foot'!$B$32)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109.717</c:v>
                      </c:pt>
                      <c:pt idx="1">
                        <c:v>513.71699999999998</c:v>
                      </c:pt>
                      <c:pt idx="2">
                        <c:v>567.91700000000003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foot'!$B$12,'nuc foot'!$B$25,'nuc foot'!$B$38)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83.643000000000001</c:v>
                      </c:pt>
                      <c:pt idx="1">
                        <c:v>88.771000000000001</c:v>
                      </c:pt>
                      <c:pt idx="2">
                        <c:v>87.86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01E-4D35-B8AD-F11108691588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554659266492469"/>
          <c:y val="0.18506301824212273"/>
          <c:w val="0.28195061371742419"/>
          <c:h val="0.17968739635157546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>
                <a:latin typeface="Arial" panose="020B0604020202020204" pitchFamily="34" charset="0"/>
                <a:cs typeface="Arial" panose="020B0604020202020204" pitchFamily="34" charset="0"/>
              </a:rPr>
              <a:t>Estimated lh_slope re pre_syls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9768196164463642E-2"/>
          <c:y val="0.1186387099442883"/>
          <c:w val="0.71817664995607011"/>
          <c:h val="0.71339444444444444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'nuc slope exc'!$A$37</c:f>
              <c:strCache>
                <c:ptCount val="1"/>
                <c:pt idx="0">
                  <c:v>pre_3</c:v>
                </c:pt>
              </c:strCache>
            </c:strRef>
          </c:tx>
          <c:spPr>
            <a:ln w="25400">
              <a:solidFill>
                <a:srgbClr val="E7298A"/>
              </a:solidFill>
              <a:prstDash val="dash"/>
            </a:ln>
          </c:spPr>
          <c:marker>
            <c:symbol val="none"/>
          </c:marker>
          <c:xVal>
            <c:numRef>
              <c:f>'nuc slope exc'!$B$37:$B$38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exc'!$C$37:$C$38</c:f>
              <c:numCache>
                <c:formatCode>0.00</c:formatCode>
                <c:ptCount val="2"/>
                <c:pt idx="0">
                  <c:v>0</c:v>
                </c:pt>
                <c:pt idx="1">
                  <c:v>40.366490592053189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F24D-46C3-8490-6A469C027BFD}"/>
            </c:ext>
          </c:extLst>
        </c:ser>
        <c:ser>
          <c:idx val="10"/>
          <c:order val="1"/>
          <c:tx>
            <c:strRef>
              <c:f>'nuc slope exc'!$A$35</c:f>
              <c:strCache>
                <c:ptCount val="1"/>
                <c:pt idx="0">
                  <c:v>pre_2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none"/>
          </c:marker>
          <c:xVal>
            <c:numRef>
              <c:f>'nuc slope exc'!$B$35:$B$36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exc'!$C$35:$C$36</c:f>
              <c:numCache>
                <c:formatCode>0.00</c:formatCode>
                <c:ptCount val="2"/>
                <c:pt idx="0">
                  <c:v>0</c:v>
                </c:pt>
                <c:pt idx="1">
                  <c:v>39.725766206394184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F24D-46C3-8490-6A469C027BFD}"/>
            </c:ext>
          </c:extLst>
        </c:ser>
        <c:ser>
          <c:idx val="9"/>
          <c:order val="2"/>
          <c:tx>
            <c:strRef>
              <c:f>'nuc slope exc'!$A$33</c:f>
              <c:strCache>
                <c:ptCount val="1"/>
                <c:pt idx="0">
                  <c:v>pre_1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olid"/>
            </a:ln>
          </c:spPr>
          <c:marker>
            <c:symbol val="none"/>
          </c:marker>
          <c:xVal>
            <c:numRef>
              <c:f>'nuc slope exc'!$B$33:$B$34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exc'!$C$33:$C$34</c:f>
              <c:numCache>
                <c:formatCode>0.00</c:formatCode>
                <c:ptCount val="2"/>
                <c:pt idx="0">
                  <c:v>0</c:v>
                </c:pt>
                <c:pt idx="1">
                  <c:v>36.452133901787732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F24D-46C3-8490-6A469C027BFD}"/>
            </c:ext>
          </c:extLst>
        </c:ser>
        <c:ser>
          <c:idx val="8"/>
          <c:order val="3"/>
          <c:tx>
            <c:strRef>
              <c:f>'nuc slope exc'!$A$31</c:f>
              <c:strCache>
                <c:ptCount val="1"/>
                <c:pt idx="0">
                  <c:v>pre_0</c:v>
                </c:pt>
              </c:strCache>
            </c:strRef>
          </c:tx>
          <c:spPr>
            <a:ln w="25400">
              <a:solidFill>
                <a:srgbClr val="1B9E77"/>
              </a:solidFill>
              <a:prstDash val="dash"/>
            </a:ln>
          </c:spPr>
          <c:marker>
            <c:symbol val="none"/>
          </c:marker>
          <c:xVal>
            <c:numRef>
              <c:f>'nuc slope exc'!$B$31:$B$32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exc'!$C$31:$C$32</c:f>
              <c:numCache>
                <c:formatCode>0.00</c:formatCode>
                <c:ptCount val="2"/>
                <c:pt idx="0">
                  <c:v>0</c:v>
                </c:pt>
                <c:pt idx="1">
                  <c:v>27.71572661723382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4D-46C3-8490-6A469C027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/>
      </c:scatterChart>
      <c:valAx>
        <c:axId val="755857903"/>
        <c:scaling>
          <c:orientation val="minMax"/>
          <c:max val="1"/>
          <c:min val="0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IE" sz="900" b="0"/>
                  <a:t>secs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755857071"/>
        <c:crosses val="autoZero"/>
        <c:crossBetween val="midCat"/>
        <c:majorUnit val="0.2"/>
        <c:minorUnit val="0.1"/>
      </c:valAx>
      <c:valAx>
        <c:axId val="755857071"/>
        <c:scaling>
          <c:orientation val="minMax"/>
          <c:max val="45"/>
          <c:min val="0"/>
        </c:scaling>
        <c:delete val="0"/>
        <c:axPos val="r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>
                    <a:solidFill>
                      <a:schemeClr val="tx1"/>
                    </a:solidFill>
                  </a:defRPr>
                </a:pPr>
                <a:r>
                  <a:rPr lang="en-IE" sz="900" b="0" i="1">
                    <a:solidFill>
                      <a:schemeClr val="tx1"/>
                    </a:solidFill>
                  </a:rPr>
                  <a:t>f</a:t>
                </a:r>
                <a:r>
                  <a:rPr lang="en-IE" sz="900" b="0" i="0" baseline="-25000">
                    <a:solidFill>
                      <a:schemeClr val="tx1"/>
                    </a:solidFill>
                  </a:rPr>
                  <a:t>0</a:t>
                </a:r>
                <a:r>
                  <a:rPr lang="en-IE" sz="900" b="0" i="0">
                    <a:solidFill>
                      <a:schemeClr val="tx1"/>
                    </a:solidFill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755857903"/>
        <c:crosses val="max"/>
        <c:crossBetween val="midCat"/>
        <c:majorUnit val="10"/>
        <c:minorUnit val="2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9.9664985761986999E-2"/>
          <c:y val="0.1430996296296296"/>
          <c:w val="0.29534241201090383"/>
          <c:h val="0.32104148148148148"/>
        </c:manualLayout>
      </c:layout>
      <c:overlay val="0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Estimated</a:t>
            </a:r>
            <a:r>
              <a:rPr lang="en-US" sz="1000" b="0" i="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 i="1">
                <a:latin typeface="Arial" panose="020B0604020202020204" pitchFamily="34" charset="0"/>
                <a:cs typeface="Arial" panose="020B0604020202020204" pitchFamily="34" charset="0"/>
              </a:rPr>
              <a:t>f</a:t>
            </a:r>
            <a:r>
              <a:rPr lang="en-US" sz="1000" b="0" baseline="-25000">
                <a:latin typeface="Arial" panose="020B0604020202020204" pitchFamily="34" charset="0"/>
                <a:cs typeface="Arial" panose="020B0604020202020204" pitchFamily="34" charset="0"/>
              </a:rPr>
              <a:t>0</a:t>
            </a:r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 excursion re foot_syls</a:t>
            </a:r>
          </a:p>
        </c:rich>
      </c:tx>
      <c:layout>
        <c:manualLayout>
          <c:xMode val="edge"/>
          <c:yMode val="edge"/>
          <c:x val="0.20261714209809717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f0</c:v>
          </c:tx>
          <c:spPr>
            <a:solidFill>
              <a:srgbClr val="1B9E77"/>
            </a:solidFill>
            <a:ln>
              <a:solidFill>
                <a:schemeClr val="tx1"/>
              </a:solidFill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D95F0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B1-4103-B617-141286D8AB02}"/>
              </c:ext>
            </c:extLst>
          </c:dPt>
          <c:dPt>
            <c:idx val="2"/>
            <c:invertIfNegative val="0"/>
            <c:bubble3D val="0"/>
            <c:spPr>
              <a:solidFill>
                <a:srgbClr val="7570B3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B1-4103-B617-141286D8AB02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5B1-4103-B617-141286D8AB02}"/>
              </c:ext>
            </c:extLst>
          </c:dPt>
          <c:errBars>
            <c:errBarType val="both"/>
            <c:errValType val="cust"/>
            <c:noEndCap val="0"/>
            <c:plus>
              <c:numRef>
                <c:f>'nuc slope exc'!$F$2:$F$5</c:f>
                <c:numCache>
                  <c:formatCode>General</c:formatCode>
                  <c:ptCount val="4"/>
                  <c:pt idx="0">
                    <c:v>1.7501581088798703</c:v>
                  </c:pt>
                  <c:pt idx="1">
                    <c:v>2.9959258498736796</c:v>
                  </c:pt>
                  <c:pt idx="2">
                    <c:v>1.7508877209744798</c:v>
                  </c:pt>
                  <c:pt idx="3">
                    <c:v>2.9960825667067903</c:v>
                  </c:pt>
                </c:numCache>
              </c:numRef>
            </c:plus>
            <c:minus>
              <c:numRef>
                <c:f>'nuc slope exc'!$F$2:$F$5</c:f>
                <c:numCache>
                  <c:formatCode>General</c:formatCode>
                  <c:ptCount val="4"/>
                  <c:pt idx="0">
                    <c:v>1.7501581088798703</c:v>
                  </c:pt>
                  <c:pt idx="1">
                    <c:v>2.9959258498736796</c:v>
                  </c:pt>
                  <c:pt idx="2">
                    <c:v>1.7508877209744798</c:v>
                  </c:pt>
                  <c:pt idx="3">
                    <c:v>2.9960825667067903</c:v>
                  </c:pt>
                </c:numCache>
              </c:numRef>
            </c:minus>
          </c:errBars>
          <c:cat>
            <c:strRef>
              <c:f>'nuc slope exc'!$A$2:$A$5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slope exc'!$B$2:$B$5</c:f>
              <c:numCache>
                <c:formatCode>0.0</c:formatCode>
                <c:ptCount val="4"/>
                <c:pt idx="0">
                  <c:v>4.1630000000000003</c:v>
                </c:pt>
                <c:pt idx="1">
                  <c:v>4.5659999999999998</c:v>
                </c:pt>
                <c:pt idx="2">
                  <c:v>6.08</c:v>
                </c:pt>
                <c:pt idx="3">
                  <c:v>5.1120000000000001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354-4B5F-9C48-C2B0AA273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5903376"/>
        <c:axId val="1845907120"/>
      </c:barChart>
      <c:catAx>
        <c:axId val="18459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7120"/>
        <c:crosses val="autoZero"/>
        <c:auto val="1"/>
        <c:lblAlgn val="ctr"/>
        <c:lblOffset val="100"/>
        <c:noMultiLvlLbl val="0"/>
      </c:catAx>
      <c:valAx>
        <c:axId val="184590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IE" b="0" i="1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IE" b="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IE" b="0">
                    <a:latin typeface="Arial" panose="020B0604020202020204" pitchFamily="34" charset="0"/>
                    <a:cs typeface="Arial" panose="020B0604020202020204" pitchFamily="34" charset="0"/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3376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>
                <a:latin typeface="Arial" panose="020B0604020202020204" pitchFamily="34" charset="0"/>
                <a:cs typeface="Arial" panose="020B0604020202020204" pitchFamily="34" charset="0"/>
              </a:rPr>
              <a:t>Estimated log lh_slope re foot_syls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5090773647751565E-2"/>
          <c:y val="0.1186387099442883"/>
          <c:w val="0.72285442890214413"/>
          <c:h val="0.7180981481481481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'nuc slope exc'!$A$29</c:f>
              <c:strCache>
                <c:ptCount val="1"/>
                <c:pt idx="0">
                  <c:v>syls4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ash"/>
            </a:ln>
          </c:spPr>
          <c:marker>
            <c:symbol val="none"/>
          </c:marker>
          <c:xVal>
            <c:numRef>
              <c:f>'nuc slope exc'!$B$29:$B$30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exc'!$D$29:$D$30</c:f>
              <c:numCache>
                <c:formatCode>0.00</c:formatCode>
                <c:ptCount val="2"/>
                <c:pt idx="0">
                  <c:v>0</c:v>
                </c:pt>
                <c:pt idx="1">
                  <c:v>1.1061480454075825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A32D-483C-B573-EF7EE0298A52}"/>
            </c:ext>
          </c:extLst>
        </c:ser>
        <c:ser>
          <c:idx val="10"/>
          <c:order val="1"/>
          <c:tx>
            <c:strRef>
              <c:f>'nuc slope exc'!$A$27</c:f>
              <c:strCache>
                <c:ptCount val="1"/>
                <c:pt idx="0">
                  <c:v>syls3</c:v>
                </c:pt>
              </c:strCache>
            </c:strRef>
          </c:tx>
          <c:spPr>
            <a:ln w="25400">
              <a:solidFill>
                <a:srgbClr val="7570B3"/>
              </a:solidFill>
              <a:prstDash val="sysDot"/>
            </a:ln>
          </c:spPr>
          <c:marker>
            <c:symbol val="none"/>
          </c:marker>
          <c:xVal>
            <c:numRef>
              <c:f>'nuc slope exc'!$B$27:$B$28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exc'!$D$27:$D$28</c:f>
              <c:numCache>
                <c:formatCode>0.00</c:formatCode>
                <c:ptCount val="2"/>
                <c:pt idx="0">
                  <c:v>0</c:v>
                </c:pt>
                <c:pt idx="1">
                  <c:v>1.3867022807170832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A32D-483C-B573-EF7EE0298A52}"/>
            </c:ext>
          </c:extLst>
        </c:ser>
        <c:ser>
          <c:idx val="9"/>
          <c:order val="2"/>
          <c:tx>
            <c:strRef>
              <c:f>'nuc slope exc'!$A$25</c:f>
              <c:strCache>
                <c:ptCount val="1"/>
                <c:pt idx="0">
                  <c:v>syls2</c:v>
                </c:pt>
              </c:strCache>
            </c:strRef>
          </c:tx>
          <c:spPr>
            <a:ln>
              <a:solidFill>
                <a:srgbClr val="D95F02"/>
              </a:solidFill>
            </a:ln>
          </c:spPr>
          <c:marker>
            <c:symbol val="none"/>
          </c:marker>
          <c:xVal>
            <c:numRef>
              <c:f>'nuc slope exc'!$B$25:$B$26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exc'!$D$25:$D$26</c:f>
              <c:numCache>
                <c:formatCode>0.00</c:formatCode>
                <c:ptCount val="2"/>
                <c:pt idx="0">
                  <c:v>0</c:v>
                </c:pt>
                <c:pt idx="1">
                  <c:v>1.4327374957988277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A32D-483C-B573-EF7EE0298A52}"/>
            </c:ext>
          </c:extLst>
        </c:ser>
        <c:ser>
          <c:idx val="8"/>
          <c:order val="3"/>
          <c:tx>
            <c:strRef>
              <c:f>'nuc slope exc'!$A$23</c:f>
              <c:strCache>
                <c:ptCount val="1"/>
                <c:pt idx="0">
                  <c:v>syls1</c:v>
                </c:pt>
              </c:strCache>
            </c:strRef>
          </c:tx>
          <c:spPr>
            <a:ln w="25400">
              <a:solidFill>
                <a:srgbClr val="1B9E77"/>
              </a:solidFill>
              <a:prstDash val="dash"/>
            </a:ln>
          </c:spPr>
          <c:marker>
            <c:symbol val="none"/>
          </c:marker>
          <c:xVal>
            <c:numRef>
              <c:f>'nuc slope exc'!$B$23:$B$24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exc'!$D$23:$D$24</c:f>
              <c:numCache>
                <c:formatCode>0.00</c:formatCode>
                <c:ptCount val="2"/>
                <c:pt idx="0">
                  <c:v>0</c:v>
                </c:pt>
                <c:pt idx="1">
                  <c:v>1.4427262688826026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32D-483C-B573-EF7EE0298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/>
      </c:scatterChart>
      <c:valAx>
        <c:axId val="755857903"/>
        <c:scaling>
          <c:orientation val="minMax"/>
          <c:max val="1"/>
          <c:min val="0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IE" sz="900" b="0"/>
                  <a:t>secs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071"/>
        <c:crosses val="autoZero"/>
        <c:crossBetween val="midCat"/>
        <c:majorUnit val="0.2"/>
        <c:minorUnit val="0.1"/>
      </c:valAx>
      <c:valAx>
        <c:axId val="755857071"/>
        <c:scaling>
          <c:orientation val="minMax"/>
          <c:max val="1.8"/>
        </c:scaling>
        <c:delete val="0"/>
        <c:axPos val="r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>
                    <a:solidFill>
                      <a:schemeClr val="tx1"/>
                    </a:solidFill>
                  </a:defRPr>
                </a:pPr>
                <a:r>
                  <a:rPr lang="en-IE" sz="900" b="0" i="1">
                    <a:solidFill>
                      <a:schemeClr val="tx1"/>
                    </a:solidFill>
                  </a:rPr>
                  <a:t>f</a:t>
                </a:r>
                <a:r>
                  <a:rPr lang="en-IE" sz="900" b="0" baseline="-25000">
                    <a:solidFill>
                      <a:schemeClr val="tx1"/>
                    </a:solidFill>
                  </a:rPr>
                  <a:t>0</a:t>
                </a:r>
                <a:r>
                  <a:rPr lang="en-IE" sz="900" b="0">
                    <a:solidFill>
                      <a:schemeClr val="tx1"/>
                    </a:solidFill>
                  </a:rPr>
                  <a:t> (ST)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903"/>
        <c:crosses val="max"/>
        <c:crossBetween val="midCat"/>
        <c:minorUnit val="0.1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9.0809748534842333E-2"/>
          <c:y val="0.13839592592592589"/>
          <c:w val="0.28227747892844907"/>
          <c:h val="0.28341185185185186"/>
        </c:manualLayout>
      </c:layout>
      <c:overlay val="0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>
                <a:latin typeface="Arial" panose="020B0604020202020204" pitchFamily="34" charset="0"/>
                <a:cs typeface="Arial" panose="020B0604020202020204" pitchFamily="34" charset="0"/>
              </a:rPr>
              <a:t>Estimated log lh_slope re pre_syls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9768196164463642E-2"/>
          <c:y val="0.1186387099442883"/>
          <c:w val="0.71817664995607011"/>
          <c:h val="0.71339444444444444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'nuc slope exc'!$A$37</c:f>
              <c:strCache>
                <c:ptCount val="1"/>
                <c:pt idx="0">
                  <c:v>pre_3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ash"/>
            </a:ln>
          </c:spPr>
          <c:marker>
            <c:symbol val="none"/>
          </c:marker>
          <c:xVal>
            <c:numRef>
              <c:f>'nuc slope exc'!$B$37:$B$38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exc'!$D$37:$D$38</c:f>
              <c:numCache>
                <c:formatCode>0.00</c:formatCode>
                <c:ptCount val="2"/>
                <c:pt idx="0">
                  <c:v>0</c:v>
                </c:pt>
                <c:pt idx="1">
                  <c:v>1.6060209940782253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1EE7-46FB-8C51-066B90C43ABF}"/>
            </c:ext>
          </c:extLst>
        </c:ser>
        <c:ser>
          <c:idx val="10"/>
          <c:order val="1"/>
          <c:tx>
            <c:strRef>
              <c:f>'nuc slope exc'!$A$35</c:f>
              <c:strCache>
                <c:ptCount val="1"/>
                <c:pt idx="0">
                  <c:v>pre_2</c:v>
                </c:pt>
              </c:strCache>
            </c:strRef>
          </c:tx>
          <c:spPr>
            <a:ln w="25400">
              <a:solidFill>
                <a:srgbClr val="7570B3"/>
              </a:solidFill>
              <a:prstDash val="sysDot"/>
            </a:ln>
          </c:spPr>
          <c:marker>
            <c:symbol val="none"/>
          </c:marker>
          <c:xVal>
            <c:numRef>
              <c:f>'nuc slope exc'!$B$35:$B$36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exc'!$D$35:$D$36</c:f>
              <c:numCache>
                <c:formatCode>0.00</c:formatCode>
                <c:ptCount val="2"/>
                <c:pt idx="0">
                  <c:v>0</c:v>
                </c:pt>
                <c:pt idx="1">
                  <c:v>1.5990722823677732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1EE7-46FB-8C51-066B90C43ABF}"/>
            </c:ext>
          </c:extLst>
        </c:ser>
        <c:ser>
          <c:idx val="9"/>
          <c:order val="2"/>
          <c:tx>
            <c:strRef>
              <c:f>'nuc slope exc'!$A$33</c:f>
              <c:strCache>
                <c:ptCount val="1"/>
                <c:pt idx="0">
                  <c:v>pre_1</c:v>
                </c:pt>
              </c:strCache>
            </c:strRef>
          </c:tx>
          <c:spPr>
            <a:ln w="25400">
              <a:solidFill>
                <a:srgbClr val="D95F02"/>
              </a:solidFill>
            </a:ln>
          </c:spPr>
          <c:marker>
            <c:symbol val="none"/>
          </c:marker>
          <c:xVal>
            <c:numRef>
              <c:f>'nuc slope exc'!$B$33:$B$34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exc'!$D$33:$D$34</c:f>
              <c:numCache>
                <c:formatCode>0.00</c:formatCode>
                <c:ptCount val="2"/>
                <c:pt idx="0">
                  <c:v>0</c:v>
                </c:pt>
                <c:pt idx="1">
                  <c:v>1.5617229569240936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1EE7-46FB-8C51-066B90C43ABF}"/>
            </c:ext>
          </c:extLst>
        </c:ser>
        <c:ser>
          <c:idx val="8"/>
          <c:order val="3"/>
          <c:tx>
            <c:strRef>
              <c:f>'nuc slope exc'!$A$31</c:f>
              <c:strCache>
                <c:ptCount val="1"/>
                <c:pt idx="0">
                  <c:v>pre_0</c:v>
                </c:pt>
              </c:strCache>
            </c:strRef>
          </c:tx>
          <c:spPr>
            <a:ln w="25400">
              <a:solidFill>
                <a:srgbClr val="1B9E77"/>
              </a:solidFill>
              <a:prstDash val="dash"/>
            </a:ln>
          </c:spPr>
          <c:marker>
            <c:symbol val="none"/>
          </c:marker>
          <c:xVal>
            <c:numRef>
              <c:f>'nuc slope exc'!$B$31:$B$32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exc'!$D$31:$D$32</c:f>
              <c:numCache>
                <c:formatCode>0.00</c:formatCode>
                <c:ptCount val="2"/>
                <c:pt idx="0">
                  <c:v>0</c:v>
                </c:pt>
                <c:pt idx="1">
                  <c:v>1.4427262688826026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EE7-46FB-8C51-066B90C43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/>
      </c:scatterChart>
      <c:valAx>
        <c:axId val="755857903"/>
        <c:scaling>
          <c:orientation val="minMax"/>
          <c:max val="1"/>
          <c:min val="0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IE" sz="900" b="0"/>
                  <a:t>secs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755857071"/>
        <c:crosses val="autoZero"/>
        <c:crossBetween val="midCat"/>
        <c:majorUnit val="0.2"/>
        <c:minorUnit val="0.1"/>
      </c:valAx>
      <c:valAx>
        <c:axId val="7558570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>
                    <a:solidFill>
                      <a:schemeClr val="tx1"/>
                    </a:solidFill>
                  </a:defRPr>
                </a:pPr>
                <a:r>
                  <a:rPr lang="en-IE" sz="900" b="0" i="1">
                    <a:solidFill>
                      <a:schemeClr val="tx1"/>
                    </a:solidFill>
                  </a:rPr>
                  <a:t>f</a:t>
                </a:r>
                <a:r>
                  <a:rPr lang="en-IE" sz="900" b="0" i="0" baseline="-25000">
                    <a:solidFill>
                      <a:schemeClr val="tx1"/>
                    </a:solidFill>
                  </a:rPr>
                  <a:t>0</a:t>
                </a:r>
                <a:r>
                  <a:rPr lang="en-IE" sz="900" b="0" i="0">
                    <a:solidFill>
                      <a:schemeClr val="tx1"/>
                    </a:solidFill>
                  </a:rPr>
                  <a:t> (ST)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spPr>
          <a:ln>
            <a:noFill/>
          </a:ln>
        </c:spPr>
        <c:crossAx val="755857903"/>
        <c:crosses val="max"/>
        <c:crossBetween val="midCat"/>
        <c:minorUnit val="0.1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9.9664985761986999E-2"/>
          <c:y val="0.1430996296296296"/>
          <c:w val="0.29534241201090383"/>
          <c:h val="0.29281925925925928"/>
        </c:manualLayout>
      </c:layout>
      <c:overlay val="0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Estimated</a:t>
            </a:r>
            <a:r>
              <a:rPr lang="en-US" sz="1000" b="0" i="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log lh_slope</a:t>
            </a:r>
            <a:r>
              <a:rPr lang="en-US" sz="1000" b="0" i="1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re foot_syls</a:t>
            </a:r>
          </a:p>
        </c:rich>
      </c:tx>
      <c:layout>
        <c:manualLayout>
          <c:xMode val="edge"/>
          <c:yMode val="edge"/>
          <c:x val="0.20261714209809717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1B9E77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2E46-47E2-A5A4-E29669E45D94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2E46-47E2-A5A4-E29669E45D94}"/>
              </c:ext>
            </c:extLst>
          </c:dPt>
          <c:dPt>
            <c:idx val="2"/>
            <c:invertIfNegative val="0"/>
            <c:bubble3D val="0"/>
            <c:spPr>
              <a:solidFill>
                <a:srgbClr val="7570B3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2E46-47E2-A5A4-E29669E45D94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2E46-47E2-A5A4-E29669E45D94}"/>
              </c:ext>
            </c:extLst>
          </c:dPt>
          <c:errBars>
            <c:errBarType val="both"/>
            <c:errValType val="cust"/>
            <c:noEndCap val="0"/>
            <c:plus>
              <c:numRef>
                <c:f>'nuc slope exc'!$F$42:$F$45</c:f>
                <c:numCache>
                  <c:formatCode>General</c:formatCode>
                  <c:ptCount val="4"/>
                  <c:pt idx="0">
                    <c:v>0.12821488867323416</c:v>
                  </c:pt>
                  <c:pt idx="1">
                    <c:v>0.21318441332639138</c:v>
                  </c:pt>
                  <c:pt idx="2">
                    <c:v>0.12839755684248444</c:v>
                  </c:pt>
                  <c:pt idx="3">
                    <c:v>0.21302323423561687</c:v>
                  </c:pt>
                </c:numCache>
              </c:numRef>
            </c:plus>
            <c:minus>
              <c:numRef>
                <c:f>'nuc slope exc'!$F$42:$F$45</c:f>
                <c:numCache>
                  <c:formatCode>General</c:formatCode>
                  <c:ptCount val="4"/>
                  <c:pt idx="0">
                    <c:v>0.12821488867323416</c:v>
                  </c:pt>
                  <c:pt idx="1">
                    <c:v>0.21318441332639138</c:v>
                  </c:pt>
                  <c:pt idx="2">
                    <c:v>0.12839755684248444</c:v>
                  </c:pt>
                  <c:pt idx="3">
                    <c:v>0.21302323423561687</c:v>
                  </c:pt>
                </c:numCache>
              </c:numRef>
            </c:minus>
          </c:errBars>
          <c:cat>
            <c:strRef>
              <c:f>'nuc slope exc'!$A$12:$A$15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slope exc'!$B$42:$B$45</c:f>
              <c:numCache>
                <c:formatCode>0.00</c:formatCode>
                <c:ptCount val="4"/>
                <c:pt idx="0">
                  <c:v>1.4427262688826026</c:v>
                </c:pt>
                <c:pt idx="1">
                  <c:v>1.4327374957988277</c:v>
                </c:pt>
                <c:pt idx="2">
                  <c:v>1.3867022807170832</c:v>
                </c:pt>
                <c:pt idx="3">
                  <c:v>1.1061480454075825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E46-47E2-A5A4-E29669E45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5903376"/>
        <c:axId val="1845907120"/>
      </c:barChart>
      <c:catAx>
        <c:axId val="18459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7120"/>
        <c:crosses val="autoZero"/>
        <c:auto val="1"/>
        <c:lblAlgn val="ctr"/>
        <c:lblOffset val="100"/>
        <c:noMultiLvlLbl val="0"/>
      </c:catAx>
      <c:valAx>
        <c:axId val="184590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IE" b="0" i="1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IE" b="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IE" b="0">
                    <a:latin typeface="Arial" panose="020B0604020202020204" pitchFamily="34" charset="0"/>
                    <a:cs typeface="Arial" panose="020B0604020202020204" pitchFamily="34" charset="0"/>
                  </a:rPr>
                  <a:t> (ST)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3376"/>
        <c:crosses val="autoZero"/>
        <c:crossBetween val="between"/>
        <c:minorUnit val="0.1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i="0">
                <a:latin typeface="Arial" panose="020B0604020202020204" pitchFamily="34" charset="0"/>
                <a:cs typeface="Arial" panose="020B0604020202020204" pitchFamily="34" charset="0"/>
              </a:rPr>
              <a:t>Estimated log lh_slope re pre_syls</a:t>
            </a:r>
            <a:endParaRPr lang="en-US" sz="10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1B9E77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4343-43D0-8576-8A11E0EA4C8F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4343-43D0-8576-8A11E0EA4C8F}"/>
              </c:ext>
            </c:extLst>
          </c:dPt>
          <c:dPt>
            <c:idx val="2"/>
            <c:invertIfNegative val="0"/>
            <c:bubble3D val="0"/>
            <c:spPr>
              <a:solidFill>
                <a:srgbClr val="7570B3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4343-43D0-8576-8A11E0EA4C8F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4343-43D0-8576-8A11E0EA4C8F}"/>
              </c:ext>
            </c:extLst>
          </c:dPt>
          <c:errBars>
            <c:errBarType val="both"/>
            <c:errValType val="cust"/>
            <c:noEndCap val="0"/>
            <c:plus>
              <c:numRef>
                <c:f>'nuc slope exc'!$F$46:$F$49</c:f>
                <c:numCache>
                  <c:formatCode>General</c:formatCode>
                  <c:ptCount val="4"/>
                  <c:pt idx="0">
                    <c:v>0.12821488867323416</c:v>
                  </c:pt>
                  <c:pt idx="1">
                    <c:v>0.12825777858453891</c:v>
                  </c:pt>
                  <c:pt idx="2">
                    <c:v>0.185967203285198</c:v>
                  </c:pt>
                  <c:pt idx="3">
                    <c:v>0.18574732713610764</c:v>
                  </c:pt>
                </c:numCache>
              </c:numRef>
            </c:plus>
            <c:minus>
              <c:numRef>
                <c:f>'nuc slope exc'!$F$46:$F$49</c:f>
                <c:numCache>
                  <c:formatCode>General</c:formatCode>
                  <c:ptCount val="4"/>
                  <c:pt idx="0">
                    <c:v>0.12821488867323416</c:v>
                  </c:pt>
                  <c:pt idx="1">
                    <c:v>0.12825777858453891</c:v>
                  </c:pt>
                  <c:pt idx="2">
                    <c:v>0.185967203285198</c:v>
                  </c:pt>
                  <c:pt idx="3">
                    <c:v>0.18574732713610764</c:v>
                  </c:pt>
                </c:numCache>
              </c:numRef>
            </c:minus>
          </c:errBars>
          <c:cat>
            <c:strRef>
              <c:f>'nuc slope exc'!$A$16:$A$19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slope exc'!$B$46:$B$49</c:f>
              <c:numCache>
                <c:formatCode>0.00</c:formatCode>
                <c:ptCount val="4"/>
                <c:pt idx="0">
                  <c:v>1.4427262688826026</c:v>
                </c:pt>
                <c:pt idx="1">
                  <c:v>1.5617229569240936</c:v>
                </c:pt>
                <c:pt idx="2">
                  <c:v>1.5990722823677732</c:v>
                </c:pt>
                <c:pt idx="3">
                  <c:v>1.6060209940782253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343-43D0-8576-8A11E0EA4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5903376"/>
        <c:axId val="1845907120"/>
      </c:barChart>
      <c:catAx>
        <c:axId val="18459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7120"/>
        <c:crosses val="autoZero"/>
        <c:auto val="1"/>
        <c:lblAlgn val="ctr"/>
        <c:lblOffset val="100"/>
        <c:noMultiLvlLbl val="0"/>
      </c:catAx>
      <c:valAx>
        <c:axId val="1845907120"/>
        <c:scaling>
          <c:orientation val="minMax"/>
          <c:max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IE" b="0" i="1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IE" b="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IE" b="0">
                    <a:latin typeface="Arial" panose="020B0604020202020204" pitchFamily="34" charset="0"/>
                    <a:cs typeface="Arial" panose="020B0604020202020204" pitchFamily="34" charset="0"/>
                  </a:rPr>
                  <a:t> (ST)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3376"/>
        <c:crosses val="autoZero"/>
        <c:crossBetween val="between"/>
        <c:minorUnit val="0.1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i="0">
                <a:latin typeface="Arial" panose="020B0604020202020204" pitchFamily="34" charset="0"/>
                <a:cs typeface="Arial" panose="020B0604020202020204" pitchFamily="34" charset="0"/>
              </a:rPr>
              <a:t>Estimated </a:t>
            </a:r>
            <a:r>
              <a:rPr lang="en-US" sz="1000" i="1">
                <a:latin typeface="Arial" panose="020B0604020202020204" pitchFamily="34" charset="0"/>
                <a:cs typeface="Arial" panose="020B0604020202020204" pitchFamily="34" charset="0"/>
              </a:rPr>
              <a:t>f</a:t>
            </a:r>
            <a:r>
              <a:rPr lang="en-US" sz="1000" baseline="-25000">
                <a:latin typeface="Arial" panose="020B0604020202020204" pitchFamily="34" charset="0"/>
                <a:cs typeface="Arial" panose="020B0604020202020204" pitchFamily="34" charset="0"/>
              </a:rPr>
              <a:t>0</a:t>
            </a:r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 excursion re pre_syls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f0</c:v>
          </c:tx>
          <c:spPr>
            <a:solidFill>
              <a:srgbClr val="7570B3"/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1B9E77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41E9-4C28-8078-B48BB80E90F3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41E9-4C28-8078-B48BB80E90F3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41E9-4C28-8078-B48BB80E90F3}"/>
              </c:ext>
            </c:extLst>
          </c:dPt>
          <c:errBars>
            <c:errBarType val="both"/>
            <c:errValType val="cust"/>
            <c:noEndCap val="0"/>
            <c:plus>
              <c:numRef>
                <c:f>'nuc slope exc'!$F$6:$F$9</c:f>
                <c:numCache>
                  <c:formatCode>General</c:formatCode>
                  <c:ptCount val="4"/>
                  <c:pt idx="0">
                    <c:v>1.7501581088798703</c:v>
                  </c:pt>
                  <c:pt idx="1">
                    <c:v>1.7511815467996601</c:v>
                  </c:pt>
                  <c:pt idx="2">
                    <c:v>2.5999020116917499</c:v>
                  </c:pt>
                  <c:pt idx="3">
                    <c:v>2.60013678857768</c:v>
                  </c:pt>
                </c:numCache>
              </c:numRef>
            </c:plus>
            <c:minus>
              <c:numRef>
                <c:f>'nuc slope exc'!$F$6:$F$9</c:f>
                <c:numCache>
                  <c:formatCode>General</c:formatCode>
                  <c:ptCount val="4"/>
                  <c:pt idx="0">
                    <c:v>1.7501581088798703</c:v>
                  </c:pt>
                  <c:pt idx="1">
                    <c:v>1.7511815467996601</c:v>
                  </c:pt>
                  <c:pt idx="2">
                    <c:v>2.5999020116917499</c:v>
                  </c:pt>
                  <c:pt idx="3">
                    <c:v>2.60013678857768</c:v>
                  </c:pt>
                </c:numCache>
              </c:numRef>
            </c:minus>
          </c:errBars>
          <c:cat>
            <c:strRef>
              <c:f>'nuc slope exc'!$A$6:$A$9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slope exc'!$B$6:$B$9</c:f>
              <c:numCache>
                <c:formatCode>0.0</c:formatCode>
                <c:ptCount val="4"/>
                <c:pt idx="0">
                  <c:v>4.1630000000000003</c:v>
                </c:pt>
                <c:pt idx="1">
                  <c:v>4.7690000000000001</c:v>
                </c:pt>
                <c:pt idx="2">
                  <c:v>5.4089999999999998</c:v>
                </c:pt>
                <c:pt idx="3">
                  <c:v>5.3140000000000001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E9-4C28-8078-B48BB80E9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5903376"/>
        <c:axId val="1845907120"/>
      </c:barChart>
      <c:catAx>
        <c:axId val="18459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7120"/>
        <c:crosses val="autoZero"/>
        <c:auto val="1"/>
        <c:lblAlgn val="ctr"/>
        <c:lblOffset val="100"/>
        <c:noMultiLvlLbl val="0"/>
      </c:catAx>
      <c:valAx>
        <c:axId val="184590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IE" b="0" i="1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IE" b="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IE" b="0">
                    <a:latin typeface="Arial" panose="020B0604020202020204" pitchFamily="34" charset="0"/>
                    <a:cs typeface="Arial" panose="020B0604020202020204" pitchFamily="34" charset="0"/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3376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/>
            </a:pPr>
            <a:r>
              <a:rPr lang="en-US" sz="900" b="0"/>
              <a:t>Estimated PN tonal targets (L*H)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'pn foot'!$A$3</c:f>
              <c:strCache>
                <c:ptCount val="1"/>
                <c:pt idx="0">
                  <c:v>syls1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8"/>
            <c:spPr>
              <a:solidFill>
                <a:srgbClr val="1B9E77"/>
              </a:solidFill>
              <a:ln>
                <a:solidFill>
                  <a:schemeClr val="tx1"/>
                </a:solidFill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36C5-4805-8095-47C5886D0DC7}"/>
              </c:ext>
            </c:extLst>
          </c:dPt>
          <c:errBars>
            <c:errDir val="x"/>
            <c:errBarType val="both"/>
            <c:errValType val="cust"/>
            <c:noEndCap val="0"/>
            <c:plus>
              <c:numRef>
                <c:f>('pn foot'!$F$3,'pn foot'!$F$16,'pn foot'!$F$29)</c:f>
                <c:numCache>
                  <c:formatCode>General</c:formatCode>
                  <c:ptCount val="3"/>
                  <c:pt idx="0">
                    <c:v>82.157542063970936</c:v>
                  </c:pt>
                  <c:pt idx="1">
                    <c:v>84.741118289466016</c:v>
                  </c:pt>
                </c:numCache>
              </c:numRef>
            </c:plus>
            <c:minus>
              <c:numRef>
                <c:f>('pn foot'!$F$3,'pn foot'!$F$16,'pn foot'!$F$29)</c:f>
                <c:numCache>
                  <c:formatCode>General</c:formatCode>
                  <c:ptCount val="3"/>
                  <c:pt idx="0">
                    <c:v>82.157542063970936</c:v>
                  </c:pt>
                  <c:pt idx="1">
                    <c:v>84.741118289466016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foot'!$F$9,'pn foot'!$F$22,'pn foot'!$F$35)</c:f>
                <c:numCache>
                  <c:formatCode>General</c:formatCode>
                  <c:ptCount val="3"/>
                  <c:pt idx="0">
                    <c:v>3.0952017103067959</c:v>
                  </c:pt>
                  <c:pt idx="1">
                    <c:v>2.8870313322402978</c:v>
                  </c:pt>
                </c:numCache>
              </c:numRef>
            </c:plus>
            <c:minus>
              <c:numRef>
                <c:f>('pn foot'!$F$9,'pn foot'!$F$22,'pn foot'!$F$35)</c:f>
                <c:numCache>
                  <c:formatCode>General</c:formatCode>
                  <c:ptCount val="3"/>
                  <c:pt idx="0">
                    <c:v>3.0952017103067959</c:v>
                  </c:pt>
                  <c:pt idx="1">
                    <c:v>2.8870313322402978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('pn foot'!$B$3,'pn foot'!$B$16)</c:f>
              <c:numCache>
                <c:formatCode>0</c:formatCode>
                <c:ptCount val="2"/>
                <c:pt idx="0">
                  <c:v>76.67</c:v>
                </c:pt>
                <c:pt idx="1">
                  <c:v>227.072</c:v>
                </c:pt>
              </c:numCache>
            </c:numRef>
          </c:xVal>
          <c:yVal>
            <c:numRef>
              <c:f>('pn foot'!$B$9,'pn foot'!$B$22)</c:f>
              <c:numCache>
                <c:formatCode>0.0</c:formatCode>
                <c:ptCount val="2"/>
                <c:pt idx="0">
                  <c:v>85.932000000000002</c:v>
                </c:pt>
                <c:pt idx="1">
                  <c:v>88.281999999999996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C5-4805-8095-47C5886D0DC7}"/>
            </c:ext>
          </c:extLst>
        </c:ser>
        <c:ser>
          <c:idx val="2"/>
          <c:order val="1"/>
          <c:tx>
            <c:strRef>
              <c:f>'pn foot'!$A$4</c:f>
              <c:strCache>
                <c:ptCount val="1"/>
                <c:pt idx="0">
                  <c:v>syls2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('pn foot'!$F$10,'pn foot'!$F$23,'pn foot'!$F$37)</c:f>
                <c:numCache>
                  <c:formatCode>General</c:formatCode>
                  <c:ptCount val="3"/>
                  <c:pt idx="0">
                    <c:v>3.0943526013070937</c:v>
                  </c:pt>
                  <c:pt idx="1">
                    <c:v>2.8861139064209027</c:v>
                  </c:pt>
                </c:numCache>
              </c:numRef>
            </c:plus>
            <c:minus>
              <c:numRef>
                <c:f>('pn foot'!$F$10,'pn foot'!$F$23,'pn foot'!$F$37)</c:f>
                <c:numCache>
                  <c:formatCode>General</c:formatCode>
                  <c:ptCount val="3"/>
                  <c:pt idx="0">
                    <c:v>3.0943526013070937</c:v>
                  </c:pt>
                  <c:pt idx="1">
                    <c:v>2.8861139064209027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('pn foot'!$F$4,'pn foot'!$F$17,'pn foot'!$F$30)</c:f>
                <c:numCache>
                  <c:formatCode>General</c:formatCode>
                  <c:ptCount val="3"/>
                  <c:pt idx="0">
                    <c:v>82.232281938778769</c:v>
                  </c:pt>
                  <c:pt idx="1">
                    <c:v>84.869557290842977</c:v>
                  </c:pt>
                </c:numCache>
              </c:numRef>
            </c:plus>
            <c:minus>
              <c:numRef>
                <c:f>('pn foot'!$F$4,'pn foot'!$F$17,'pn foot'!$F$30)</c:f>
                <c:numCache>
                  <c:formatCode>General</c:formatCode>
                  <c:ptCount val="3"/>
                  <c:pt idx="0">
                    <c:v>82.232281938778769</c:v>
                  </c:pt>
                  <c:pt idx="1">
                    <c:v>84.869557290842977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('pn foot'!$B$4,'pn foot'!$B$17)</c:f>
              <c:numCache>
                <c:formatCode>0</c:formatCode>
                <c:ptCount val="2"/>
                <c:pt idx="0">
                  <c:v>85.575999999999993</c:v>
                </c:pt>
                <c:pt idx="1">
                  <c:v>258.05399999999997</c:v>
                </c:pt>
              </c:numCache>
            </c:numRef>
          </c:xVal>
          <c:yVal>
            <c:numRef>
              <c:f>('pn foot'!$B$10,'pn foot'!$B$23)</c:f>
              <c:numCache>
                <c:formatCode>0.0</c:formatCode>
                <c:ptCount val="2"/>
                <c:pt idx="0">
                  <c:v>85.828999999999994</c:v>
                </c:pt>
                <c:pt idx="1">
                  <c:v>88.536000000000001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C5-4805-8095-47C5886D0DC7}"/>
            </c:ext>
          </c:extLst>
        </c:ser>
        <c:ser>
          <c:idx val="3"/>
          <c:order val="2"/>
          <c:tx>
            <c:strRef>
              <c:f>'pn foot'!$A$5</c:f>
              <c:strCache>
                <c:ptCount val="1"/>
                <c:pt idx="0">
                  <c:v>syls3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('pn foot'!$F$5,'pn foot'!$F$18,'pn foot'!$F$31)</c:f>
                <c:numCache>
                  <c:formatCode>General</c:formatCode>
                  <c:ptCount val="3"/>
                  <c:pt idx="0">
                    <c:v>82.338961640562843</c:v>
                  </c:pt>
                  <c:pt idx="1">
                    <c:v>84.877443376997007</c:v>
                  </c:pt>
                </c:numCache>
              </c:numRef>
            </c:plus>
            <c:minus>
              <c:numRef>
                <c:f>('pn foot'!$F$5,'pn foot'!$F$18,'pn foot'!$F$31)</c:f>
                <c:numCache>
                  <c:formatCode>General</c:formatCode>
                  <c:ptCount val="3"/>
                  <c:pt idx="0">
                    <c:v>82.338961640562843</c:v>
                  </c:pt>
                  <c:pt idx="1">
                    <c:v>84.877443376997007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foot'!$F$11,'pn foot'!$F$24,'pn foot'!$F$37)</c:f>
                <c:numCache>
                  <c:formatCode>General</c:formatCode>
                  <c:ptCount val="3"/>
                  <c:pt idx="0">
                    <c:v>3.0902214201756095</c:v>
                  </c:pt>
                  <c:pt idx="1">
                    <c:v>2.8842901771013061</c:v>
                  </c:pt>
                </c:numCache>
              </c:numRef>
            </c:plus>
            <c:minus>
              <c:numRef>
                <c:f>('pn foot'!$F$11,'pn foot'!$F$24,'pn foot'!$F$37)</c:f>
                <c:numCache>
                  <c:formatCode>General</c:formatCode>
                  <c:ptCount val="3"/>
                  <c:pt idx="0">
                    <c:v>3.0902214201756095</c:v>
                  </c:pt>
                  <c:pt idx="1">
                    <c:v>2.8842901771013061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('pn foot'!$B$5,'pn foot'!$B$18)</c:f>
              <c:numCache>
                <c:formatCode>0</c:formatCode>
                <c:ptCount val="2"/>
                <c:pt idx="0">
                  <c:v>91.82</c:v>
                </c:pt>
                <c:pt idx="1">
                  <c:v>282.637</c:v>
                </c:pt>
              </c:numCache>
            </c:numRef>
          </c:xVal>
          <c:yVal>
            <c:numRef>
              <c:f>('pn foot'!$B$11,'pn foot'!$B$24)</c:f>
              <c:numCache>
                <c:formatCode>0.0</c:formatCode>
                <c:ptCount val="2"/>
                <c:pt idx="0">
                  <c:v>85.891000000000005</c:v>
                </c:pt>
                <c:pt idx="1">
                  <c:v>89.155000000000001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C5-4805-8095-47C5886D0DC7}"/>
            </c:ext>
          </c:extLst>
        </c:ser>
        <c:ser>
          <c:idx val="0"/>
          <c:order val="3"/>
          <c:tx>
            <c:strRef>
              <c:f>'pn foot'!$A$6</c:f>
              <c:strCache>
                <c:ptCount val="1"/>
                <c:pt idx="0">
                  <c:v>syls4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('pn foot'!$F$6,'pn foot'!$F$19,'pn foot'!$F$32)</c:f>
                <c:numCache>
                  <c:formatCode>General</c:formatCode>
                  <c:ptCount val="3"/>
                  <c:pt idx="0">
                    <c:v>81.982884105873808</c:v>
                  </c:pt>
                  <c:pt idx="1">
                    <c:v>83.471638888976031</c:v>
                  </c:pt>
                </c:numCache>
              </c:numRef>
            </c:plus>
            <c:minus>
              <c:numRef>
                <c:f>('pn foot'!$F$6,'pn foot'!$F$19,'pn foot'!$F$32)</c:f>
                <c:numCache>
                  <c:formatCode>General</c:formatCode>
                  <c:ptCount val="3"/>
                  <c:pt idx="0">
                    <c:v>81.982884105873808</c:v>
                  </c:pt>
                  <c:pt idx="1">
                    <c:v>83.471638888976031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foot'!$F$12,'pn foot'!$F$25,'pn foot'!$F$38)</c:f>
                <c:numCache>
                  <c:formatCode>General</c:formatCode>
                  <c:ptCount val="3"/>
                  <c:pt idx="0">
                    <c:v>3.1020434673922068</c:v>
                  </c:pt>
                  <c:pt idx="1">
                    <c:v>2.9010503595105064</c:v>
                  </c:pt>
                </c:numCache>
              </c:numRef>
            </c:plus>
            <c:minus>
              <c:numRef>
                <c:f>('pn foot'!$F$12,'pn foot'!$F$25,'pn foot'!$F$38)</c:f>
                <c:numCache>
                  <c:formatCode>General</c:formatCode>
                  <c:ptCount val="3"/>
                  <c:pt idx="0">
                    <c:v>3.1020434673922068</c:v>
                  </c:pt>
                  <c:pt idx="1">
                    <c:v>2.9010503595105064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('pn foot'!$B$6,'pn foot'!$B$19)</c:f>
              <c:numCache>
                <c:formatCode>0</c:formatCode>
                <c:ptCount val="2"/>
                <c:pt idx="0">
                  <c:v>111.14</c:v>
                </c:pt>
                <c:pt idx="1">
                  <c:v>296.35700000000003</c:v>
                </c:pt>
              </c:numCache>
            </c:numRef>
          </c:xVal>
          <c:yVal>
            <c:numRef>
              <c:f>('pn foot'!$B$12,'pn foot'!$B$25)</c:f>
              <c:numCache>
                <c:formatCode>0.0</c:formatCode>
                <c:ptCount val="2"/>
                <c:pt idx="0">
                  <c:v>85.921000000000006</c:v>
                </c:pt>
                <c:pt idx="1">
                  <c:v>88.983000000000004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C5-4805-8095-47C5886D0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4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100"/>
      </c:valAx>
      <c:valAx>
        <c:axId val="501389184"/>
        <c:scaling>
          <c:orientation val="minMax"/>
          <c:max val="92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>
                    <a:solidFill>
                      <a:sysClr val="windowText" lastClr="000000"/>
                    </a:solidFill>
                  </a:rPr>
                  <a:t>f</a:t>
                </a:r>
                <a:r>
                  <a:rPr lang="en-US" sz="900" i="1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900" i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At val="-50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60366450918296155"/>
          <c:y val="0.55971000000000004"/>
          <c:w val="0.28862060041407867"/>
          <c:h val="0.217210613598673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/>
              <a:t>Est. alignment of PN L and H re foot syls (L*H)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'pn foot'!$A$15</c:f>
              <c:strCache>
                <c:ptCount val="1"/>
                <c:pt idx="0">
                  <c:v>h_t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foot'!$F$16:$F$19</c:f>
                <c:numCache>
                  <c:formatCode>General</c:formatCode>
                  <c:ptCount val="4"/>
                  <c:pt idx="0">
                    <c:v>84.741118289466016</c:v>
                  </c:pt>
                  <c:pt idx="1">
                    <c:v>84.869557290842977</c:v>
                  </c:pt>
                  <c:pt idx="2">
                    <c:v>84.877443376997007</c:v>
                  </c:pt>
                  <c:pt idx="3">
                    <c:v>83.471638888976031</c:v>
                  </c:pt>
                </c:numCache>
              </c:numRef>
            </c:plus>
            <c:minus>
              <c:numRef>
                <c:f>'pn foot'!$F$16:$F$19</c:f>
                <c:numCache>
                  <c:formatCode>General</c:formatCode>
                  <c:ptCount val="4"/>
                  <c:pt idx="0">
                    <c:v>84.741118289466016</c:v>
                  </c:pt>
                  <c:pt idx="1">
                    <c:v>84.869557290842977</c:v>
                  </c:pt>
                  <c:pt idx="2">
                    <c:v>84.877443376997007</c:v>
                  </c:pt>
                  <c:pt idx="3">
                    <c:v>83.471638888976031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'pn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'pn foot'!$B$16:$B$19</c:f>
              <c:numCache>
                <c:formatCode>0</c:formatCode>
                <c:ptCount val="4"/>
                <c:pt idx="0">
                  <c:v>227.072</c:v>
                </c:pt>
                <c:pt idx="1">
                  <c:v>258.05399999999997</c:v>
                </c:pt>
                <c:pt idx="2">
                  <c:v>282.637</c:v>
                </c:pt>
                <c:pt idx="3">
                  <c:v>296.35700000000003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04-42AE-9D47-1D8030F0E20B}"/>
            </c:ext>
          </c:extLst>
        </c:ser>
        <c:ser>
          <c:idx val="2"/>
          <c:order val="1"/>
          <c:tx>
            <c:strRef>
              <c:f>'pn foot'!$A$2</c:f>
              <c:strCache>
                <c:ptCount val="1"/>
                <c:pt idx="0">
                  <c:v>l_t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foot'!$F$16:$F$19</c:f>
                <c:numCache>
                  <c:formatCode>General</c:formatCode>
                  <c:ptCount val="4"/>
                  <c:pt idx="0">
                    <c:v>84.741118289466016</c:v>
                  </c:pt>
                  <c:pt idx="1">
                    <c:v>84.869557290842977</c:v>
                  </c:pt>
                  <c:pt idx="2">
                    <c:v>84.877443376997007</c:v>
                  </c:pt>
                  <c:pt idx="3">
                    <c:v>83.471638888976031</c:v>
                  </c:pt>
                </c:numCache>
              </c:numRef>
            </c:plus>
            <c:minus>
              <c:numRef>
                <c:f>'pn foot'!$F$16:$F$19</c:f>
                <c:numCache>
                  <c:formatCode>General</c:formatCode>
                  <c:ptCount val="4"/>
                  <c:pt idx="0">
                    <c:v>84.741118289466016</c:v>
                  </c:pt>
                  <c:pt idx="1">
                    <c:v>84.869557290842977</c:v>
                  </c:pt>
                  <c:pt idx="2">
                    <c:v>84.877443376997007</c:v>
                  </c:pt>
                  <c:pt idx="3">
                    <c:v>83.471638888976031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/>
                </a:solidFill>
                <a:prstDash val="solid"/>
                <a:round/>
              </a:ln>
              <a:effectLst/>
            </c:spPr>
          </c:errBars>
          <c:cat>
            <c:strRef>
              <c:f>'pn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'pn foot'!$B$3:$B$6</c:f>
              <c:numCache>
                <c:formatCode>0</c:formatCode>
                <c:ptCount val="4"/>
                <c:pt idx="0">
                  <c:v>76.67</c:v>
                </c:pt>
                <c:pt idx="1">
                  <c:v>85.575999999999993</c:v>
                </c:pt>
                <c:pt idx="2">
                  <c:v>91.82</c:v>
                </c:pt>
                <c:pt idx="3">
                  <c:v>111.14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04-42AE-9D47-1D8030F0E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400"/>
          <c:min val="-50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/>
                  <a:t>time from vowel onset (ms)</a:t>
                </a:r>
              </a:p>
            </c:rich>
          </c:tx>
          <c:layout>
            <c:manualLayout>
              <c:xMode val="edge"/>
              <c:yMode val="edge"/>
              <c:x val="5.0328037027950211E-2"/>
              <c:y val="0.16907430555555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5931391"/>
        <c:crosses val="autoZero"/>
        <c:crossBetween val="between"/>
        <c:majorUnit val="50"/>
        <c:minorUnit val="1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/>
              <a:t>Est. </a:t>
            </a:r>
            <a:r>
              <a:rPr lang="en-US" sz="900" i="1"/>
              <a:t>f</a:t>
            </a:r>
            <a:r>
              <a:rPr lang="en-US" sz="900" baseline="-25000"/>
              <a:t>0</a:t>
            </a:r>
            <a:r>
              <a:rPr lang="en-US" sz="900"/>
              <a:t> of PN L and H re foot syls (L*H)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'pn foot'!$A$21</c:f>
              <c:strCache>
                <c:ptCount val="1"/>
                <c:pt idx="0">
                  <c:v>h_f0</c:v>
                </c:pt>
              </c:strCache>
            </c:strRef>
          </c:tx>
          <c:spPr>
            <a:ln w="1270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foot'!$F$22:$F$25</c:f>
                <c:numCache>
                  <c:formatCode>General</c:formatCode>
                  <c:ptCount val="4"/>
                  <c:pt idx="0">
                    <c:v>2.8870313322402978</c:v>
                  </c:pt>
                  <c:pt idx="1">
                    <c:v>2.8861139064209027</c:v>
                  </c:pt>
                  <c:pt idx="2">
                    <c:v>2.8842901771013061</c:v>
                  </c:pt>
                  <c:pt idx="3">
                    <c:v>2.9010503595105064</c:v>
                  </c:pt>
                </c:numCache>
              </c:numRef>
            </c:plus>
            <c:minus>
              <c:numRef>
                <c:f>'pn foot'!$F$22:$F$25</c:f>
                <c:numCache>
                  <c:formatCode>General</c:formatCode>
                  <c:ptCount val="4"/>
                  <c:pt idx="0">
                    <c:v>2.8870313322402978</c:v>
                  </c:pt>
                  <c:pt idx="1">
                    <c:v>2.8861139064209027</c:v>
                  </c:pt>
                  <c:pt idx="2">
                    <c:v>2.8842901771013061</c:v>
                  </c:pt>
                  <c:pt idx="3">
                    <c:v>2.9010503595105064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'pn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'pn foot'!$B$22:$B$25</c:f>
              <c:numCache>
                <c:formatCode>0.0</c:formatCode>
                <c:ptCount val="4"/>
                <c:pt idx="0">
                  <c:v>88.281999999999996</c:v>
                </c:pt>
                <c:pt idx="1">
                  <c:v>88.536000000000001</c:v>
                </c:pt>
                <c:pt idx="2">
                  <c:v>89.155000000000001</c:v>
                </c:pt>
                <c:pt idx="3">
                  <c:v>88.983000000000004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8-4988-ABD7-DC1DE2CCB9BF}"/>
            </c:ext>
          </c:extLst>
        </c:ser>
        <c:ser>
          <c:idx val="2"/>
          <c:order val="1"/>
          <c:tx>
            <c:strRef>
              <c:f>'pn foot'!$A$8</c:f>
              <c:strCache>
                <c:ptCount val="1"/>
                <c:pt idx="0">
                  <c:v>l_f0</c:v>
                </c:pt>
              </c:strCache>
            </c:strRef>
          </c:tx>
          <c:spPr>
            <a:ln w="12700" cap="rnd">
              <a:solidFill>
                <a:srgbClr val="D95F02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foot'!$F$22:$F$25</c:f>
                <c:numCache>
                  <c:formatCode>General</c:formatCode>
                  <c:ptCount val="4"/>
                  <c:pt idx="0">
                    <c:v>2.8870313322402978</c:v>
                  </c:pt>
                  <c:pt idx="1">
                    <c:v>2.8861139064209027</c:v>
                  </c:pt>
                  <c:pt idx="2">
                    <c:v>2.8842901771013061</c:v>
                  </c:pt>
                  <c:pt idx="3">
                    <c:v>2.9010503595105064</c:v>
                  </c:pt>
                </c:numCache>
              </c:numRef>
            </c:plus>
            <c:minus>
              <c:numRef>
                <c:f>'pn foot'!$F$22:$F$25</c:f>
                <c:numCache>
                  <c:formatCode>General</c:formatCode>
                  <c:ptCount val="4"/>
                  <c:pt idx="0">
                    <c:v>2.8870313322402978</c:v>
                  </c:pt>
                  <c:pt idx="1">
                    <c:v>2.8861139064209027</c:v>
                  </c:pt>
                  <c:pt idx="2">
                    <c:v>2.8842901771013061</c:v>
                  </c:pt>
                  <c:pt idx="3">
                    <c:v>2.9010503595105064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'pn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'pn foot'!$B$9:$B$12</c:f>
              <c:numCache>
                <c:formatCode>0.0</c:formatCode>
                <c:ptCount val="4"/>
                <c:pt idx="0">
                  <c:v>85.932000000000002</c:v>
                </c:pt>
                <c:pt idx="1">
                  <c:v>85.828999999999994</c:v>
                </c:pt>
                <c:pt idx="2">
                  <c:v>85.891000000000005</c:v>
                </c:pt>
                <c:pt idx="3">
                  <c:v>85.921000000000006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8-4988-ABD7-DC1DE2CCB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92"/>
          <c:min val="82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/>
                  <a:t>f</a:t>
                </a:r>
                <a:r>
                  <a:rPr lang="en-US" sz="900" baseline="-25000"/>
                  <a:t>0</a:t>
                </a:r>
                <a:r>
                  <a:rPr lang="en-US" sz="900"/>
                  <a:t> (ST re 1 Hz)</a:t>
                </a:r>
              </a:p>
            </c:rich>
          </c:tx>
          <c:layout>
            <c:manualLayout>
              <c:xMode val="edge"/>
              <c:yMode val="edge"/>
              <c:x val="6.6479472698533451E-2"/>
              <c:y val="0.332234027777777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5931391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4-syl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3"/>
          <c:tx>
            <c:strRef>
              <c:f>'nuc foot'!$A$1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('nuc foot'!$B$6,'nuc foot'!$B$19,'nuc foot'!$B$32)</c:f>
              <c:numCache>
                <c:formatCode>0</c:formatCode>
                <c:ptCount val="3"/>
                <c:pt idx="0">
                  <c:v>109.717</c:v>
                </c:pt>
                <c:pt idx="1">
                  <c:v>513.71699999999998</c:v>
                </c:pt>
                <c:pt idx="2">
                  <c:v>567.91700000000003</c:v>
                </c:pt>
              </c:numCache>
              <c:extLst xmlns:c15="http://schemas.microsoft.com/office/drawing/2012/chart"/>
            </c:numRef>
          </c:xVal>
          <c:yVal>
            <c:numRef>
              <c:f>('nuc foot'!$B$12,'nuc foot'!$B$25,'nuc foot'!$B$38)</c:f>
              <c:numCache>
                <c:formatCode>0.0</c:formatCode>
                <c:ptCount val="3"/>
                <c:pt idx="0">
                  <c:v>83.643000000000001</c:v>
                </c:pt>
                <c:pt idx="1">
                  <c:v>88.771000000000001</c:v>
                </c:pt>
                <c:pt idx="2">
                  <c:v>87.86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D60A-418C-A525-C2C59636E9F7}"/>
            </c:ext>
          </c:extLst>
        </c:ser>
        <c:ser>
          <c:idx val="7"/>
          <c:order val="4"/>
          <c:tx>
            <c:strRef>
              <c:f>'nuc foot'!$G$1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square"/>
            <c:size val="6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>
                <a:solidFill>
                  <a:srgbClr val="E7298A"/>
                </a:solidFill>
              </a:ln>
            </c:spPr>
          </c:marker>
          <c:xVal>
            <c:numRef>
              <c:f>('nuc foot'!$I$6,'nuc foot'!$I$19,'nuc foot'!$I$32)</c:f>
              <c:numCache>
                <c:formatCode>0</c:formatCode>
                <c:ptCount val="3"/>
                <c:pt idx="0">
                  <c:v>112.676</c:v>
                </c:pt>
                <c:pt idx="1">
                  <c:v>468.03999999999996</c:v>
                </c:pt>
                <c:pt idx="2">
                  <c:v>520.10800000000006</c:v>
                </c:pt>
              </c:numCache>
              <c:extLst xmlns:c15="http://schemas.microsoft.com/office/drawing/2012/chart"/>
            </c:numRef>
          </c:xVal>
          <c:yVal>
            <c:numRef>
              <c:f>('nuc foot'!$I$12,'nuc foot'!$I$25,'nuc foot'!$I$38)</c:f>
              <c:numCache>
                <c:formatCode>0.0</c:formatCode>
                <c:ptCount val="3"/>
                <c:pt idx="0">
                  <c:v>83.613</c:v>
                </c:pt>
                <c:pt idx="1">
                  <c:v>88.117999999999995</c:v>
                </c:pt>
                <c:pt idx="2">
                  <c:v>82.266000000000005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D60A-418C-A525-C2C59636E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foot'!$H$3</c15:sqref>
                        </c15:formulaRef>
                      </c:ext>
                    </c:extLst>
                    <c:strCache>
                      <c:ptCount val="1"/>
                      <c:pt idx="0">
                        <c:v>syls1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foot'!$I$3,'nuc foot'!$I$16,'nuc foot'!$I$29)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127.20400000000001</c:v>
                      </c:pt>
                      <c:pt idx="1">
                        <c:v>236.43199999999999</c:v>
                      </c:pt>
                      <c:pt idx="2">
                        <c:v>261.23400000000004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foot'!$I$9,'nuc foot'!$I$22,'nuc foot'!$I$35)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82.74</c:v>
                      </c:pt>
                      <c:pt idx="1">
                        <c:v>86.55</c:v>
                      </c:pt>
                      <c:pt idx="2">
                        <c:v>81.00800000000001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D60A-418C-A525-C2C59636E9F7}"/>
                  </c:ext>
                </c:extLst>
              </c15:ser>
            </c15:filteredScatterSeries>
            <c15:filteredScatterSeries>
              <c15:ser>
                <c:idx val="5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foot'!$H$4</c15:sqref>
                        </c15:formulaRef>
                      </c:ext>
                    </c:extLst>
                    <c:strCache>
                      <c:ptCount val="1"/>
                      <c:pt idx="0">
                        <c:v>syls2</c:v>
                      </c:pt>
                    </c:strCache>
                  </c:strRef>
                </c:tx>
                <c:spPr>
                  <a:ln w="25400">
                    <a:solidFill>
                      <a:srgbClr val="D95F02"/>
                    </a:solidFill>
                    <a:prstDash val="sysDot"/>
                  </a:ln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foot'!$I$4,'nuc foot'!$I$17,'nuc foot'!$I$30)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129.34100000000001</c:v>
                      </c:pt>
                      <c:pt idx="1">
                        <c:v>257.928</c:v>
                      </c:pt>
                      <c:pt idx="2">
                        <c:v>271.90899999999999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foot'!$I$10,'nuc foot'!$I$23,'nuc foot'!$I$36)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83.25</c:v>
                      </c:pt>
                      <c:pt idx="1">
                        <c:v>87.39</c:v>
                      </c:pt>
                      <c:pt idx="2">
                        <c:v>82.371000000000009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60A-418C-A525-C2C59636E9F7}"/>
                  </c:ext>
                </c:extLst>
              </c15:ser>
            </c15:filteredScatterSeries>
            <c15:filteredScatterSeries>
              <c15:ser>
                <c:idx val="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foot'!$H$5</c15:sqref>
                        </c15:formulaRef>
                      </c:ext>
                    </c:extLst>
                    <c:strCache>
                      <c:ptCount val="1"/>
                      <c:pt idx="0">
                        <c:v>syls3</c:v>
                      </c:pt>
                    </c:strCache>
                  </c:strRef>
                </c:tx>
                <c:spPr>
                  <a:ln w="25400">
                    <a:solidFill>
                      <a:srgbClr val="47298A"/>
                    </a:solidFill>
                    <a:prstDash val="sysDot"/>
                  </a:ln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foot'!$I$5,'nuc foot'!$I$18,'nuc foot'!$I$31)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130.22800000000001</c:v>
                      </c:pt>
                      <c:pt idx="1">
                        <c:v>333.32399999999996</c:v>
                      </c:pt>
                      <c:pt idx="2">
                        <c:v>378.447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foot'!$I$11,'nuc foot'!$I$24,'nuc foot'!$I$37)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83.204999999999998</c:v>
                      </c:pt>
                      <c:pt idx="1">
                        <c:v>88.85199999999999</c:v>
                      </c:pt>
                      <c:pt idx="2">
                        <c:v>82.677000000000007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60A-418C-A525-C2C59636E9F7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foot'!$A$3</c15:sqref>
                        </c15:formulaRef>
                      </c:ext>
                    </c:extLst>
                    <c:strCache>
                      <c:ptCount val="1"/>
                      <c:pt idx="0">
                        <c:v>syls1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foot'!$B$3,'nuc foot'!$B$16,'nuc foot'!$B$29)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124.245</c:v>
                      </c:pt>
                      <c:pt idx="1">
                        <c:v>282.10899999999998</c:v>
                      </c:pt>
                      <c:pt idx="2">
                        <c:v>309.04300000000001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foot'!$B$9,'nuc foot'!$B$22,'nuc foot'!$B$35)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82.77</c:v>
                      </c:pt>
                      <c:pt idx="1">
                        <c:v>87.203000000000003</c:v>
                      </c:pt>
                      <c:pt idx="2">
                        <c:v>86.602000000000004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60A-418C-A525-C2C59636E9F7}"/>
                  </c:ext>
                </c:extLst>
              </c15:ser>
            </c15:filteredScatterSeries>
            <c15:filteredScatterSeries>
              <c15:ser>
                <c:idx val="2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foot'!$A$4</c15:sqref>
                        </c15:formulaRef>
                      </c:ext>
                    </c:extLst>
                    <c:strCache>
                      <c:ptCount val="1"/>
                      <c:pt idx="0">
                        <c:v>syls2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foot'!$B$4,'nuc foot'!$B$17,'nuc foot'!$B$30)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126.38200000000001</c:v>
                      </c:pt>
                      <c:pt idx="1">
                        <c:v>303.60500000000002</c:v>
                      </c:pt>
                      <c:pt idx="2">
                        <c:v>319.71800000000002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foot'!$B$10,'nuc foot'!$B$23,'nuc foot'!$B$36)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83.28</c:v>
                      </c:pt>
                      <c:pt idx="1">
                        <c:v>88.043000000000006</c:v>
                      </c:pt>
                      <c:pt idx="2">
                        <c:v>87.965000000000003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60A-418C-A525-C2C59636E9F7}"/>
                  </c:ext>
                </c:extLst>
              </c15:ser>
            </c15:filteredScatterSeries>
            <c15:filteredScatterSeries>
              <c15:ser>
                <c:idx val="3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foot'!$A$5</c15:sqref>
                        </c15:formulaRef>
                      </c:ext>
                    </c:extLst>
                    <c:strCache>
                      <c:ptCount val="1"/>
                      <c:pt idx="0">
                        <c:v>syls3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foot'!$B$5,'nuc foot'!$B$18,'nuc foot'!$B$31)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127.26900000000001</c:v>
                      </c:pt>
                      <c:pt idx="1">
                        <c:v>379.00099999999998</c:v>
                      </c:pt>
                      <c:pt idx="2">
                        <c:v>426.25599999999997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foot'!$B$11,'nuc foot'!$B$24,'nuc foot'!$B$37)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83.234999999999999</c:v>
                      </c:pt>
                      <c:pt idx="1">
                        <c:v>89.504999999999995</c:v>
                      </c:pt>
                      <c:pt idx="2">
                        <c:v>88.271000000000001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60A-418C-A525-C2C59636E9F7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537516360498763"/>
          <c:y val="0.17979767827529025"/>
          <c:w val="0.28457907624647977"/>
          <c:h val="0.17968739635157546"/>
        </c:manualLayout>
      </c:layout>
      <c:overlay val="1"/>
      <c:spPr>
        <a:solidFill>
          <a:schemeClr val="bg1"/>
        </a:solidFill>
        <a:ln w="6350"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/>
            </a:pPr>
            <a:r>
              <a:rPr lang="en-US" sz="900" b="0"/>
              <a:t>Estimated PN tonal targets (L*H)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'pn ana'!$A$3</c:f>
              <c:strCache>
                <c:ptCount val="1"/>
                <c:pt idx="0">
                  <c:v>ana_0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8"/>
            <c:spPr>
              <a:solidFill>
                <a:srgbClr val="1B9E77"/>
              </a:solidFill>
              <a:ln>
                <a:solidFill>
                  <a:schemeClr val="tx1"/>
                </a:solidFill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63C-46ED-97D2-058F4FF258AC}"/>
              </c:ext>
            </c:extLst>
          </c:dPt>
          <c:errBars>
            <c:errDir val="x"/>
            <c:errBarType val="both"/>
            <c:errValType val="cust"/>
            <c:noEndCap val="0"/>
            <c:plus>
              <c:numRef>
                <c:f>('pn ana'!$F$3,'pn ana'!$F$16,'pn ana'!$F$29)</c:f>
                <c:numCache>
                  <c:formatCode>General</c:formatCode>
                  <c:ptCount val="3"/>
                  <c:pt idx="0">
                    <c:v>82.157542063970936</c:v>
                  </c:pt>
                  <c:pt idx="1">
                    <c:v>84.741118289466016</c:v>
                  </c:pt>
                </c:numCache>
              </c:numRef>
            </c:plus>
            <c:minus>
              <c:numRef>
                <c:f>('pn ana'!$F$3,'pn ana'!$F$16,'pn ana'!$F$29)</c:f>
                <c:numCache>
                  <c:formatCode>General</c:formatCode>
                  <c:ptCount val="3"/>
                  <c:pt idx="0">
                    <c:v>82.157542063970936</c:v>
                  </c:pt>
                  <c:pt idx="1">
                    <c:v>84.741118289466016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ana'!$F$9,'pn ana'!$F$22,'pn ana'!$F$35)</c:f>
                <c:numCache>
                  <c:formatCode>General</c:formatCode>
                  <c:ptCount val="3"/>
                  <c:pt idx="0">
                    <c:v>3.0952017103067959</c:v>
                  </c:pt>
                  <c:pt idx="1">
                    <c:v>2.8870313322402978</c:v>
                  </c:pt>
                </c:numCache>
              </c:numRef>
            </c:plus>
            <c:minus>
              <c:numRef>
                <c:f>('pn ana'!$F$9,'pn ana'!$F$22,'pn ana'!$F$35)</c:f>
                <c:numCache>
                  <c:formatCode>General</c:formatCode>
                  <c:ptCount val="3"/>
                  <c:pt idx="0">
                    <c:v>3.0952017103067959</c:v>
                  </c:pt>
                  <c:pt idx="1">
                    <c:v>2.8870313322402978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('pn ana'!$B$3,'pn ana'!$B$16)</c:f>
              <c:numCache>
                <c:formatCode>0</c:formatCode>
                <c:ptCount val="2"/>
                <c:pt idx="0">
                  <c:v>76.67</c:v>
                </c:pt>
                <c:pt idx="1">
                  <c:v>227.072</c:v>
                </c:pt>
              </c:numCache>
            </c:numRef>
          </c:xVal>
          <c:yVal>
            <c:numRef>
              <c:f>('pn ana'!$B$9,'pn ana'!$B$22)</c:f>
              <c:numCache>
                <c:formatCode>0.0</c:formatCode>
                <c:ptCount val="2"/>
                <c:pt idx="0">
                  <c:v>85.932000000000002</c:v>
                </c:pt>
                <c:pt idx="1">
                  <c:v>88.281999999999996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3C-46ED-97D2-058F4FF258AC}"/>
            </c:ext>
          </c:extLst>
        </c:ser>
        <c:ser>
          <c:idx val="2"/>
          <c:order val="1"/>
          <c:tx>
            <c:strRef>
              <c:f>'pn ana'!$A$4</c:f>
              <c:strCache>
                <c:ptCount val="1"/>
                <c:pt idx="0">
                  <c:v>ana_1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('pn ana'!$F$10,'pn ana'!$F$23,'pn ana'!$F$37)</c:f>
                <c:numCache>
                  <c:formatCode>General</c:formatCode>
                  <c:ptCount val="3"/>
                  <c:pt idx="0">
                    <c:v>3.0352303595406056</c:v>
                  </c:pt>
                  <c:pt idx="1">
                    <c:v>2.8112964489597942</c:v>
                  </c:pt>
                </c:numCache>
              </c:numRef>
            </c:plus>
            <c:minus>
              <c:numRef>
                <c:f>('pn ana'!$F$10,'pn ana'!$F$23,'pn ana'!$F$37)</c:f>
                <c:numCache>
                  <c:formatCode>General</c:formatCode>
                  <c:ptCount val="3"/>
                  <c:pt idx="0">
                    <c:v>3.0352303595406056</c:v>
                  </c:pt>
                  <c:pt idx="1">
                    <c:v>2.8112964489597942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('pn ana'!$F$4,'pn ana'!$F$17,'pn ana'!$F$30)</c:f>
                <c:numCache>
                  <c:formatCode>General</c:formatCode>
                  <c:ptCount val="3"/>
                  <c:pt idx="0">
                    <c:v>42.020919011516497</c:v>
                  </c:pt>
                  <c:pt idx="1">
                    <c:v>40.889382377743985</c:v>
                  </c:pt>
                </c:numCache>
              </c:numRef>
            </c:plus>
            <c:minus>
              <c:numRef>
                <c:f>('pn ana'!$F$4,'pn ana'!$F$17,'pn ana'!$F$30)</c:f>
                <c:numCache>
                  <c:formatCode>General</c:formatCode>
                  <c:ptCount val="3"/>
                  <c:pt idx="0">
                    <c:v>42.020919011516497</c:v>
                  </c:pt>
                  <c:pt idx="1">
                    <c:v>40.889382377743985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('pn ana'!$B$4,'pn ana'!$B$17)</c:f>
              <c:numCache>
                <c:formatCode>0</c:formatCode>
                <c:ptCount val="2"/>
                <c:pt idx="0">
                  <c:v>26.279</c:v>
                </c:pt>
                <c:pt idx="1">
                  <c:v>160.13999999999999</c:v>
                </c:pt>
              </c:numCache>
            </c:numRef>
          </c:xVal>
          <c:yVal>
            <c:numRef>
              <c:f>('pn ana'!$B$10,'pn ana'!$B$23)</c:f>
              <c:numCache>
                <c:formatCode>0.0</c:formatCode>
                <c:ptCount val="2"/>
                <c:pt idx="0">
                  <c:v>86.394000000000005</c:v>
                </c:pt>
                <c:pt idx="1">
                  <c:v>88.494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3C-46ED-97D2-058F4FF258AC}"/>
            </c:ext>
          </c:extLst>
        </c:ser>
        <c:ser>
          <c:idx val="3"/>
          <c:order val="2"/>
          <c:tx>
            <c:strRef>
              <c:f>'pn ana'!$A$5</c:f>
              <c:strCache>
                <c:ptCount val="1"/>
                <c:pt idx="0">
                  <c:v>ana_2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('pn ana'!$F$5,'pn ana'!$F$18,'pn ana'!$F$31)</c:f>
                <c:numCache>
                  <c:formatCode>General</c:formatCode>
                  <c:ptCount val="3"/>
                  <c:pt idx="0">
                    <c:v>96.137628388527105</c:v>
                  </c:pt>
                  <c:pt idx="1">
                    <c:v>82.978266682289018</c:v>
                  </c:pt>
                </c:numCache>
              </c:numRef>
            </c:plus>
            <c:minus>
              <c:numRef>
                <c:f>('pn ana'!$F$5,'pn ana'!$F$18,'pn ana'!$F$31)</c:f>
                <c:numCache>
                  <c:formatCode>General</c:formatCode>
                  <c:ptCount val="3"/>
                  <c:pt idx="0">
                    <c:v>96.137628388527105</c:v>
                  </c:pt>
                  <c:pt idx="1">
                    <c:v>82.978266682289018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ana'!$F$11,'pn ana'!$F$24,'pn ana'!$F$37)</c:f>
                <c:numCache>
                  <c:formatCode>General</c:formatCode>
                  <c:ptCount val="3"/>
                  <c:pt idx="0">
                    <c:v>3.1096701456710036</c:v>
                  </c:pt>
                  <c:pt idx="1">
                    <c:v>2.9088628850395963</c:v>
                  </c:pt>
                </c:numCache>
              </c:numRef>
            </c:plus>
            <c:minus>
              <c:numRef>
                <c:f>('pn ana'!$F$11,'pn ana'!$F$24,'pn ana'!$F$37)</c:f>
                <c:numCache>
                  <c:formatCode>General</c:formatCode>
                  <c:ptCount val="3"/>
                  <c:pt idx="0">
                    <c:v>3.1096701456710036</c:v>
                  </c:pt>
                  <c:pt idx="1">
                    <c:v>2.9088628850395963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('pn ana'!$B$5,'pn ana'!$B$18)</c:f>
              <c:numCache>
                <c:formatCode>0</c:formatCode>
                <c:ptCount val="2"/>
                <c:pt idx="0">
                  <c:v>70.254000000000005</c:v>
                </c:pt>
                <c:pt idx="1">
                  <c:v>223.47900000000001</c:v>
                </c:pt>
              </c:numCache>
            </c:numRef>
          </c:xVal>
          <c:yVal>
            <c:numRef>
              <c:f>('pn ana'!$B$11,'pn ana'!$B$24)</c:f>
              <c:numCache>
                <c:formatCode>0.0</c:formatCode>
                <c:ptCount val="2"/>
                <c:pt idx="0">
                  <c:v>85.42</c:v>
                </c:pt>
                <c:pt idx="1">
                  <c:v>88.480999999999995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3C-46ED-97D2-058F4FF258AC}"/>
            </c:ext>
          </c:extLst>
        </c:ser>
        <c:ser>
          <c:idx val="0"/>
          <c:order val="3"/>
          <c:tx>
            <c:strRef>
              <c:f>'pn ana'!$A$6</c:f>
              <c:strCache>
                <c:ptCount val="1"/>
                <c:pt idx="0">
                  <c:v>ana_3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('pn ana'!$F$6,'pn ana'!$F$19,'pn ana'!$F$32)</c:f>
                <c:numCache>
                  <c:formatCode>General</c:formatCode>
                  <c:ptCount val="3"/>
                  <c:pt idx="0">
                    <c:v>96.232331798183296</c:v>
                  </c:pt>
                  <c:pt idx="1">
                    <c:v>82.970403609691999</c:v>
                  </c:pt>
                </c:numCache>
              </c:numRef>
            </c:plus>
            <c:minus>
              <c:numRef>
                <c:f>('pn ana'!$F$6,'pn ana'!$F$19,'pn ana'!$F$32)</c:f>
                <c:numCache>
                  <c:formatCode>General</c:formatCode>
                  <c:ptCount val="3"/>
                  <c:pt idx="0">
                    <c:v>96.232331798183296</c:v>
                  </c:pt>
                  <c:pt idx="1">
                    <c:v>82.970403609691999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ana'!$F$12,'pn ana'!$F$25,'pn ana'!$F$38)</c:f>
                <c:numCache>
                  <c:formatCode>General</c:formatCode>
                  <c:ptCount val="3"/>
                  <c:pt idx="0">
                    <c:v>3.109208854495904</c:v>
                  </c:pt>
                  <c:pt idx="1">
                    <c:v>2.9101284815170061</c:v>
                  </c:pt>
                </c:numCache>
              </c:numRef>
            </c:plus>
            <c:minus>
              <c:numRef>
                <c:f>('pn ana'!$F$12,'pn ana'!$F$25,'pn ana'!$F$38)</c:f>
                <c:numCache>
                  <c:formatCode>General</c:formatCode>
                  <c:ptCount val="3"/>
                  <c:pt idx="0">
                    <c:v>3.109208854495904</c:v>
                  </c:pt>
                  <c:pt idx="1">
                    <c:v>2.9101284815170061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('pn ana'!$B$6,'pn ana'!$B$19)</c:f>
              <c:numCache>
                <c:formatCode>0</c:formatCode>
                <c:ptCount val="2"/>
                <c:pt idx="0">
                  <c:v>80.097999999999999</c:v>
                </c:pt>
                <c:pt idx="1">
                  <c:v>236.447</c:v>
                </c:pt>
              </c:numCache>
            </c:numRef>
          </c:xVal>
          <c:yVal>
            <c:numRef>
              <c:f>('pn ana'!$B$12,'pn ana'!$B$25)</c:f>
              <c:numCache>
                <c:formatCode>0.0</c:formatCode>
                <c:ptCount val="2"/>
                <c:pt idx="0">
                  <c:v>85.277000000000001</c:v>
                </c:pt>
                <c:pt idx="1">
                  <c:v>87.777000000000001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3C-46ED-97D2-058F4FF25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4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100"/>
        <c:minorUnit val="20"/>
      </c:valAx>
      <c:valAx>
        <c:axId val="501389184"/>
        <c:scaling>
          <c:orientation val="minMax"/>
          <c:max val="92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>
                    <a:solidFill>
                      <a:sysClr val="windowText" lastClr="000000"/>
                    </a:solidFill>
                  </a:rPr>
                  <a:t>f</a:t>
                </a:r>
                <a:r>
                  <a:rPr lang="en-US" sz="900" i="1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900" i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At val="-50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60144518518518519"/>
          <c:y val="0.55971000000000004"/>
          <c:w val="0.28862060041407867"/>
          <c:h val="0.217210613598673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/>
              <a:t>Est. alignment of PN L and H re foot_syls (L*H)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'pn ana'!$A$15</c:f>
              <c:strCache>
                <c:ptCount val="1"/>
                <c:pt idx="0">
                  <c:v>h_t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ana'!$F$16:$F$19</c:f>
                <c:numCache>
                  <c:formatCode>General</c:formatCode>
                  <c:ptCount val="4"/>
                  <c:pt idx="0">
                    <c:v>84.741118289466016</c:v>
                  </c:pt>
                  <c:pt idx="1">
                    <c:v>40.889382377743985</c:v>
                  </c:pt>
                  <c:pt idx="2">
                    <c:v>82.978266682289018</c:v>
                  </c:pt>
                  <c:pt idx="3">
                    <c:v>82.970403609691999</c:v>
                  </c:pt>
                </c:numCache>
              </c:numRef>
            </c:plus>
            <c:minus>
              <c:numRef>
                <c:f>'pn ana'!$F$16:$F$19</c:f>
                <c:numCache>
                  <c:formatCode>General</c:formatCode>
                  <c:ptCount val="4"/>
                  <c:pt idx="0">
                    <c:v>84.741118289466016</c:v>
                  </c:pt>
                  <c:pt idx="1">
                    <c:v>40.889382377743985</c:v>
                  </c:pt>
                  <c:pt idx="2">
                    <c:v>82.978266682289018</c:v>
                  </c:pt>
                  <c:pt idx="3">
                    <c:v>82.970403609691999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'pn ana'!$A$3:$A$6</c:f>
              <c:strCache>
                <c:ptCount val="4"/>
                <c:pt idx="0">
                  <c:v>ana_0</c:v>
                </c:pt>
                <c:pt idx="1">
                  <c:v>ana_1</c:v>
                </c:pt>
                <c:pt idx="2">
                  <c:v>ana_2</c:v>
                </c:pt>
                <c:pt idx="3">
                  <c:v>ana_3</c:v>
                </c:pt>
              </c:strCache>
            </c:strRef>
          </c:cat>
          <c:val>
            <c:numRef>
              <c:f>'pn ana'!$B$16:$B$19</c:f>
              <c:numCache>
                <c:formatCode>0</c:formatCode>
                <c:ptCount val="4"/>
                <c:pt idx="0">
                  <c:v>227.072</c:v>
                </c:pt>
                <c:pt idx="1">
                  <c:v>160.13999999999999</c:v>
                </c:pt>
                <c:pt idx="2">
                  <c:v>223.47900000000001</c:v>
                </c:pt>
                <c:pt idx="3">
                  <c:v>236.447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43-4AA9-B109-D996ABD7E104}"/>
            </c:ext>
          </c:extLst>
        </c:ser>
        <c:ser>
          <c:idx val="2"/>
          <c:order val="1"/>
          <c:tx>
            <c:strRef>
              <c:f>'pn ana'!$A$2</c:f>
              <c:strCache>
                <c:ptCount val="1"/>
                <c:pt idx="0">
                  <c:v>l_t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ana'!$F$16:$F$19</c:f>
                <c:numCache>
                  <c:formatCode>General</c:formatCode>
                  <c:ptCount val="4"/>
                  <c:pt idx="0">
                    <c:v>84.741118289466016</c:v>
                  </c:pt>
                  <c:pt idx="1">
                    <c:v>40.889382377743985</c:v>
                  </c:pt>
                  <c:pt idx="2">
                    <c:v>82.978266682289018</c:v>
                  </c:pt>
                  <c:pt idx="3">
                    <c:v>82.970403609691999</c:v>
                  </c:pt>
                </c:numCache>
              </c:numRef>
            </c:plus>
            <c:minus>
              <c:numRef>
                <c:f>'pn ana'!$F$16:$F$19</c:f>
                <c:numCache>
                  <c:formatCode>General</c:formatCode>
                  <c:ptCount val="4"/>
                  <c:pt idx="0">
                    <c:v>84.741118289466016</c:v>
                  </c:pt>
                  <c:pt idx="1">
                    <c:v>40.889382377743985</c:v>
                  </c:pt>
                  <c:pt idx="2">
                    <c:v>82.978266682289018</c:v>
                  </c:pt>
                  <c:pt idx="3">
                    <c:v>82.970403609691999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/>
                </a:solidFill>
                <a:prstDash val="solid"/>
                <a:round/>
              </a:ln>
              <a:effectLst/>
            </c:spPr>
          </c:errBars>
          <c:cat>
            <c:strRef>
              <c:f>'pn ana'!$A$3:$A$6</c:f>
              <c:strCache>
                <c:ptCount val="4"/>
                <c:pt idx="0">
                  <c:v>ana_0</c:v>
                </c:pt>
                <c:pt idx="1">
                  <c:v>ana_1</c:v>
                </c:pt>
                <c:pt idx="2">
                  <c:v>ana_2</c:v>
                </c:pt>
                <c:pt idx="3">
                  <c:v>ana_3</c:v>
                </c:pt>
              </c:strCache>
            </c:strRef>
          </c:cat>
          <c:val>
            <c:numRef>
              <c:f>'pn ana'!$B$3:$B$6</c:f>
              <c:numCache>
                <c:formatCode>0</c:formatCode>
                <c:ptCount val="4"/>
                <c:pt idx="0">
                  <c:v>76.67</c:v>
                </c:pt>
                <c:pt idx="1">
                  <c:v>26.279</c:v>
                </c:pt>
                <c:pt idx="2">
                  <c:v>70.254000000000005</c:v>
                </c:pt>
                <c:pt idx="3">
                  <c:v>80.097999999999999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43-4AA9-B109-D996ABD7E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400"/>
          <c:min val="-50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/>
                  <a:t>time from vowel onset (ms)</a:t>
                </a:r>
              </a:p>
            </c:rich>
          </c:tx>
          <c:layout>
            <c:manualLayout>
              <c:xMode val="edge"/>
              <c:yMode val="edge"/>
              <c:x val="5.0328037027950211E-2"/>
              <c:y val="0.19553263888888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5931391"/>
        <c:crosses val="autoZero"/>
        <c:crossBetween val="between"/>
        <c:majorUnit val="50"/>
        <c:minorUnit val="1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/>
              <a:t>Estimated </a:t>
            </a:r>
            <a:r>
              <a:rPr lang="en-US" sz="900" i="1"/>
              <a:t>f</a:t>
            </a:r>
            <a:r>
              <a:rPr lang="en-US" sz="900" baseline="-25000"/>
              <a:t>0</a:t>
            </a:r>
            <a:r>
              <a:rPr lang="en-US" sz="900"/>
              <a:t> of PN L and H re foot_syls (L*H)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'pn ana'!$A$21</c:f>
              <c:strCache>
                <c:ptCount val="1"/>
                <c:pt idx="0">
                  <c:v>h_f0</c:v>
                </c:pt>
              </c:strCache>
            </c:strRef>
          </c:tx>
          <c:spPr>
            <a:ln w="1270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ana'!$F$22:$F$25</c:f>
                <c:numCache>
                  <c:formatCode>General</c:formatCode>
                  <c:ptCount val="4"/>
                  <c:pt idx="0">
                    <c:v>2.8870313322402978</c:v>
                  </c:pt>
                  <c:pt idx="1">
                    <c:v>2.8112964489597942</c:v>
                  </c:pt>
                  <c:pt idx="2">
                    <c:v>2.9088628850395963</c:v>
                  </c:pt>
                  <c:pt idx="3">
                    <c:v>2.9101284815170061</c:v>
                  </c:pt>
                </c:numCache>
              </c:numRef>
            </c:plus>
            <c:minus>
              <c:numRef>
                <c:f>'pn ana'!$F$22:$F$25</c:f>
                <c:numCache>
                  <c:formatCode>General</c:formatCode>
                  <c:ptCount val="4"/>
                  <c:pt idx="0">
                    <c:v>2.8870313322402978</c:v>
                  </c:pt>
                  <c:pt idx="1">
                    <c:v>2.8112964489597942</c:v>
                  </c:pt>
                  <c:pt idx="2">
                    <c:v>2.9088628850395963</c:v>
                  </c:pt>
                  <c:pt idx="3">
                    <c:v>2.9101284815170061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'pn ana'!$A$3:$A$6</c:f>
              <c:strCache>
                <c:ptCount val="4"/>
                <c:pt idx="0">
                  <c:v>ana_0</c:v>
                </c:pt>
                <c:pt idx="1">
                  <c:v>ana_1</c:v>
                </c:pt>
                <c:pt idx="2">
                  <c:v>ana_2</c:v>
                </c:pt>
                <c:pt idx="3">
                  <c:v>ana_3</c:v>
                </c:pt>
              </c:strCache>
            </c:strRef>
          </c:cat>
          <c:val>
            <c:numRef>
              <c:f>'pn ana'!$B$22:$B$25</c:f>
              <c:numCache>
                <c:formatCode>0.0</c:formatCode>
                <c:ptCount val="4"/>
                <c:pt idx="0">
                  <c:v>88.281999999999996</c:v>
                </c:pt>
                <c:pt idx="1">
                  <c:v>88.494</c:v>
                </c:pt>
                <c:pt idx="2">
                  <c:v>88.480999999999995</c:v>
                </c:pt>
                <c:pt idx="3">
                  <c:v>87.777000000000001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84-43C1-9BDD-255F356E465B}"/>
            </c:ext>
          </c:extLst>
        </c:ser>
        <c:ser>
          <c:idx val="2"/>
          <c:order val="1"/>
          <c:tx>
            <c:strRef>
              <c:f>'pn ana'!$A$8</c:f>
              <c:strCache>
                <c:ptCount val="1"/>
                <c:pt idx="0">
                  <c:v>l_f0</c:v>
                </c:pt>
              </c:strCache>
            </c:strRef>
          </c:tx>
          <c:spPr>
            <a:ln w="12700" cap="rnd">
              <a:solidFill>
                <a:srgbClr val="D95F02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ana'!$F$22:$F$25</c:f>
                <c:numCache>
                  <c:formatCode>General</c:formatCode>
                  <c:ptCount val="4"/>
                  <c:pt idx="0">
                    <c:v>2.8870313322402978</c:v>
                  </c:pt>
                  <c:pt idx="1">
                    <c:v>2.8112964489597942</c:v>
                  </c:pt>
                  <c:pt idx="2">
                    <c:v>2.9088628850395963</c:v>
                  </c:pt>
                  <c:pt idx="3">
                    <c:v>2.9101284815170061</c:v>
                  </c:pt>
                </c:numCache>
              </c:numRef>
            </c:plus>
            <c:minus>
              <c:numRef>
                <c:f>'pn ana'!$F$22:$F$25</c:f>
                <c:numCache>
                  <c:formatCode>General</c:formatCode>
                  <c:ptCount val="4"/>
                  <c:pt idx="0">
                    <c:v>2.8870313322402978</c:v>
                  </c:pt>
                  <c:pt idx="1">
                    <c:v>2.8112964489597942</c:v>
                  </c:pt>
                  <c:pt idx="2">
                    <c:v>2.9088628850395963</c:v>
                  </c:pt>
                  <c:pt idx="3">
                    <c:v>2.9101284815170061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'pn ana'!$A$3:$A$6</c:f>
              <c:strCache>
                <c:ptCount val="4"/>
                <c:pt idx="0">
                  <c:v>ana_0</c:v>
                </c:pt>
                <c:pt idx="1">
                  <c:v>ana_1</c:v>
                </c:pt>
                <c:pt idx="2">
                  <c:v>ana_2</c:v>
                </c:pt>
                <c:pt idx="3">
                  <c:v>ana_3</c:v>
                </c:pt>
              </c:strCache>
            </c:strRef>
          </c:cat>
          <c:val>
            <c:numRef>
              <c:f>'pn ana'!$B$9:$B$12</c:f>
              <c:numCache>
                <c:formatCode>0.0</c:formatCode>
                <c:ptCount val="4"/>
                <c:pt idx="0">
                  <c:v>85.932000000000002</c:v>
                </c:pt>
                <c:pt idx="1">
                  <c:v>86.394000000000005</c:v>
                </c:pt>
                <c:pt idx="2">
                  <c:v>85.42</c:v>
                </c:pt>
                <c:pt idx="3">
                  <c:v>85.277000000000001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84-43C1-9BDD-255F356E4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92"/>
          <c:min val="82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/>
                  <a:t>f</a:t>
                </a:r>
                <a:r>
                  <a:rPr lang="en-US" sz="900" baseline="-25000"/>
                  <a:t>0</a:t>
                </a:r>
                <a:r>
                  <a:rPr lang="en-US" sz="900"/>
                  <a:t> (ST re 1 Hz)</a:t>
                </a:r>
              </a:p>
            </c:rich>
          </c:tx>
          <c:layout>
            <c:manualLayout>
              <c:xMode val="edge"/>
              <c:yMode val="edge"/>
              <c:x val="7.0512091824325135E-2"/>
              <c:y val="0.3145951388888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5931391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Alignment of L and H re foot syls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'nuc foot'!$AC$20</c:f>
              <c:strCache>
                <c:ptCount val="1"/>
                <c:pt idx="0">
                  <c:v>H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foot'!$F$16:$F$19</c:f>
                <c:numCache>
                  <c:formatCode>General</c:formatCode>
                  <c:ptCount val="4"/>
                  <c:pt idx="0">
                    <c:v>44.637293846833984</c:v>
                  </c:pt>
                  <c:pt idx="1">
                    <c:v>74.158085736960032</c:v>
                  </c:pt>
                  <c:pt idx="2">
                    <c:v>44.635238618004962</c:v>
                  </c:pt>
                  <c:pt idx="3">
                    <c:v>74.215505111882976</c:v>
                  </c:pt>
                </c:numCache>
              </c:numRef>
            </c:plus>
            <c:minus>
              <c:numRef>
                <c:f>'nuc foot'!$F$16:$F$19</c:f>
                <c:numCache>
                  <c:formatCode>General</c:formatCode>
                  <c:ptCount val="4"/>
                  <c:pt idx="0">
                    <c:v>44.637293846833984</c:v>
                  </c:pt>
                  <c:pt idx="1">
                    <c:v>74.158085736960032</c:v>
                  </c:pt>
                  <c:pt idx="2">
                    <c:v>44.635238618004962</c:v>
                  </c:pt>
                  <c:pt idx="3">
                    <c:v>74.215505111882976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foot'!$B$16:$B$19</c:f>
              <c:numCache>
                <c:formatCode>0</c:formatCode>
                <c:ptCount val="4"/>
                <c:pt idx="0">
                  <c:v>282.10899999999998</c:v>
                </c:pt>
                <c:pt idx="1">
                  <c:v>303.60500000000002</c:v>
                </c:pt>
                <c:pt idx="2">
                  <c:v>379.00099999999998</c:v>
                </c:pt>
                <c:pt idx="3">
                  <c:v>513.71699999999998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24-4B84-BFF5-EB77CBB69A47}"/>
            </c:ext>
          </c:extLst>
        </c:ser>
        <c:ser>
          <c:idx val="2"/>
          <c:order val="1"/>
          <c:tx>
            <c:strRef>
              <c:f>'nuc foot'!$AC$18</c:f>
              <c:strCache>
                <c:ptCount val="1"/>
                <c:pt idx="0">
                  <c:v>H in L*H L%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foot'!$F$16:$F$19</c:f>
                <c:numCache>
                  <c:formatCode>General</c:formatCode>
                  <c:ptCount val="4"/>
                  <c:pt idx="0">
                    <c:v>44.637293846833984</c:v>
                  </c:pt>
                  <c:pt idx="1">
                    <c:v>74.158085736960032</c:v>
                  </c:pt>
                  <c:pt idx="2">
                    <c:v>44.635238618004962</c:v>
                  </c:pt>
                  <c:pt idx="3">
                    <c:v>74.215505111882976</c:v>
                  </c:pt>
                </c:numCache>
              </c:numRef>
            </c:plus>
            <c:minus>
              <c:numRef>
                <c:f>'nuc foot'!$F$16:$F$19</c:f>
                <c:numCache>
                  <c:formatCode>General</c:formatCode>
                  <c:ptCount val="4"/>
                  <c:pt idx="0">
                    <c:v>44.637293846833984</c:v>
                  </c:pt>
                  <c:pt idx="1">
                    <c:v>74.158085736960032</c:v>
                  </c:pt>
                  <c:pt idx="2">
                    <c:v>44.635238618004962</c:v>
                  </c:pt>
                  <c:pt idx="3">
                    <c:v>74.215505111882976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/>
                </a:solidFill>
                <a:prstDash val="solid"/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foot'!$I$16:$I$19</c:f>
              <c:numCache>
                <c:formatCode>0</c:formatCode>
                <c:ptCount val="4"/>
                <c:pt idx="0">
                  <c:v>236.43199999999999</c:v>
                </c:pt>
                <c:pt idx="1">
                  <c:v>257.928</c:v>
                </c:pt>
                <c:pt idx="2">
                  <c:v>333.32399999999996</c:v>
                </c:pt>
                <c:pt idx="3">
                  <c:v>468.03999999999996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24-4B84-BFF5-EB77CBB69A47}"/>
            </c:ext>
          </c:extLst>
        </c:ser>
        <c:ser>
          <c:idx val="4"/>
          <c:order val="2"/>
          <c:tx>
            <c:strRef>
              <c:f>'nuc foot'!$AC$21</c:f>
              <c:strCache>
                <c:ptCount val="1"/>
                <c:pt idx="0">
                  <c:v>L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foot'!$F$3:$F$6</c:f>
                <c:numCache>
                  <c:formatCode>General</c:formatCode>
                  <c:ptCount val="4"/>
                  <c:pt idx="0">
                    <c:v>57.152706049786502</c:v>
                  </c:pt>
                  <c:pt idx="1">
                    <c:v>84.911736758051106</c:v>
                  </c:pt>
                  <c:pt idx="2">
                    <c:v>57.153474776269107</c:v>
                  </c:pt>
                  <c:pt idx="3">
                    <c:v>76.78741601367409</c:v>
                  </c:pt>
                </c:numCache>
              </c:numRef>
            </c:plus>
            <c:minus>
              <c:numRef>
                <c:f>'nuc foot'!$F$3:$F$6</c:f>
                <c:numCache>
                  <c:formatCode>General</c:formatCode>
                  <c:ptCount val="4"/>
                  <c:pt idx="0">
                    <c:v>57.152706049786502</c:v>
                  </c:pt>
                  <c:pt idx="1">
                    <c:v>84.911736758051106</c:v>
                  </c:pt>
                  <c:pt idx="2">
                    <c:v>57.153474776269107</c:v>
                  </c:pt>
                  <c:pt idx="3">
                    <c:v>76.78741601367409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foot'!$B$3:$B$6</c:f>
              <c:numCache>
                <c:formatCode>0</c:formatCode>
                <c:ptCount val="4"/>
                <c:pt idx="0">
                  <c:v>124.245</c:v>
                </c:pt>
                <c:pt idx="1">
                  <c:v>126.38200000000001</c:v>
                </c:pt>
                <c:pt idx="2">
                  <c:v>127.26900000000001</c:v>
                </c:pt>
                <c:pt idx="3">
                  <c:v>109.717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24-4B84-BFF5-EB77CBB69A47}"/>
            </c:ext>
          </c:extLst>
        </c:ser>
        <c:ser>
          <c:idx val="0"/>
          <c:order val="3"/>
          <c:tx>
            <c:strRef>
              <c:f>'nuc foot'!$AC$19</c:f>
              <c:strCache>
                <c:ptCount val="1"/>
                <c:pt idx="0">
                  <c:v>L in L*H L%</c:v>
                </c:pt>
              </c:strCache>
            </c:strRef>
          </c:tx>
          <c:spPr>
            <a:ln w="12700" cap="rnd">
              <a:solidFill>
                <a:schemeClr val="tx1">
                  <a:alpha val="80000"/>
                </a:scheme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foot'!$F$3:$F$6</c:f>
                <c:numCache>
                  <c:formatCode>General</c:formatCode>
                  <c:ptCount val="4"/>
                  <c:pt idx="0">
                    <c:v>57.152706049786502</c:v>
                  </c:pt>
                  <c:pt idx="1">
                    <c:v>84.911736758051106</c:v>
                  </c:pt>
                  <c:pt idx="2">
                    <c:v>57.153474776269107</c:v>
                  </c:pt>
                  <c:pt idx="3">
                    <c:v>76.78741601367409</c:v>
                  </c:pt>
                </c:numCache>
              </c:numRef>
            </c:plus>
            <c:minus>
              <c:numRef>
                <c:f>'nuc foot'!$F$3:$F$6</c:f>
                <c:numCache>
                  <c:formatCode>General</c:formatCode>
                  <c:ptCount val="4"/>
                  <c:pt idx="0">
                    <c:v>57.152706049786502</c:v>
                  </c:pt>
                  <c:pt idx="1">
                    <c:v>84.911736758051106</c:v>
                  </c:pt>
                  <c:pt idx="2">
                    <c:v>57.153474776269107</c:v>
                  </c:pt>
                  <c:pt idx="3">
                    <c:v>76.78741601367409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foot'!$I$3:$I$6</c:f>
              <c:numCache>
                <c:formatCode>0</c:formatCode>
                <c:ptCount val="4"/>
                <c:pt idx="0">
                  <c:v>127.20400000000001</c:v>
                </c:pt>
                <c:pt idx="1">
                  <c:v>129.34100000000001</c:v>
                </c:pt>
                <c:pt idx="2">
                  <c:v>130.22800000000001</c:v>
                </c:pt>
                <c:pt idx="3">
                  <c:v>112.676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24-4B84-BFF5-EB77CBB69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in val="0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/>
                  <a:t>time from vowel onset (ms)</a:t>
                </a:r>
              </a:p>
            </c:rich>
          </c:tx>
          <c:layout>
            <c:manualLayout>
              <c:xMode val="edge"/>
              <c:yMode val="edge"/>
              <c:x val="0.18697222222222223"/>
              <c:y val="0.177893611111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5931391"/>
        <c:crosses val="autoZero"/>
        <c:crossBetween val="between"/>
        <c:majorUnit val="100"/>
        <c:minorUnit val="2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0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Alignment of % and L% re foot syls</a:t>
            </a:r>
            <a:endParaRPr lang="en-IE" sz="10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%</c:v>
          </c:tx>
          <c:spPr>
            <a:ln w="12700" cap="rnd">
              <a:solidFill>
                <a:srgbClr val="D95F02">
                  <a:alpha val="80000"/>
                </a:srgbClr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foot'!$F$29:$F$32</c:f>
                <c:numCache>
                  <c:formatCode>General</c:formatCode>
                  <c:ptCount val="4"/>
                  <c:pt idx="0">
                    <c:v>71.142576894380994</c:v>
                  </c:pt>
                  <c:pt idx="1">
                    <c:v>105.10297562951101</c:v>
                  </c:pt>
                  <c:pt idx="2">
                    <c:v>71.141627427693948</c:v>
                  </c:pt>
                  <c:pt idx="3">
                    <c:v>95.082817266798031</c:v>
                  </c:pt>
                </c:numCache>
              </c:numRef>
            </c:plus>
            <c:minus>
              <c:numRef>
                <c:f>'nuc foot'!$F$29:$F$32</c:f>
                <c:numCache>
                  <c:formatCode>General</c:formatCode>
                  <c:ptCount val="4"/>
                  <c:pt idx="0">
                    <c:v>71.142576894380994</c:v>
                  </c:pt>
                  <c:pt idx="1">
                    <c:v>105.10297562951101</c:v>
                  </c:pt>
                  <c:pt idx="2">
                    <c:v>71.141627427693948</c:v>
                  </c:pt>
                  <c:pt idx="3">
                    <c:v>95.082817266798031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foot'!$B$29:$B$32</c:f>
              <c:numCache>
                <c:formatCode>0</c:formatCode>
                <c:ptCount val="4"/>
                <c:pt idx="0">
                  <c:v>309.04300000000001</c:v>
                </c:pt>
                <c:pt idx="1">
                  <c:v>319.71800000000002</c:v>
                </c:pt>
                <c:pt idx="2">
                  <c:v>426.25599999999997</c:v>
                </c:pt>
                <c:pt idx="3">
                  <c:v>567.91700000000003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C2-4D6C-B23A-05722858752F}"/>
            </c:ext>
          </c:extLst>
        </c:ser>
        <c:ser>
          <c:idx val="0"/>
          <c:order val="1"/>
          <c:tx>
            <c:v>L%</c:v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foot'!$F$29:$F$32</c:f>
                <c:numCache>
                  <c:formatCode>General</c:formatCode>
                  <c:ptCount val="4"/>
                  <c:pt idx="0">
                    <c:v>71.142576894380994</c:v>
                  </c:pt>
                  <c:pt idx="1">
                    <c:v>105.10297562951101</c:v>
                  </c:pt>
                  <c:pt idx="2">
                    <c:v>71.141627427693948</c:v>
                  </c:pt>
                  <c:pt idx="3">
                    <c:v>95.082817266798031</c:v>
                  </c:pt>
                </c:numCache>
              </c:numRef>
            </c:plus>
            <c:minus>
              <c:numRef>
                <c:f>'nuc foot'!$F$29:$F$32</c:f>
                <c:numCache>
                  <c:formatCode>General</c:formatCode>
                  <c:ptCount val="4"/>
                  <c:pt idx="0">
                    <c:v>71.142576894380994</c:v>
                  </c:pt>
                  <c:pt idx="1">
                    <c:v>105.10297562951101</c:v>
                  </c:pt>
                  <c:pt idx="2">
                    <c:v>71.141627427693948</c:v>
                  </c:pt>
                  <c:pt idx="3">
                    <c:v>95.082817266798031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foot'!$I$29:$I$32</c:f>
              <c:numCache>
                <c:formatCode>0</c:formatCode>
                <c:ptCount val="4"/>
                <c:pt idx="0">
                  <c:v>261.23400000000004</c:v>
                </c:pt>
                <c:pt idx="1">
                  <c:v>271.90899999999999</c:v>
                </c:pt>
                <c:pt idx="2">
                  <c:v>378.447</c:v>
                </c:pt>
                <c:pt idx="3">
                  <c:v>520.10800000000006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C2-4D6C-B23A-057228587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aseline="0">
                    <a:latin typeface="Arial" panose="020B0604020202020204" pitchFamily="34" charset="0"/>
                    <a:cs typeface="Arial" panose="020B0604020202020204" pitchFamily="34" charset="0"/>
                  </a:rPr>
                  <a:t>time from vowel onset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759313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f0 </a:t>
            </a:r>
            <a:r>
              <a:rPr lang="en-US"/>
              <a:t>of</a:t>
            </a:r>
            <a:r>
              <a:rPr lang="en-US" baseline="0"/>
              <a:t> L and H </a:t>
            </a:r>
            <a:r>
              <a:rPr lang="en-US"/>
              <a:t>re</a:t>
            </a:r>
            <a:r>
              <a:rPr lang="en-US" sz="1100"/>
              <a:t> foot syls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'nuc foot'!$AC$20</c:f>
              <c:strCache>
                <c:ptCount val="1"/>
                <c:pt idx="0">
                  <c:v>H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foot'!$F$22:$F$25</c:f>
                <c:numCache>
                  <c:formatCode>General</c:formatCode>
                  <c:ptCount val="4"/>
                  <c:pt idx="0">
                    <c:v>3.3097762501035959</c:v>
                  </c:pt>
                  <c:pt idx="1">
                    <c:v>3.8716880087210086</c:v>
                  </c:pt>
                  <c:pt idx="2">
                    <c:v>3.3095485851766</c:v>
                  </c:pt>
                  <c:pt idx="3">
                    <c:v>3.8714666169589975</c:v>
                  </c:pt>
                </c:numCache>
              </c:numRef>
            </c:plus>
            <c:minus>
              <c:numRef>
                <c:f>'nuc foot'!$F$22:$F$25</c:f>
                <c:numCache>
                  <c:formatCode>General</c:formatCode>
                  <c:ptCount val="4"/>
                  <c:pt idx="0">
                    <c:v>3.3097762501035959</c:v>
                  </c:pt>
                  <c:pt idx="1">
                    <c:v>3.8716880087210086</c:v>
                  </c:pt>
                  <c:pt idx="2">
                    <c:v>3.3095485851766</c:v>
                  </c:pt>
                  <c:pt idx="3">
                    <c:v>3.8714666169589975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foot'!$B$22:$B$25</c:f>
              <c:numCache>
                <c:formatCode>0.0</c:formatCode>
                <c:ptCount val="4"/>
                <c:pt idx="0">
                  <c:v>87.203000000000003</c:v>
                </c:pt>
                <c:pt idx="1">
                  <c:v>88.043000000000006</c:v>
                </c:pt>
                <c:pt idx="2">
                  <c:v>89.504999999999995</c:v>
                </c:pt>
                <c:pt idx="3">
                  <c:v>88.771000000000001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E0-491F-8BA6-255D8D322441}"/>
            </c:ext>
          </c:extLst>
        </c:ser>
        <c:ser>
          <c:idx val="2"/>
          <c:order val="1"/>
          <c:tx>
            <c:strRef>
              <c:f>'nuc foot'!$AC$18</c:f>
              <c:strCache>
                <c:ptCount val="1"/>
                <c:pt idx="0">
                  <c:v>H in L*H L%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foot'!$F$22:$F$25</c:f>
                <c:numCache>
                  <c:formatCode>General</c:formatCode>
                  <c:ptCount val="4"/>
                  <c:pt idx="0">
                    <c:v>3.3097762501035959</c:v>
                  </c:pt>
                  <c:pt idx="1">
                    <c:v>3.8716880087210086</c:v>
                  </c:pt>
                  <c:pt idx="2">
                    <c:v>3.3095485851766</c:v>
                  </c:pt>
                  <c:pt idx="3">
                    <c:v>3.8714666169589975</c:v>
                  </c:pt>
                </c:numCache>
              </c:numRef>
            </c:plus>
            <c:minus>
              <c:numRef>
                <c:f>'nuc foot'!$F$22:$F$25</c:f>
                <c:numCache>
                  <c:formatCode>General</c:formatCode>
                  <c:ptCount val="4"/>
                  <c:pt idx="0">
                    <c:v>3.3097762501035959</c:v>
                  </c:pt>
                  <c:pt idx="1">
                    <c:v>3.8716880087210086</c:v>
                  </c:pt>
                  <c:pt idx="2">
                    <c:v>3.3095485851766</c:v>
                  </c:pt>
                  <c:pt idx="3">
                    <c:v>3.8714666169589975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foot'!$I$22:$I$25</c:f>
              <c:numCache>
                <c:formatCode>0.0</c:formatCode>
                <c:ptCount val="4"/>
                <c:pt idx="0">
                  <c:v>86.55</c:v>
                </c:pt>
                <c:pt idx="1">
                  <c:v>87.39</c:v>
                </c:pt>
                <c:pt idx="2">
                  <c:v>88.85199999999999</c:v>
                </c:pt>
                <c:pt idx="3">
                  <c:v>88.117999999999995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E0-491F-8BA6-255D8D322441}"/>
            </c:ext>
          </c:extLst>
        </c:ser>
        <c:ser>
          <c:idx val="4"/>
          <c:order val="2"/>
          <c:tx>
            <c:strRef>
              <c:f>'nuc foot'!$AC$21</c:f>
              <c:strCache>
                <c:ptCount val="1"/>
                <c:pt idx="0">
                  <c:v>L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foot'!$F$9:$F$12</c:f>
                <c:numCache>
                  <c:formatCode>General</c:formatCode>
                  <c:ptCount val="4"/>
                  <c:pt idx="0">
                    <c:v>3.2617965335890915</c:v>
                  </c:pt>
                  <c:pt idx="1">
                    <c:v>3.2926946055033</c:v>
                  </c:pt>
                  <c:pt idx="2">
                    <c:v>3.2623584651990996</c:v>
                  </c:pt>
                  <c:pt idx="3">
                    <c:v>3.2813991670916067</c:v>
                  </c:pt>
                </c:numCache>
              </c:numRef>
            </c:plus>
            <c:minus>
              <c:numRef>
                <c:f>'nuc foot'!$F$9:$F$12</c:f>
                <c:numCache>
                  <c:formatCode>General</c:formatCode>
                  <c:ptCount val="4"/>
                  <c:pt idx="0">
                    <c:v>3.2617965335890915</c:v>
                  </c:pt>
                  <c:pt idx="1">
                    <c:v>3.2926946055033</c:v>
                  </c:pt>
                  <c:pt idx="2">
                    <c:v>3.2623584651990996</c:v>
                  </c:pt>
                  <c:pt idx="3">
                    <c:v>3.2813991670916067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foot'!$B$9:$B$12</c:f>
              <c:numCache>
                <c:formatCode>0.0</c:formatCode>
                <c:ptCount val="4"/>
                <c:pt idx="0">
                  <c:v>82.77</c:v>
                </c:pt>
                <c:pt idx="1">
                  <c:v>83.28</c:v>
                </c:pt>
                <c:pt idx="2">
                  <c:v>83.234999999999999</c:v>
                </c:pt>
                <c:pt idx="3">
                  <c:v>83.643000000000001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E0-491F-8BA6-255D8D322441}"/>
            </c:ext>
          </c:extLst>
        </c:ser>
        <c:ser>
          <c:idx val="0"/>
          <c:order val="3"/>
          <c:tx>
            <c:strRef>
              <c:f>'nuc foot'!$AC$19</c:f>
              <c:strCache>
                <c:ptCount val="1"/>
                <c:pt idx="0">
                  <c:v>L in L*H L%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foot'!$F$9:$F$12</c:f>
                <c:numCache>
                  <c:formatCode>General</c:formatCode>
                  <c:ptCount val="4"/>
                  <c:pt idx="0">
                    <c:v>3.2617965335890915</c:v>
                  </c:pt>
                  <c:pt idx="1">
                    <c:v>3.2926946055033</c:v>
                  </c:pt>
                  <c:pt idx="2">
                    <c:v>3.2623584651990996</c:v>
                  </c:pt>
                  <c:pt idx="3">
                    <c:v>3.2813991670916067</c:v>
                  </c:pt>
                </c:numCache>
              </c:numRef>
            </c:plus>
            <c:minus>
              <c:numRef>
                <c:f>'nuc foot'!$F$9:$F$12</c:f>
                <c:numCache>
                  <c:formatCode>General</c:formatCode>
                  <c:ptCount val="4"/>
                  <c:pt idx="0">
                    <c:v>3.2617965335890915</c:v>
                  </c:pt>
                  <c:pt idx="1">
                    <c:v>3.2926946055033</c:v>
                  </c:pt>
                  <c:pt idx="2">
                    <c:v>3.2623584651990996</c:v>
                  </c:pt>
                  <c:pt idx="3">
                    <c:v>3.2813991670916067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foot'!$I$9:$I$12</c:f>
              <c:numCache>
                <c:formatCode>0.0</c:formatCode>
                <c:ptCount val="4"/>
                <c:pt idx="0">
                  <c:v>82.74</c:v>
                </c:pt>
                <c:pt idx="1">
                  <c:v>83.25</c:v>
                </c:pt>
                <c:pt idx="2">
                  <c:v>83.204999999999998</c:v>
                </c:pt>
                <c:pt idx="3">
                  <c:v>83.613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E0-491F-8BA6-255D8D322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94"/>
          <c:min val="76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US" sz="9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US" sz="9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75931391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f0 </a:t>
            </a:r>
            <a:r>
              <a:rPr lang="en-US"/>
              <a:t>of</a:t>
            </a:r>
            <a:r>
              <a:rPr lang="en-US" baseline="0"/>
              <a:t> % and % </a:t>
            </a:r>
            <a:r>
              <a:rPr lang="en-US"/>
              <a:t>re</a:t>
            </a:r>
            <a:r>
              <a:rPr lang="en-US" sz="1100"/>
              <a:t> foot syls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%</c:v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foot'!$F$35:$F$38</c:f>
                <c:numCache>
                  <c:formatCode>General</c:formatCode>
                  <c:ptCount val="4"/>
                  <c:pt idx="0">
                    <c:v>3.444142255681399</c:v>
                  </c:pt>
                  <c:pt idx="1">
                    <c:v>3.6803709932165987</c:v>
                  </c:pt>
                  <c:pt idx="2">
                    <c:v>3.4446183506902059</c:v>
                  </c:pt>
                  <c:pt idx="3">
                    <c:v>3.6802940007263061</c:v>
                  </c:pt>
                </c:numCache>
              </c:numRef>
            </c:plus>
            <c:minus>
              <c:numRef>
                <c:f>'nuc foot'!$F$35:$F$38</c:f>
                <c:numCache>
                  <c:formatCode>General</c:formatCode>
                  <c:ptCount val="4"/>
                  <c:pt idx="0">
                    <c:v>3.444142255681399</c:v>
                  </c:pt>
                  <c:pt idx="1">
                    <c:v>3.6803709932165987</c:v>
                  </c:pt>
                  <c:pt idx="2">
                    <c:v>3.4446183506902059</c:v>
                  </c:pt>
                  <c:pt idx="3">
                    <c:v>3.6802940007263061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foot'!$B$35:$B$38</c:f>
              <c:numCache>
                <c:formatCode>0.0</c:formatCode>
                <c:ptCount val="4"/>
                <c:pt idx="0">
                  <c:v>86.602000000000004</c:v>
                </c:pt>
                <c:pt idx="1">
                  <c:v>87.965000000000003</c:v>
                </c:pt>
                <c:pt idx="2">
                  <c:v>88.271000000000001</c:v>
                </c:pt>
                <c:pt idx="3">
                  <c:v>87.86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E4-4476-92DB-01F3CBEBC658}"/>
            </c:ext>
          </c:extLst>
        </c:ser>
        <c:ser>
          <c:idx val="0"/>
          <c:order val="1"/>
          <c:tx>
            <c:v>L%</c:v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foot'!$F$35:$F$38</c:f>
                <c:numCache>
                  <c:formatCode>General</c:formatCode>
                  <c:ptCount val="4"/>
                  <c:pt idx="0">
                    <c:v>3.444142255681399</c:v>
                  </c:pt>
                  <c:pt idx="1">
                    <c:v>3.6803709932165987</c:v>
                  </c:pt>
                  <c:pt idx="2">
                    <c:v>3.4446183506902059</c:v>
                  </c:pt>
                  <c:pt idx="3">
                    <c:v>3.6802940007263061</c:v>
                  </c:pt>
                </c:numCache>
              </c:numRef>
            </c:plus>
            <c:minus>
              <c:numRef>
                <c:f>'nuc foot'!$F$35:$F$38</c:f>
                <c:numCache>
                  <c:formatCode>General</c:formatCode>
                  <c:ptCount val="4"/>
                  <c:pt idx="0">
                    <c:v>3.444142255681399</c:v>
                  </c:pt>
                  <c:pt idx="1">
                    <c:v>3.6803709932165987</c:v>
                  </c:pt>
                  <c:pt idx="2">
                    <c:v>3.4446183506902059</c:v>
                  </c:pt>
                  <c:pt idx="3">
                    <c:v>3.6802940007263061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foot'!$I$35:$I$38</c:f>
              <c:numCache>
                <c:formatCode>0.0</c:formatCode>
                <c:ptCount val="4"/>
                <c:pt idx="0">
                  <c:v>81.00800000000001</c:v>
                </c:pt>
                <c:pt idx="1">
                  <c:v>82.371000000000009</c:v>
                </c:pt>
                <c:pt idx="2">
                  <c:v>82.677000000000007</c:v>
                </c:pt>
                <c:pt idx="3">
                  <c:v>82.266000000000005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E4-4476-92DB-01F3CBEBC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94"/>
          <c:min val="76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US" sz="9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US" sz="9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75931391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strRef>
              <c:f>'nuc foot'!$H$3</c:f>
              <c:strCache>
                <c:ptCount val="1"/>
                <c:pt idx="0">
                  <c:v>syls1</c:v>
                </c:pt>
              </c:strCache>
            </c:strRef>
          </c:tx>
          <c:spPr>
            <a:ln w="25400">
              <a:solidFill>
                <a:srgbClr val="1B9E77"/>
              </a:solidFill>
              <a:prstDash val="sysDot"/>
            </a:ln>
          </c:spPr>
          <c:marker>
            <c:symbol val="circle"/>
            <c:size val="7"/>
            <c:spPr>
              <a:solidFill>
                <a:srgbClr val="1B9E77"/>
              </a:solidFill>
              <a:ln>
                <a:noFill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57.152706049786502</c:v>
                  </c:pt>
                  <c:pt idx="1">
                    <c:v>44.637293846833984</c:v>
                  </c:pt>
                  <c:pt idx="2">
                    <c:v>71.142576894380994</c:v>
                  </c:pt>
                </c:numCache>
              </c:numRef>
            </c:plus>
            <c:min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57.152706049786502</c:v>
                  </c:pt>
                  <c:pt idx="1">
                    <c:v>44.637293846833984</c:v>
                  </c:pt>
                  <c:pt idx="2">
                    <c:v>71.142576894380994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3.2617965335890915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plus>
            <c:min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3.2617965335890915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foot'!$I$3,'nuc foot'!$I$16,'nuc foot'!$I$29)</c:f>
              <c:numCache>
                <c:formatCode>0</c:formatCode>
                <c:ptCount val="3"/>
                <c:pt idx="0">
                  <c:v>127.20400000000001</c:v>
                </c:pt>
                <c:pt idx="1">
                  <c:v>236.43199999999999</c:v>
                </c:pt>
                <c:pt idx="2">
                  <c:v>261.23400000000004</c:v>
                </c:pt>
              </c:numCache>
            </c:numRef>
          </c:xVal>
          <c:yVal>
            <c:numRef>
              <c:f>('nuc foot'!$I$9,'nuc foot'!$I$22,'nuc foot'!$I$35)</c:f>
              <c:numCache>
                <c:formatCode>0.0</c:formatCode>
                <c:ptCount val="3"/>
                <c:pt idx="0">
                  <c:v>82.74</c:v>
                </c:pt>
                <c:pt idx="1">
                  <c:v>86.55</c:v>
                </c:pt>
                <c:pt idx="2">
                  <c:v>81.00800000000001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D-4951-B4B0-BD03A5A81899}"/>
            </c:ext>
          </c:extLst>
        </c:ser>
        <c:ser>
          <c:idx val="5"/>
          <c:order val="1"/>
          <c:tx>
            <c:strRef>
              <c:f>'nuc foot'!$H$4</c:f>
              <c:strCache>
                <c:ptCount val="1"/>
                <c:pt idx="0">
                  <c:v>syls2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ysDot"/>
            </a:ln>
          </c:spPr>
          <c:marker>
            <c:symbol val="diamond"/>
            <c:size val="7"/>
            <c:spPr>
              <a:solidFill>
                <a:srgbClr val="D95F02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3.2926946055033</c:v>
                  </c:pt>
                  <c:pt idx="1">
                    <c:v>3.8716880087210086</c:v>
                  </c:pt>
                  <c:pt idx="2">
                    <c:v>3.4446183506902059</c:v>
                  </c:pt>
                </c:numCache>
              </c:numRef>
            </c:plus>
            <c:min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3.2926946055033</c:v>
                  </c:pt>
                  <c:pt idx="1">
                    <c:v>3.8716880087210086</c:v>
                  </c:pt>
                  <c:pt idx="2">
                    <c:v>3.4446183506902059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84.911736758051106</c:v>
                  </c:pt>
                  <c:pt idx="1">
                    <c:v>74.158085736960032</c:v>
                  </c:pt>
                  <c:pt idx="2">
                    <c:v>105.10297562951101</c:v>
                  </c:pt>
                </c:numCache>
              </c:numRef>
            </c:plus>
            <c:min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84.911736758051106</c:v>
                  </c:pt>
                  <c:pt idx="1">
                    <c:v>74.158085736960032</c:v>
                  </c:pt>
                  <c:pt idx="2">
                    <c:v>105.10297562951101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foot'!$I$4,'nuc foot'!$I$17,'nuc foot'!$I$30)</c:f>
              <c:numCache>
                <c:formatCode>0</c:formatCode>
                <c:ptCount val="3"/>
                <c:pt idx="0">
                  <c:v>129.34100000000001</c:v>
                </c:pt>
                <c:pt idx="1">
                  <c:v>257.928</c:v>
                </c:pt>
                <c:pt idx="2">
                  <c:v>271.90899999999999</c:v>
                </c:pt>
              </c:numCache>
            </c:numRef>
          </c:xVal>
          <c:yVal>
            <c:numRef>
              <c:f>('nuc foot'!$I$10,'nuc foot'!$I$23,'nuc foot'!$I$36)</c:f>
              <c:numCache>
                <c:formatCode>0.0</c:formatCode>
                <c:ptCount val="3"/>
                <c:pt idx="0">
                  <c:v>83.25</c:v>
                </c:pt>
                <c:pt idx="1">
                  <c:v>87.39</c:v>
                </c:pt>
                <c:pt idx="2">
                  <c:v>82.371000000000009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D-4951-B4B0-BD03A5A81899}"/>
            </c:ext>
          </c:extLst>
        </c:ser>
        <c:ser>
          <c:idx val="6"/>
          <c:order val="2"/>
          <c:tx>
            <c:strRef>
              <c:f>'nuc foot'!$H$5</c:f>
              <c:strCache>
                <c:ptCount val="1"/>
                <c:pt idx="0">
                  <c:v>syls3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triangle"/>
            <c:size val="7"/>
            <c:spPr>
              <a:solidFill>
                <a:srgbClr val="47298A"/>
              </a:solidFill>
              <a:ln>
                <a:noFill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57.153474776269107</c:v>
                  </c:pt>
                  <c:pt idx="1">
                    <c:v>44.635238618004962</c:v>
                  </c:pt>
                  <c:pt idx="2">
                    <c:v>71.141627427693948</c:v>
                  </c:pt>
                </c:numCache>
              </c:numRef>
            </c:plus>
            <c:min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57.153474776269107</c:v>
                  </c:pt>
                  <c:pt idx="1">
                    <c:v>44.635238618004962</c:v>
                  </c:pt>
                  <c:pt idx="2">
                    <c:v>71.141627427693948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3.2623584651990996</c:v>
                  </c:pt>
                  <c:pt idx="1">
                    <c:v>3.3095485851766</c:v>
                  </c:pt>
                  <c:pt idx="2">
                    <c:v>3.4446183506902059</c:v>
                  </c:pt>
                </c:numCache>
              </c:numRef>
            </c:plus>
            <c:min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3.2623584651990996</c:v>
                  </c:pt>
                  <c:pt idx="1">
                    <c:v>3.3095485851766</c:v>
                  </c:pt>
                  <c:pt idx="2">
                    <c:v>3.4446183506902059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foot'!$I$5,'nuc foot'!$I$18,'nuc foot'!$I$31)</c:f>
              <c:numCache>
                <c:formatCode>0</c:formatCode>
                <c:ptCount val="3"/>
                <c:pt idx="0">
                  <c:v>130.22800000000001</c:v>
                </c:pt>
                <c:pt idx="1">
                  <c:v>333.32399999999996</c:v>
                </c:pt>
                <c:pt idx="2">
                  <c:v>378.447</c:v>
                </c:pt>
              </c:numCache>
            </c:numRef>
          </c:xVal>
          <c:yVal>
            <c:numRef>
              <c:f>('nuc foot'!$I$11,'nuc foot'!$I$24,'nuc foot'!$I$37)</c:f>
              <c:numCache>
                <c:formatCode>0.0</c:formatCode>
                <c:ptCount val="3"/>
                <c:pt idx="0">
                  <c:v>83.204999999999998</c:v>
                </c:pt>
                <c:pt idx="1">
                  <c:v>88.85199999999999</c:v>
                </c:pt>
                <c:pt idx="2">
                  <c:v>82.677000000000007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1D-4951-B4B0-BD03A5A81899}"/>
            </c:ext>
          </c:extLst>
        </c:ser>
        <c:ser>
          <c:idx val="7"/>
          <c:order val="3"/>
          <c:tx>
            <c:strRef>
              <c:f>'nuc foot'!$H$6</c:f>
              <c:strCache>
                <c:ptCount val="1"/>
                <c:pt idx="0">
                  <c:v>syls4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square"/>
            <c:size val="6"/>
            <c:spPr>
              <a:solidFill>
                <a:srgbClr val="E7298A"/>
              </a:solidFill>
              <a:ln>
                <a:noFill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76.78741601367409</c:v>
                  </c:pt>
                  <c:pt idx="1">
                    <c:v>74.215505111882976</c:v>
                  </c:pt>
                  <c:pt idx="2">
                    <c:v>95.082817266798031</c:v>
                  </c:pt>
                </c:numCache>
              </c:numRef>
            </c:plus>
            <c:min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76.78741601367409</c:v>
                  </c:pt>
                  <c:pt idx="1">
                    <c:v>74.215505111882976</c:v>
                  </c:pt>
                  <c:pt idx="2">
                    <c:v>95.082817266798031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3.2813991670916067</c:v>
                  </c:pt>
                  <c:pt idx="1">
                    <c:v>3.8714666169589975</c:v>
                  </c:pt>
                  <c:pt idx="2">
                    <c:v>3.6802940007263061</c:v>
                  </c:pt>
                </c:numCache>
              </c:numRef>
            </c:plus>
            <c:min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3.2813991670916067</c:v>
                  </c:pt>
                  <c:pt idx="1">
                    <c:v>3.8714666169589975</c:v>
                  </c:pt>
                  <c:pt idx="2">
                    <c:v>3.6802940007263061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foot'!$I$6,'nuc foot'!$I$19,'nuc foot'!$I$32)</c:f>
              <c:numCache>
                <c:formatCode>0</c:formatCode>
                <c:ptCount val="3"/>
                <c:pt idx="0">
                  <c:v>112.676</c:v>
                </c:pt>
                <c:pt idx="1">
                  <c:v>468.03999999999996</c:v>
                </c:pt>
                <c:pt idx="2">
                  <c:v>520.10800000000006</c:v>
                </c:pt>
              </c:numCache>
            </c:numRef>
          </c:xVal>
          <c:yVal>
            <c:numRef>
              <c:f>('nuc foot'!$I$12,'nuc foot'!$I$25,'nuc foot'!$I$38)</c:f>
              <c:numCache>
                <c:formatCode>0.0</c:formatCode>
                <c:ptCount val="3"/>
                <c:pt idx="0">
                  <c:v>83.613</c:v>
                </c:pt>
                <c:pt idx="1">
                  <c:v>88.117999999999995</c:v>
                </c:pt>
                <c:pt idx="2">
                  <c:v>82.266000000000005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1D-4951-B4B0-BD03A5A81899}"/>
            </c:ext>
          </c:extLst>
        </c:ser>
        <c:ser>
          <c:idx val="1"/>
          <c:order val="4"/>
          <c:tx>
            <c:strRef>
              <c:f>'nuc foot'!$A$3</c:f>
              <c:strCache>
                <c:ptCount val="1"/>
                <c:pt idx="0">
                  <c:v>syls1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6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57.152706049786502</c:v>
                  </c:pt>
                  <c:pt idx="1">
                    <c:v>44.637293846833984</c:v>
                  </c:pt>
                  <c:pt idx="2">
                    <c:v>71.142576894380994</c:v>
                  </c:pt>
                </c:numCache>
              </c:numRef>
            </c:plus>
            <c:min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57.152706049786502</c:v>
                  </c:pt>
                  <c:pt idx="1">
                    <c:v>44.637293846833984</c:v>
                  </c:pt>
                  <c:pt idx="2">
                    <c:v>71.142576894380994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3.2617965335890915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plus>
            <c:min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3.2617965335890915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foot'!$B$3,'nuc foot'!$B$16,'nuc foot'!$B$29)</c:f>
              <c:numCache>
                <c:formatCode>0</c:formatCode>
                <c:ptCount val="3"/>
                <c:pt idx="0">
                  <c:v>124.245</c:v>
                </c:pt>
                <c:pt idx="1">
                  <c:v>282.10899999999998</c:v>
                </c:pt>
                <c:pt idx="2">
                  <c:v>309.04300000000001</c:v>
                </c:pt>
              </c:numCache>
            </c:numRef>
          </c:xVal>
          <c:yVal>
            <c:numRef>
              <c:f>('nuc foot'!$B$9,'nuc foot'!$B$22,'nuc foot'!$B$35)</c:f>
              <c:numCache>
                <c:formatCode>0.0</c:formatCode>
                <c:ptCount val="3"/>
                <c:pt idx="0">
                  <c:v>82.77</c:v>
                </c:pt>
                <c:pt idx="1">
                  <c:v>87.203000000000003</c:v>
                </c:pt>
                <c:pt idx="2">
                  <c:v>86.602000000000004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1D-4951-B4B0-BD03A5A81899}"/>
            </c:ext>
          </c:extLst>
        </c:ser>
        <c:ser>
          <c:idx val="2"/>
          <c:order val="5"/>
          <c:tx>
            <c:strRef>
              <c:f>'nuc foot'!$A$4</c:f>
              <c:strCache>
                <c:ptCount val="1"/>
                <c:pt idx="0">
                  <c:v>syls2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3.2926946055033</c:v>
                  </c:pt>
                  <c:pt idx="1">
                    <c:v>3.8716880087210086</c:v>
                  </c:pt>
                  <c:pt idx="2">
                    <c:v>3.4446183506902059</c:v>
                  </c:pt>
                </c:numCache>
              </c:numRef>
            </c:plus>
            <c:min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3.2926946055033</c:v>
                  </c:pt>
                  <c:pt idx="1">
                    <c:v>3.8716880087210086</c:v>
                  </c:pt>
                  <c:pt idx="2">
                    <c:v>3.4446183506902059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84.911736758051106</c:v>
                  </c:pt>
                  <c:pt idx="1">
                    <c:v>74.158085736960032</c:v>
                  </c:pt>
                  <c:pt idx="2">
                    <c:v>105.10297562951101</c:v>
                  </c:pt>
                </c:numCache>
              </c:numRef>
            </c:plus>
            <c:min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84.911736758051106</c:v>
                  </c:pt>
                  <c:pt idx="1">
                    <c:v>74.158085736960032</c:v>
                  </c:pt>
                  <c:pt idx="2">
                    <c:v>105.10297562951101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foot'!$B$4,'nuc foot'!$B$17,'nuc foot'!$B$30)</c:f>
              <c:numCache>
                <c:formatCode>0</c:formatCode>
                <c:ptCount val="3"/>
                <c:pt idx="0">
                  <c:v>126.38200000000001</c:v>
                </c:pt>
                <c:pt idx="1">
                  <c:v>303.60500000000002</c:v>
                </c:pt>
                <c:pt idx="2">
                  <c:v>319.71800000000002</c:v>
                </c:pt>
              </c:numCache>
            </c:numRef>
          </c:xVal>
          <c:yVal>
            <c:numRef>
              <c:f>('nuc foot'!$B$10,'nuc foot'!$B$23,'nuc foot'!$B$36)</c:f>
              <c:numCache>
                <c:formatCode>0.0</c:formatCode>
                <c:ptCount val="3"/>
                <c:pt idx="0">
                  <c:v>83.28</c:v>
                </c:pt>
                <c:pt idx="1">
                  <c:v>88.043000000000006</c:v>
                </c:pt>
                <c:pt idx="2">
                  <c:v>87.965000000000003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1D-4951-B4B0-BD03A5A81899}"/>
            </c:ext>
          </c:extLst>
        </c:ser>
        <c:ser>
          <c:idx val="3"/>
          <c:order val="6"/>
          <c:tx>
            <c:strRef>
              <c:f>'nuc foot'!$A$5</c:f>
              <c:strCache>
                <c:ptCount val="1"/>
                <c:pt idx="0">
                  <c:v>syls3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57.153474776269107</c:v>
                  </c:pt>
                  <c:pt idx="1">
                    <c:v>44.635238618004962</c:v>
                  </c:pt>
                  <c:pt idx="2">
                    <c:v>71.141627427693948</c:v>
                  </c:pt>
                </c:numCache>
              </c:numRef>
            </c:plus>
            <c:min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57.153474776269107</c:v>
                  </c:pt>
                  <c:pt idx="1">
                    <c:v>44.635238618004962</c:v>
                  </c:pt>
                  <c:pt idx="2">
                    <c:v>71.141627427693948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3.2623584651990996</c:v>
                  </c:pt>
                  <c:pt idx="1">
                    <c:v>3.3095485851766</c:v>
                  </c:pt>
                  <c:pt idx="2">
                    <c:v>3.4446183506902059</c:v>
                  </c:pt>
                </c:numCache>
              </c:numRef>
            </c:plus>
            <c:min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3.2623584651990996</c:v>
                  </c:pt>
                  <c:pt idx="1">
                    <c:v>3.3095485851766</c:v>
                  </c:pt>
                  <c:pt idx="2">
                    <c:v>3.4446183506902059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foot'!$B$5,'nuc foot'!$B$18,'nuc foot'!$B$31)</c:f>
              <c:numCache>
                <c:formatCode>0</c:formatCode>
                <c:ptCount val="3"/>
                <c:pt idx="0">
                  <c:v>127.26900000000001</c:v>
                </c:pt>
                <c:pt idx="1">
                  <c:v>379.00099999999998</c:v>
                </c:pt>
                <c:pt idx="2">
                  <c:v>426.25599999999997</c:v>
                </c:pt>
              </c:numCache>
            </c:numRef>
          </c:xVal>
          <c:yVal>
            <c:numRef>
              <c:f>('nuc foot'!$B$11,'nuc foot'!$B$24,'nuc foot'!$B$37)</c:f>
              <c:numCache>
                <c:formatCode>0.0</c:formatCode>
                <c:ptCount val="3"/>
                <c:pt idx="0">
                  <c:v>83.234999999999999</c:v>
                </c:pt>
                <c:pt idx="1">
                  <c:v>89.504999999999995</c:v>
                </c:pt>
                <c:pt idx="2">
                  <c:v>88.271000000000001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21D-4951-B4B0-BD03A5A81899}"/>
            </c:ext>
          </c:extLst>
        </c:ser>
        <c:ser>
          <c:idx val="0"/>
          <c:order val="7"/>
          <c:tx>
            <c:strRef>
              <c:f>'nuc foot'!$A$6</c:f>
              <c:strCache>
                <c:ptCount val="1"/>
                <c:pt idx="0">
                  <c:v>syls4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76.78741601367409</c:v>
                  </c:pt>
                  <c:pt idx="1">
                    <c:v>74.215505111882976</c:v>
                  </c:pt>
                  <c:pt idx="2">
                    <c:v>95.082817266798031</c:v>
                  </c:pt>
                </c:numCache>
              </c:numRef>
            </c:plus>
            <c:min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76.78741601367409</c:v>
                  </c:pt>
                  <c:pt idx="1">
                    <c:v>74.215505111882976</c:v>
                  </c:pt>
                  <c:pt idx="2">
                    <c:v>95.082817266798031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3.2813991670916067</c:v>
                  </c:pt>
                  <c:pt idx="1">
                    <c:v>3.8714666169589975</c:v>
                  </c:pt>
                  <c:pt idx="2">
                    <c:v>3.6802940007263061</c:v>
                  </c:pt>
                </c:numCache>
              </c:numRef>
            </c:plus>
            <c:min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3.2813991670916067</c:v>
                  </c:pt>
                  <c:pt idx="1">
                    <c:v>3.8714666169589975</c:v>
                  </c:pt>
                  <c:pt idx="2">
                    <c:v>3.6802940007263061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foot'!$B$6,'nuc foot'!$B$19,'nuc foot'!$B$32)</c:f>
              <c:numCache>
                <c:formatCode>0</c:formatCode>
                <c:ptCount val="3"/>
                <c:pt idx="0">
                  <c:v>109.717</c:v>
                </c:pt>
                <c:pt idx="1">
                  <c:v>513.71699999999998</c:v>
                </c:pt>
                <c:pt idx="2">
                  <c:v>567.91700000000003</c:v>
                </c:pt>
              </c:numCache>
            </c:numRef>
          </c:xVal>
          <c:yVal>
            <c:numRef>
              <c:f>('nuc foot'!$B$12,'nuc foot'!$B$25,'nuc foot'!$B$38)</c:f>
              <c:numCache>
                <c:formatCode>0.0</c:formatCode>
                <c:ptCount val="3"/>
                <c:pt idx="0">
                  <c:v>83.643000000000001</c:v>
                </c:pt>
                <c:pt idx="1">
                  <c:v>88.771000000000001</c:v>
                </c:pt>
                <c:pt idx="2">
                  <c:v>87.86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21D-4951-B4B0-BD03A5A81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>
                    <a:solidFill>
                      <a:sysClr val="windowText" lastClr="000000"/>
                    </a:solidFill>
                  </a:rPr>
                  <a:t>f</a:t>
                </a:r>
                <a:r>
                  <a:rPr lang="en-US" sz="900" i="1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900" i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66392147326696183"/>
          <c:y val="0.53619154228855725"/>
          <c:w val="0.22836369449272462"/>
          <c:h val="0.217210613598673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13" Type="http://schemas.openxmlformats.org/officeDocument/2006/relationships/chart" Target="../charts/chart24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12" Type="http://schemas.openxmlformats.org/officeDocument/2006/relationships/chart" Target="../charts/chart23.xml"/><Relationship Id="rId17" Type="http://schemas.openxmlformats.org/officeDocument/2006/relationships/chart" Target="../charts/chart28.xml"/><Relationship Id="rId2" Type="http://schemas.openxmlformats.org/officeDocument/2006/relationships/chart" Target="../charts/chart13.xml"/><Relationship Id="rId16" Type="http://schemas.openxmlformats.org/officeDocument/2006/relationships/chart" Target="../charts/chart27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5" Type="http://schemas.openxmlformats.org/officeDocument/2006/relationships/chart" Target="../charts/chart2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Relationship Id="rId14" Type="http://schemas.openxmlformats.org/officeDocument/2006/relationships/chart" Target="../charts/chart2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74</xdr:row>
      <xdr:rowOff>0</xdr:rowOff>
    </xdr:from>
    <xdr:to>
      <xdr:col>14</xdr:col>
      <xdr:colOff>503037</xdr:colOff>
      <xdr:row>86</xdr:row>
      <xdr:rowOff>126000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E356D99C-1001-4E1D-85B0-F762DBB60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3</xdr:col>
      <xdr:colOff>503037</xdr:colOff>
      <xdr:row>86</xdr:row>
      <xdr:rowOff>126000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A9F43706-3219-4F83-A1AE-3E3C93CA18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74</xdr:row>
      <xdr:rowOff>0</xdr:rowOff>
    </xdr:from>
    <xdr:to>
      <xdr:col>7</xdr:col>
      <xdr:colOff>0</xdr:colOff>
      <xdr:row>86</xdr:row>
      <xdr:rowOff>126000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1F2BA023-56FC-4BC9-AB14-94F3117A9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74</xdr:row>
      <xdr:rowOff>0</xdr:rowOff>
    </xdr:from>
    <xdr:to>
      <xdr:col>10</xdr:col>
      <xdr:colOff>503037</xdr:colOff>
      <xdr:row>86</xdr:row>
      <xdr:rowOff>126000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33EEE418-295C-439D-AC84-2808E1FD3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21</xdr:col>
      <xdr:colOff>101318</xdr:colOff>
      <xdr:row>15</xdr:row>
      <xdr:rowOff>22500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B224D680-F0DA-442A-BF73-E207F926DE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</xdr:colOff>
      <xdr:row>0</xdr:row>
      <xdr:rowOff>0</xdr:rowOff>
    </xdr:from>
    <xdr:to>
      <xdr:col>27</xdr:col>
      <xdr:colOff>99321</xdr:colOff>
      <xdr:row>15</xdr:row>
      <xdr:rowOff>22500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963CF862-0469-4DCA-A672-6F79B5AFED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16</xdr:row>
      <xdr:rowOff>0</xdr:rowOff>
    </xdr:from>
    <xdr:to>
      <xdr:col>21</xdr:col>
      <xdr:colOff>101318</xdr:colOff>
      <xdr:row>31</xdr:row>
      <xdr:rowOff>22500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EA8E5E9C-07B4-417D-BE70-070D9E46CF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</xdr:colOff>
      <xdr:row>16</xdr:row>
      <xdr:rowOff>0</xdr:rowOff>
    </xdr:from>
    <xdr:to>
      <xdr:col>27</xdr:col>
      <xdr:colOff>99322</xdr:colOff>
      <xdr:row>31</xdr:row>
      <xdr:rowOff>22500</xdr:rowOff>
    </xdr:to>
    <xdr:graphicFrame macro="">
      <xdr:nvGraphicFramePr>
        <xdr:cNvPr id="84" name="Chart 83">
          <a:extLst>
            <a:ext uri="{FF2B5EF4-FFF2-40B4-BE49-F238E27FC236}">
              <a16:creationId xmlns:a16="http://schemas.microsoft.com/office/drawing/2014/main" id="{3BEB3E70-3811-4777-AC91-BF1CE27B70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0</xdr:colOff>
      <xdr:row>0</xdr:row>
      <xdr:rowOff>0</xdr:rowOff>
    </xdr:from>
    <xdr:to>
      <xdr:col>32</xdr:col>
      <xdr:colOff>209550</xdr:colOff>
      <xdr:row>12</xdr:row>
      <xdr:rowOff>126000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184A34E-6DDF-4796-8788-70AF78181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14</xdr:col>
      <xdr:colOff>261600</xdr:colOff>
      <xdr:row>14</xdr:row>
      <xdr:rowOff>33000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467DAC-116C-45F1-9ECD-3058081BA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609599</xdr:colOff>
      <xdr:row>15</xdr:row>
      <xdr:rowOff>0</xdr:rowOff>
    </xdr:from>
    <xdr:to>
      <xdr:col>14</xdr:col>
      <xdr:colOff>261599</xdr:colOff>
      <xdr:row>29</xdr:row>
      <xdr:rowOff>33000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EB2085-02D0-4779-BE05-0551CD7E2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0</xdr:rowOff>
    </xdr:from>
    <xdr:to>
      <xdr:col>3</xdr:col>
      <xdr:colOff>503036</xdr:colOff>
      <xdr:row>52</xdr:row>
      <xdr:rowOff>126000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D092F63-FCCC-4C38-952B-1A71583535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3</xdr:col>
      <xdr:colOff>503038</xdr:colOff>
      <xdr:row>66</xdr:row>
      <xdr:rowOff>126000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96110FF-1669-4050-A88A-5140043C18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40</xdr:row>
      <xdr:rowOff>0</xdr:rowOff>
    </xdr:from>
    <xdr:to>
      <xdr:col>7</xdr:col>
      <xdr:colOff>157653</xdr:colOff>
      <xdr:row>52</xdr:row>
      <xdr:rowOff>126000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448657B-88B8-4226-B731-C6B78ABF4F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54</xdr:row>
      <xdr:rowOff>0</xdr:rowOff>
    </xdr:from>
    <xdr:to>
      <xdr:col>7</xdr:col>
      <xdr:colOff>0</xdr:colOff>
      <xdr:row>66</xdr:row>
      <xdr:rowOff>126000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57B0E2C-89ED-486B-A796-D83624E4DC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68</xdr:row>
      <xdr:rowOff>0</xdr:rowOff>
    </xdr:from>
    <xdr:to>
      <xdr:col>7</xdr:col>
      <xdr:colOff>0</xdr:colOff>
      <xdr:row>80</xdr:row>
      <xdr:rowOff>126000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4F7E715A-8590-4D6A-A613-484CAD3780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68</xdr:row>
      <xdr:rowOff>0</xdr:rowOff>
    </xdr:from>
    <xdr:to>
      <xdr:col>10</xdr:col>
      <xdr:colOff>503038</xdr:colOff>
      <xdr:row>80</xdr:row>
      <xdr:rowOff>126000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23D1AC62-827F-42D8-87AA-45242C3D9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68</xdr:row>
      <xdr:rowOff>0</xdr:rowOff>
    </xdr:from>
    <xdr:to>
      <xdr:col>14</xdr:col>
      <xdr:colOff>503037</xdr:colOff>
      <xdr:row>80</xdr:row>
      <xdr:rowOff>126000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FB6D6282-5CC3-49AF-A58C-E49B0899D7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82</xdr:row>
      <xdr:rowOff>0</xdr:rowOff>
    </xdr:from>
    <xdr:to>
      <xdr:col>7</xdr:col>
      <xdr:colOff>0</xdr:colOff>
      <xdr:row>94</xdr:row>
      <xdr:rowOff>126000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9D1752AB-7213-4887-85C2-EB0BE2EAF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82</xdr:row>
      <xdr:rowOff>0</xdr:rowOff>
    </xdr:from>
    <xdr:to>
      <xdr:col>10</xdr:col>
      <xdr:colOff>503036</xdr:colOff>
      <xdr:row>94</xdr:row>
      <xdr:rowOff>126000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2680593-CCF8-44AF-865B-A65ABE9028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82</xdr:row>
      <xdr:rowOff>0</xdr:rowOff>
    </xdr:from>
    <xdr:to>
      <xdr:col>14</xdr:col>
      <xdr:colOff>503037</xdr:colOff>
      <xdr:row>94</xdr:row>
      <xdr:rowOff>126000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AC7BCE8B-B357-454D-A508-5DEAEB6F18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3</xdr:col>
      <xdr:colOff>496744</xdr:colOff>
      <xdr:row>94</xdr:row>
      <xdr:rowOff>126000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AB1B10EF-13CA-438F-90E3-9F5732AD9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0</xdr:row>
      <xdr:rowOff>0</xdr:rowOff>
    </xdr:from>
    <xdr:to>
      <xdr:col>27</xdr:col>
      <xdr:colOff>99320</xdr:colOff>
      <xdr:row>15</xdr:row>
      <xdr:rowOff>22500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01EB6B15-0289-4B2C-B101-61EC5A489D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21</xdr:col>
      <xdr:colOff>101319</xdr:colOff>
      <xdr:row>15</xdr:row>
      <xdr:rowOff>22500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5AD71DE1-6575-4D91-A25E-64F0130721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1997</xdr:colOff>
      <xdr:row>16</xdr:row>
      <xdr:rowOff>8528</xdr:rowOff>
    </xdr:from>
    <xdr:to>
      <xdr:col>27</xdr:col>
      <xdr:colOff>101318</xdr:colOff>
      <xdr:row>31</xdr:row>
      <xdr:rowOff>31028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9F313F7C-F7FF-4132-9678-73DD019C2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0</xdr:colOff>
      <xdr:row>16</xdr:row>
      <xdr:rowOff>0</xdr:rowOff>
    </xdr:from>
    <xdr:to>
      <xdr:col>21</xdr:col>
      <xdr:colOff>101319</xdr:colOff>
      <xdr:row>31</xdr:row>
      <xdr:rowOff>22500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DF0C885C-F0C7-42C9-A540-36E08ABC8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53</xdr:row>
      <xdr:rowOff>0</xdr:rowOff>
    </xdr:from>
    <xdr:to>
      <xdr:col>11</xdr:col>
      <xdr:colOff>503036</xdr:colOff>
      <xdr:row>65</xdr:row>
      <xdr:rowOff>126000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FB688F-539F-4E1F-BF56-C34700F23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14</xdr:col>
      <xdr:colOff>261600</xdr:colOff>
      <xdr:row>14</xdr:row>
      <xdr:rowOff>33000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BD7EE3-9B50-461F-947A-3C889BD256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22412</xdr:colOff>
      <xdr:row>0</xdr:row>
      <xdr:rowOff>22412</xdr:rowOff>
    </xdr:from>
    <xdr:to>
      <xdr:col>11</xdr:col>
      <xdr:colOff>301942</xdr:colOff>
      <xdr:row>14</xdr:row>
      <xdr:rowOff>55412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ED5FC98-36BD-4716-A495-4F6978B13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22412</xdr:colOff>
      <xdr:row>0</xdr:row>
      <xdr:rowOff>0</xdr:rowOff>
    </xdr:from>
    <xdr:to>
      <xdr:col>16</xdr:col>
      <xdr:colOff>301942</xdr:colOff>
      <xdr:row>14</xdr:row>
      <xdr:rowOff>33000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D5ECD9F-9AD3-4D55-8595-410109F43A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11206</xdr:colOff>
      <xdr:row>14</xdr:row>
      <xdr:rowOff>145677</xdr:rowOff>
    </xdr:from>
    <xdr:to>
      <xdr:col>11</xdr:col>
      <xdr:colOff>602036</xdr:colOff>
      <xdr:row>29</xdr:row>
      <xdr:rowOff>31377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9201707-E768-4E39-A8E9-E6AB5B249F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0</xdr:row>
      <xdr:rowOff>0</xdr:rowOff>
    </xdr:from>
    <xdr:to>
      <xdr:col>23</xdr:col>
      <xdr:colOff>279529</xdr:colOff>
      <xdr:row>14</xdr:row>
      <xdr:rowOff>33000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022AEB6-7872-4202-AC20-10FD7110E5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28</xdr:col>
      <xdr:colOff>279530</xdr:colOff>
      <xdr:row>14</xdr:row>
      <xdr:rowOff>33000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03C51E0-68B0-48D5-985B-439175C4B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15</xdr:row>
      <xdr:rowOff>0</xdr:rowOff>
    </xdr:from>
    <xdr:to>
      <xdr:col>23</xdr:col>
      <xdr:colOff>590830</xdr:colOff>
      <xdr:row>29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ACEC29B-43FD-471B-814D-B2EA5C1D77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15</xdr:row>
      <xdr:rowOff>0</xdr:rowOff>
    </xdr:from>
    <xdr:to>
      <xdr:col>28</xdr:col>
      <xdr:colOff>590829</xdr:colOff>
      <xdr:row>29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4EDEA1B-E458-41FB-8CA9-8F712C25B5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15</xdr:row>
      <xdr:rowOff>0</xdr:rowOff>
    </xdr:from>
    <xdr:to>
      <xdr:col>16</xdr:col>
      <xdr:colOff>590829</xdr:colOff>
      <xdr:row>29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C12401D-312B-4E06-92CF-340EFFAA4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11</xdr:col>
      <xdr:colOff>261600</xdr:colOff>
      <xdr:row>14</xdr:row>
      <xdr:rowOff>33000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6BD6A53-2052-45AF-B75A-F47319382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18</xdr:col>
      <xdr:colOff>98596</xdr:colOff>
      <xdr:row>15</xdr:row>
      <xdr:rowOff>22500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D39CE8D3-259D-4FCF-905E-11073FC88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0</xdr:row>
      <xdr:rowOff>0</xdr:rowOff>
    </xdr:from>
    <xdr:to>
      <xdr:col>24</xdr:col>
      <xdr:colOff>101318</xdr:colOff>
      <xdr:row>15</xdr:row>
      <xdr:rowOff>22500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A993E01-C652-40F3-8D5D-2D161F54BD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11</xdr:col>
      <xdr:colOff>261600</xdr:colOff>
      <xdr:row>14</xdr:row>
      <xdr:rowOff>33000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0EF212B-BDAF-43B4-B86B-84AF5106E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18</xdr:col>
      <xdr:colOff>98596</xdr:colOff>
      <xdr:row>15</xdr:row>
      <xdr:rowOff>22500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29A3298-D200-4D6D-8DDE-E77742DE12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0</xdr:row>
      <xdr:rowOff>0</xdr:rowOff>
    </xdr:from>
    <xdr:to>
      <xdr:col>24</xdr:col>
      <xdr:colOff>101318</xdr:colOff>
      <xdr:row>15</xdr:row>
      <xdr:rowOff>22500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96FD63F-FD45-4B10-BC98-6914B42FE9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l_t_b0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e_t_b1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e_f0_b0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e_f0_b1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f0_exc_b0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lh_slope_b0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pn_phonetic_models/pn_l_t_b0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pn_phonetic_models/pn_l_f0_b0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pn_phonetic_models/pn_h_t_b0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pn_phonetic_models/pn_h_f0_b0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l_t_b1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l_f0_b0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l_f0_b1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h_t_b0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h_t_b1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h_f0_b0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h_f0_b1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e_t_b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l_t_b0"/>
    </sheetNames>
    <sheetDataSet>
      <sheetData sheetId="0">
        <row r="2">
          <cell r="A2" t="str">
            <v>foot_syls1</v>
          </cell>
          <cell r="B2">
            <v>124.245</v>
          </cell>
          <cell r="C2">
            <v>67.092293950213502</v>
          </cell>
          <cell r="D2">
            <v>181.397467813817</v>
          </cell>
          <cell r="E2">
            <v>22.779</v>
          </cell>
        </row>
        <row r="3">
          <cell r="A3" t="str">
            <v>foot_syls2</v>
          </cell>
          <cell r="B3">
            <v>126.38200000000001</v>
          </cell>
          <cell r="C3">
            <v>41.470263241948899</v>
          </cell>
          <cell r="D3">
            <v>211.29435522790999</v>
          </cell>
          <cell r="E3">
            <v>33.271999999999998</v>
          </cell>
        </row>
        <row r="4">
          <cell r="A4" t="str">
            <v>foot_syls3</v>
          </cell>
          <cell r="B4">
            <v>127.26900000000001</v>
          </cell>
          <cell r="C4">
            <v>70.115525223730899</v>
          </cell>
          <cell r="D4">
            <v>184.42166033831899</v>
          </cell>
          <cell r="E4">
            <v>22.776</v>
          </cell>
        </row>
        <row r="5">
          <cell r="A5" t="str">
            <v>foot_syls4</v>
          </cell>
          <cell r="B5">
            <v>109.717</v>
          </cell>
          <cell r="C5">
            <v>32.929583986325902</v>
          </cell>
          <cell r="D5">
            <v>186.50496642038601</v>
          </cell>
          <cell r="E5">
            <v>30.145</v>
          </cell>
        </row>
        <row r="6">
          <cell r="A6" t="str">
            <v>pre_syls0</v>
          </cell>
          <cell r="B6">
            <v>124.245</v>
          </cell>
          <cell r="C6">
            <v>67.092293950213502</v>
          </cell>
          <cell r="D6">
            <v>181.397467813817</v>
          </cell>
          <cell r="E6">
            <v>22.779</v>
          </cell>
        </row>
        <row r="7">
          <cell r="A7" t="str">
            <v>pre_syls1</v>
          </cell>
          <cell r="B7">
            <v>116.47</v>
          </cell>
          <cell r="C7">
            <v>59.318677977794103</v>
          </cell>
          <cell r="D7">
            <v>173.621416336343</v>
          </cell>
          <cell r="E7">
            <v>22.783999999999999</v>
          </cell>
        </row>
        <row r="8">
          <cell r="A8" t="str">
            <v>pre_syls2</v>
          </cell>
          <cell r="B8">
            <v>112.438</v>
          </cell>
          <cell r="C8">
            <v>40.665329327035401</v>
          </cell>
          <cell r="D8">
            <v>184.210945522233</v>
          </cell>
          <cell r="E8">
            <v>28.356000000000002</v>
          </cell>
        </row>
        <row r="9">
          <cell r="A9" t="str">
            <v>pre_syls3</v>
          </cell>
          <cell r="B9">
            <v>86.022000000000006</v>
          </cell>
          <cell r="C9">
            <v>14.249638903529901</v>
          </cell>
          <cell r="D9">
            <v>157.794697422387</v>
          </cell>
          <cell r="E9">
            <v>28.356999999999999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e_t_b1"/>
    </sheetNames>
    <sheetDataSet>
      <sheetData sheetId="0">
        <row r="15">
          <cell r="C15">
            <v>-47.808999999999997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e_f0_b0"/>
    </sheetNames>
    <sheetDataSet>
      <sheetData sheetId="0">
        <row r="2">
          <cell r="A2" t="str">
            <v>foot_syls1</v>
          </cell>
          <cell r="B2">
            <v>86.602000000000004</v>
          </cell>
          <cell r="C2">
            <v>83.157857744318605</v>
          </cell>
          <cell r="D2">
            <v>90.0463715210972</v>
          </cell>
          <cell r="E2">
            <v>1.58</v>
          </cell>
        </row>
        <row r="3">
          <cell r="A3" t="str">
            <v>foot_syls2</v>
          </cell>
          <cell r="B3">
            <v>87.965000000000003</v>
          </cell>
          <cell r="C3">
            <v>84.284629006783405</v>
          </cell>
          <cell r="D3">
            <v>91.645700665553207</v>
          </cell>
          <cell r="E3">
            <v>1.7190000000000001</v>
          </cell>
        </row>
        <row r="4">
          <cell r="A4" t="str">
            <v>foot_syls3</v>
          </cell>
          <cell r="B4">
            <v>88.271000000000001</v>
          </cell>
          <cell r="C4">
            <v>84.826381649309795</v>
          </cell>
          <cell r="D4">
            <v>91.714852448669802</v>
          </cell>
          <cell r="E4">
            <v>1.579</v>
          </cell>
        </row>
        <row r="5">
          <cell r="A5" t="str">
            <v>foot_syls4</v>
          </cell>
          <cell r="B5">
            <v>87.86</v>
          </cell>
          <cell r="C5">
            <v>84.179705999273693</v>
          </cell>
          <cell r="D5">
            <v>91.540877773314904</v>
          </cell>
          <cell r="E5">
            <v>1.7190000000000001</v>
          </cell>
        </row>
        <row r="6">
          <cell r="A6" t="str">
            <v>pre_syls0</v>
          </cell>
          <cell r="B6">
            <v>86.602000000000004</v>
          </cell>
          <cell r="C6">
            <v>83.157857744318605</v>
          </cell>
          <cell r="D6">
            <v>90.0463715210972</v>
          </cell>
          <cell r="E6">
            <v>1.58</v>
          </cell>
        </row>
        <row r="7">
          <cell r="A7" t="str">
            <v>pre_syls1</v>
          </cell>
          <cell r="B7">
            <v>87.108000000000004</v>
          </cell>
          <cell r="C7">
            <v>83.662751108630601</v>
          </cell>
          <cell r="D7">
            <v>90.552966666150297</v>
          </cell>
          <cell r="E7">
            <v>1.58</v>
          </cell>
        </row>
        <row r="8">
          <cell r="A8" t="str">
            <v>pre_syls2</v>
          </cell>
          <cell r="B8">
            <v>86.805000000000007</v>
          </cell>
          <cell r="C8">
            <v>83.2095949803238</v>
          </cell>
          <cell r="D8">
            <v>90.401018560517798</v>
          </cell>
          <cell r="E8">
            <v>1.675</v>
          </cell>
        </row>
        <row r="9">
          <cell r="A9" t="str">
            <v>pre_syls3</v>
          </cell>
          <cell r="B9">
            <v>86.796999999999997</v>
          </cell>
          <cell r="C9">
            <v>83.201522397340398</v>
          </cell>
          <cell r="D9">
            <v>90.393465082151494</v>
          </cell>
          <cell r="E9">
            <v>1.675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e_f0_b1"/>
    </sheetNames>
    <sheetDataSet>
      <sheetData sheetId="0">
        <row r="14">
          <cell r="C14">
            <v>-5.5940000000000003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f0_exc_b0"/>
    </sheetNames>
    <sheetDataSet>
      <sheetData sheetId="0">
        <row r="2">
          <cell r="A2" t="str">
            <v>foot_syls1</v>
          </cell>
          <cell r="B2">
            <v>4.1630000000000003</v>
          </cell>
          <cell r="C2">
            <v>2.4128418911201299</v>
          </cell>
          <cell r="D2">
            <v>5.9138523360805699</v>
          </cell>
          <cell r="E2">
            <v>0.753</v>
          </cell>
        </row>
        <row r="3">
          <cell r="A3" t="str">
            <v>foot_syls2</v>
          </cell>
          <cell r="B3">
            <v>4.5659999999999998</v>
          </cell>
          <cell r="C3">
            <v>1.57007415012632</v>
          </cell>
          <cell r="D3">
            <v>7.56256913422766</v>
          </cell>
          <cell r="E3">
            <v>1.2410000000000001</v>
          </cell>
        </row>
        <row r="4">
          <cell r="A4" t="str">
            <v>foot_syls3</v>
          </cell>
          <cell r="B4">
            <v>6.08</v>
          </cell>
          <cell r="C4">
            <v>4.3291122790255203</v>
          </cell>
          <cell r="D4">
            <v>7.8301083595901799</v>
          </cell>
          <cell r="E4">
            <v>0.753</v>
          </cell>
        </row>
        <row r="5">
          <cell r="A5" t="str">
            <v>foot_syls4</v>
          </cell>
          <cell r="B5">
            <v>5.1120000000000001</v>
          </cell>
          <cell r="C5">
            <v>2.1159174332932098</v>
          </cell>
          <cell r="D5">
            <v>8.1085807122551508</v>
          </cell>
          <cell r="E5">
            <v>1.242</v>
          </cell>
        </row>
        <row r="6">
          <cell r="A6" t="str">
            <v>pre_syls0</v>
          </cell>
          <cell r="B6">
            <v>4.1630000000000003</v>
          </cell>
          <cell r="C6">
            <v>2.4128418911201299</v>
          </cell>
          <cell r="D6">
            <v>5.9138523360805699</v>
          </cell>
          <cell r="E6">
            <v>0.753</v>
          </cell>
        </row>
        <row r="7">
          <cell r="A7" t="str">
            <v>pre_syls1</v>
          </cell>
          <cell r="B7">
            <v>4.7690000000000001</v>
          </cell>
          <cell r="C7">
            <v>3.01781845320034</v>
          </cell>
          <cell r="D7">
            <v>6.5198688534496201</v>
          </cell>
          <cell r="E7">
            <v>0.754</v>
          </cell>
        </row>
        <row r="8">
          <cell r="A8" t="str">
            <v>pre_syls2</v>
          </cell>
          <cell r="B8">
            <v>5.4089999999999998</v>
          </cell>
          <cell r="C8">
            <v>2.8090979883082499</v>
          </cell>
          <cell r="D8">
            <v>8.00821463236624</v>
          </cell>
          <cell r="E8">
            <v>1.089</v>
          </cell>
        </row>
        <row r="9">
          <cell r="A9" t="str">
            <v>pre_syls3</v>
          </cell>
          <cell r="B9">
            <v>5.3140000000000001</v>
          </cell>
          <cell r="C9">
            <v>2.71386321142232</v>
          </cell>
          <cell r="D9">
            <v>7.9133003198900997</v>
          </cell>
          <cell r="E9">
            <v>1.089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lh_slope_b0"/>
    </sheetNames>
    <sheetDataSet>
      <sheetData sheetId="0">
        <row r="2">
          <cell r="A2" t="str">
            <v>foot_syls1</v>
          </cell>
          <cell r="B2">
            <v>3.3220000000000001</v>
          </cell>
          <cell r="C2">
            <v>3.0267743086411198</v>
          </cell>
          <cell r="D2">
            <v>3.6177847036111102</v>
          </cell>
          <cell r="E2">
            <v>0.13200000000000001</v>
          </cell>
        </row>
        <row r="3">
          <cell r="A3" t="str">
            <v>foot_syls2</v>
          </cell>
          <cell r="B3">
            <v>3.2989999999999999</v>
          </cell>
          <cell r="C3">
            <v>2.8081247478159699</v>
          </cell>
          <cell r="D3">
            <v>3.78972770634011</v>
          </cell>
          <cell r="E3">
            <v>0.20699999999999999</v>
          </cell>
        </row>
        <row r="4">
          <cell r="A4" t="str">
            <v>foot_syls3</v>
          </cell>
          <cell r="B4">
            <v>3.1930000000000001</v>
          </cell>
          <cell r="C4">
            <v>2.8973536996376401</v>
          </cell>
          <cell r="D4">
            <v>3.4882708086408698</v>
          </cell>
          <cell r="E4">
            <v>0.13200000000000001</v>
          </cell>
        </row>
        <row r="5">
          <cell r="A5" t="str">
            <v>foot_syls4</v>
          </cell>
          <cell r="B5">
            <v>2.5470000000000002</v>
          </cell>
          <cell r="C5">
            <v>2.0564958763876899</v>
          </cell>
          <cell r="D5">
            <v>3.0381038909685101</v>
          </cell>
          <cell r="E5">
            <v>0.20699999999999999</v>
          </cell>
        </row>
        <row r="6">
          <cell r="A6" t="str">
            <v>pre_syls0</v>
          </cell>
          <cell r="B6">
            <v>3.3220000000000001</v>
          </cell>
          <cell r="C6">
            <v>3.0267743086411198</v>
          </cell>
          <cell r="D6">
            <v>3.6177847036111102</v>
          </cell>
          <cell r="E6">
            <v>0.13200000000000001</v>
          </cell>
        </row>
        <row r="7">
          <cell r="A7" t="str">
            <v>pre_syls1</v>
          </cell>
          <cell r="B7">
            <v>3.5960000000000001</v>
          </cell>
          <cell r="C7">
            <v>3.30067555097071</v>
          </cell>
          <cell r="D7">
            <v>3.8919307733117798</v>
          </cell>
          <cell r="E7">
            <v>0.13200000000000001</v>
          </cell>
        </row>
        <row r="8">
          <cell r="A8" t="str">
            <v>pre_syls2</v>
          </cell>
          <cell r="B8">
            <v>3.6819999999999999</v>
          </cell>
          <cell r="C8">
            <v>3.2537946899297099</v>
          </cell>
          <cell r="D8">
            <v>4.1094851304302598</v>
          </cell>
          <cell r="E8">
            <v>0.184</v>
          </cell>
        </row>
        <row r="9">
          <cell r="A9" t="str">
            <v>pre_syls3</v>
          </cell>
          <cell r="B9">
            <v>3.698</v>
          </cell>
          <cell r="C9">
            <v>3.27030097347291</v>
          </cell>
          <cell r="D9">
            <v>4.12608702616384</v>
          </cell>
          <cell r="E9">
            <v>0.184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_l_t_b0"/>
    </sheetNames>
    <sheetDataSet>
      <sheetData sheetId="0">
        <row r="2">
          <cell r="A2" t="str">
            <v>ana_syls0</v>
          </cell>
          <cell r="B2">
            <v>76.67</v>
          </cell>
          <cell r="C2">
            <v>-5.48754206397094</v>
          </cell>
          <cell r="D2">
            <v>158.82850202202701</v>
          </cell>
          <cell r="E2">
            <v>30.138999999999999</v>
          </cell>
        </row>
        <row r="3">
          <cell r="A3" t="str">
            <v>ana_syls1</v>
          </cell>
          <cell r="B3">
            <v>26.279</v>
          </cell>
          <cell r="C3">
            <v>-15.741919011516501</v>
          </cell>
          <cell r="D3">
            <v>68.300886685896302</v>
          </cell>
          <cell r="E3">
            <v>15.053000000000001</v>
          </cell>
        </row>
        <row r="4">
          <cell r="A4" t="str">
            <v>ana_syls2</v>
          </cell>
          <cell r="B4">
            <v>70.254000000000005</v>
          </cell>
          <cell r="C4">
            <v>-25.8836283885271</v>
          </cell>
          <cell r="D4">
            <v>166.39084079526299</v>
          </cell>
          <cell r="E4">
            <v>26.190999999999999</v>
          </cell>
        </row>
        <row r="5">
          <cell r="A5" t="str">
            <v>ana_syls3</v>
          </cell>
          <cell r="B5">
            <v>80.097999999999999</v>
          </cell>
          <cell r="C5">
            <v>-16.1343317981833</v>
          </cell>
          <cell r="D5">
            <v>176.330532225447</v>
          </cell>
          <cell r="E5">
            <v>26.178000000000001</v>
          </cell>
        </row>
        <row r="6">
          <cell r="A6" t="str">
            <v>foot_syls1</v>
          </cell>
          <cell r="B6">
            <v>76.67</v>
          </cell>
          <cell r="C6">
            <v>-5.48754206397094</v>
          </cell>
          <cell r="D6">
            <v>158.82850202202701</v>
          </cell>
          <cell r="E6">
            <v>30.138999999999999</v>
          </cell>
        </row>
        <row r="7">
          <cell r="A7" t="str">
            <v>foot_syls2</v>
          </cell>
          <cell r="B7">
            <v>85.575999999999993</v>
          </cell>
          <cell r="C7">
            <v>3.3437180612212298</v>
          </cell>
          <cell r="D7">
            <v>167.80832304371199</v>
          </cell>
          <cell r="E7">
            <v>30.096</v>
          </cell>
        </row>
        <row r="8">
          <cell r="A8" t="str">
            <v>foot_syls3</v>
          </cell>
          <cell r="B8">
            <v>91.82</v>
          </cell>
          <cell r="C8">
            <v>9.4810383594371501</v>
          </cell>
          <cell r="D8">
            <v>174.15963238827601</v>
          </cell>
          <cell r="E8">
            <v>30.003</v>
          </cell>
        </row>
        <row r="9">
          <cell r="A9" t="str">
            <v>foot_syls4</v>
          </cell>
          <cell r="B9">
            <v>111.14</v>
          </cell>
          <cell r="C9">
            <v>29.1571158941262</v>
          </cell>
          <cell r="D9">
            <v>193.12342902557</v>
          </cell>
          <cell r="E9">
            <v>30.268000000000001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_l_f0_b0"/>
    </sheetNames>
    <sheetDataSet>
      <sheetData sheetId="0">
        <row r="2">
          <cell r="A2" t="str">
            <v>ana_syls0</v>
          </cell>
          <cell r="B2">
            <v>85.932000000000002</v>
          </cell>
          <cell r="C2">
            <v>82.836798289693206</v>
          </cell>
          <cell r="D2">
            <v>89.027331751115099</v>
          </cell>
          <cell r="E2">
            <v>1.415</v>
          </cell>
        </row>
        <row r="3">
          <cell r="A3" t="str">
            <v>ana_syls1</v>
          </cell>
          <cell r="B3">
            <v>86.394000000000005</v>
          </cell>
          <cell r="C3">
            <v>83.3587696404594</v>
          </cell>
          <cell r="D3">
            <v>89.429188861162899</v>
          </cell>
          <cell r="E3">
            <v>1.379</v>
          </cell>
        </row>
        <row r="4">
          <cell r="A4" t="str">
            <v>ana_syls2</v>
          </cell>
          <cell r="B4">
            <v>85.42</v>
          </cell>
          <cell r="C4">
            <v>82.310329854328998</v>
          </cell>
          <cell r="D4">
            <v>88.528925134960403</v>
          </cell>
          <cell r="E4">
            <v>1.427</v>
          </cell>
        </row>
        <row r="5">
          <cell r="A5" t="str">
            <v>ana_syls3</v>
          </cell>
          <cell r="B5">
            <v>85.277000000000001</v>
          </cell>
          <cell r="C5">
            <v>82.167791145504097</v>
          </cell>
          <cell r="D5">
            <v>88.387205043414895</v>
          </cell>
          <cell r="E5">
            <v>1.427</v>
          </cell>
        </row>
        <row r="6">
          <cell r="A6" t="str">
            <v>foot_syls1</v>
          </cell>
          <cell r="B6">
            <v>85.932000000000002</v>
          </cell>
          <cell r="C6">
            <v>82.836798289693206</v>
          </cell>
          <cell r="D6">
            <v>89.027331751115099</v>
          </cell>
          <cell r="E6">
            <v>1.415</v>
          </cell>
        </row>
        <row r="7">
          <cell r="A7" t="str">
            <v>foot_syls2</v>
          </cell>
          <cell r="B7">
            <v>85.828999999999994</v>
          </cell>
          <cell r="C7">
            <v>82.7346473986929</v>
          </cell>
          <cell r="D7">
            <v>88.922604737498503</v>
          </cell>
          <cell r="E7">
            <v>1.4139999999999999</v>
          </cell>
        </row>
        <row r="8">
          <cell r="A8" t="str">
            <v>foot_syls3</v>
          </cell>
          <cell r="B8">
            <v>85.891000000000005</v>
          </cell>
          <cell r="C8">
            <v>82.800778579824396</v>
          </cell>
          <cell r="D8">
            <v>88.980840981926207</v>
          </cell>
          <cell r="E8">
            <v>1.41</v>
          </cell>
        </row>
        <row r="9">
          <cell r="A9" t="str">
            <v>foot_syls4</v>
          </cell>
          <cell r="B9">
            <v>85.921000000000006</v>
          </cell>
          <cell r="C9">
            <v>82.8189565326078</v>
          </cell>
          <cell r="D9">
            <v>89.023223086041398</v>
          </cell>
          <cell r="E9">
            <v>1.421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_h_t_b0"/>
    </sheetNames>
    <sheetDataSet>
      <sheetData sheetId="0">
        <row r="5">
          <cell r="A5" t="str">
            <v>ana_syls0</v>
          </cell>
          <cell r="B5">
            <v>227.072</v>
          </cell>
          <cell r="C5">
            <v>142.33088171053399</v>
          </cell>
          <cell r="D5">
            <v>311.812799853287</v>
          </cell>
          <cell r="E5">
            <v>28.193999999999999</v>
          </cell>
        </row>
        <row r="6">
          <cell r="A6" t="str">
            <v>ana_syls1</v>
          </cell>
          <cell r="B6">
            <v>160.13999999999999</v>
          </cell>
          <cell r="C6">
            <v>119.250617622256</v>
          </cell>
          <cell r="D6">
            <v>201.02964833593501</v>
          </cell>
          <cell r="E6">
            <v>17.242999999999999</v>
          </cell>
        </row>
        <row r="7">
          <cell r="A7" t="str">
            <v>ana_syls2</v>
          </cell>
          <cell r="B7">
            <v>223.47900000000001</v>
          </cell>
          <cell r="C7">
            <v>140.500733317711</v>
          </cell>
          <cell r="D7">
            <v>306.45686754078997</v>
          </cell>
          <cell r="E7">
            <v>28.888000000000002</v>
          </cell>
        </row>
        <row r="8">
          <cell r="A8" t="str">
            <v>ana_syls3</v>
          </cell>
          <cell r="B8">
            <v>236.447</v>
          </cell>
          <cell r="C8">
            <v>153.476596390308</v>
          </cell>
          <cell r="D8">
            <v>319.41749762305102</v>
          </cell>
          <cell r="E8">
            <v>28.891999999999999</v>
          </cell>
        </row>
        <row r="9">
          <cell r="A9" t="str">
            <v>foot_syls1</v>
          </cell>
          <cell r="B9">
            <v>227.072</v>
          </cell>
          <cell r="C9">
            <v>142.33088171053399</v>
          </cell>
          <cell r="D9">
            <v>311.812799853287</v>
          </cell>
          <cell r="E9">
            <v>28.193999999999999</v>
          </cell>
        </row>
        <row r="10">
          <cell r="A10" t="str">
            <v>foot_syls2</v>
          </cell>
          <cell r="B10">
            <v>258.05399999999997</v>
          </cell>
          <cell r="C10">
            <v>173.184442709157</v>
          </cell>
          <cell r="D10">
            <v>342.92299035584898</v>
          </cell>
          <cell r="E10">
            <v>28.161000000000001</v>
          </cell>
        </row>
        <row r="11">
          <cell r="A11" t="str">
            <v>foot_syls3</v>
          </cell>
          <cell r="B11">
            <v>282.637</v>
          </cell>
          <cell r="C11">
            <v>197.75955662300299</v>
          </cell>
          <cell r="D11">
            <v>367.51359979096299</v>
          </cell>
          <cell r="E11">
            <v>28.158000000000001</v>
          </cell>
        </row>
        <row r="12">
          <cell r="A12" t="str">
            <v>foot_syls4</v>
          </cell>
          <cell r="B12">
            <v>296.35700000000003</v>
          </cell>
          <cell r="C12">
            <v>212.885361111024</v>
          </cell>
          <cell r="D12">
            <v>379.82796724574303</v>
          </cell>
          <cell r="E12">
            <v>28.672000000000001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_h_f0_b0"/>
    </sheetNames>
    <sheetDataSet>
      <sheetData sheetId="0">
        <row r="5">
          <cell r="A5" t="str">
            <v>ana_syls0</v>
          </cell>
          <cell r="B5">
            <v>88.281999999999996</v>
          </cell>
          <cell r="C5">
            <v>85.394968667759699</v>
          </cell>
          <cell r="D5">
            <v>91.168221047762799</v>
          </cell>
          <cell r="E5">
            <v>1.323</v>
          </cell>
        </row>
        <row r="6">
          <cell r="A6" t="str">
            <v>ana_syls1</v>
          </cell>
          <cell r="B6">
            <v>88.494</v>
          </cell>
          <cell r="C6">
            <v>85.682703551040206</v>
          </cell>
          <cell r="D6">
            <v>91.3053076938603</v>
          </cell>
          <cell r="E6">
            <v>1.2789999999999999</v>
          </cell>
        </row>
        <row r="7">
          <cell r="A7" t="str">
            <v>ana_syls2</v>
          </cell>
          <cell r="B7">
            <v>88.480999999999995</v>
          </cell>
          <cell r="C7">
            <v>85.572137114960398</v>
          </cell>
          <cell r="D7">
            <v>91.390310146407998</v>
          </cell>
          <cell r="E7">
            <v>1.3420000000000001</v>
          </cell>
        </row>
        <row r="8">
          <cell r="A8" t="str">
            <v>ana_syls3</v>
          </cell>
          <cell r="B8">
            <v>87.777000000000001</v>
          </cell>
          <cell r="C8">
            <v>84.866871518482995</v>
          </cell>
          <cell r="D8">
            <v>90.686151040356194</v>
          </cell>
          <cell r="E8">
            <v>1.3420000000000001</v>
          </cell>
        </row>
        <row r="9">
          <cell r="A9" t="str">
            <v>foot_syls1</v>
          </cell>
          <cell r="B9">
            <v>88.281999999999996</v>
          </cell>
          <cell r="C9">
            <v>85.394968667759699</v>
          </cell>
          <cell r="D9">
            <v>91.168221047762799</v>
          </cell>
          <cell r="E9">
            <v>1.323</v>
          </cell>
        </row>
        <row r="10">
          <cell r="A10" t="str">
            <v>foot_syls2</v>
          </cell>
          <cell r="B10">
            <v>88.536000000000001</v>
          </cell>
          <cell r="C10">
            <v>85.649886093579099</v>
          </cell>
          <cell r="D10">
            <v>91.421308327754403</v>
          </cell>
          <cell r="E10">
            <v>1.3220000000000001</v>
          </cell>
        </row>
        <row r="11">
          <cell r="A11" t="str">
            <v>foot_syls3</v>
          </cell>
          <cell r="B11">
            <v>89.155000000000001</v>
          </cell>
          <cell r="C11">
            <v>86.270709822898695</v>
          </cell>
          <cell r="D11">
            <v>92.0388394544661</v>
          </cell>
          <cell r="E11">
            <v>1.321</v>
          </cell>
        </row>
        <row r="12">
          <cell r="A12" t="str">
            <v>foot_syls4</v>
          </cell>
          <cell r="B12">
            <v>88.983000000000004</v>
          </cell>
          <cell r="C12">
            <v>86.081949640489498</v>
          </cell>
          <cell r="D12">
            <v>91.883881863269295</v>
          </cell>
          <cell r="E12">
            <v>1.335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l_t_b1"/>
    </sheetNames>
    <sheetDataSet>
      <sheetData sheetId="0">
        <row r="14">
          <cell r="C14">
            <v>2.9590000000000001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l_f0_b0"/>
    </sheetNames>
    <sheetDataSet>
      <sheetData sheetId="0">
        <row r="2">
          <cell r="A2" t="str">
            <v>foot_syls1</v>
          </cell>
          <cell r="B2">
            <v>82.77</v>
          </cell>
          <cell r="C2">
            <v>79.508203466410905</v>
          </cell>
          <cell r="D2">
            <v>86.032272990577098</v>
          </cell>
          <cell r="E2">
            <v>1.4750000000000001</v>
          </cell>
        </row>
        <row r="3">
          <cell r="A3" t="str">
            <v>foot_syls2</v>
          </cell>
          <cell r="B3">
            <v>83.28</v>
          </cell>
          <cell r="C3">
            <v>79.987305394496701</v>
          </cell>
          <cell r="D3">
            <v>86.573046749160198</v>
          </cell>
          <cell r="E3">
            <v>1.5</v>
          </cell>
        </row>
        <row r="4">
          <cell r="A4" t="str">
            <v>foot_syls3</v>
          </cell>
          <cell r="B4">
            <v>83.234999999999999</v>
          </cell>
          <cell r="C4">
            <v>79.9726415348009</v>
          </cell>
          <cell r="D4">
            <v>86.496629154356</v>
          </cell>
          <cell r="E4">
            <v>1.4750000000000001</v>
          </cell>
        </row>
        <row r="5">
          <cell r="A5" t="str">
            <v>foot_syls4</v>
          </cell>
          <cell r="B5">
            <v>83.643000000000001</v>
          </cell>
          <cell r="C5">
            <v>80.361600832908394</v>
          </cell>
          <cell r="D5">
            <v>86.923619083248298</v>
          </cell>
          <cell r="E5">
            <v>1.4910000000000001</v>
          </cell>
        </row>
        <row r="6">
          <cell r="A6" t="str">
            <v>pre_syls0</v>
          </cell>
          <cell r="B6">
            <v>82.77</v>
          </cell>
          <cell r="C6">
            <v>79.508203466410905</v>
          </cell>
          <cell r="D6">
            <v>86.032272990577098</v>
          </cell>
          <cell r="E6">
            <v>1.4750000000000001</v>
          </cell>
        </row>
        <row r="7">
          <cell r="A7" t="str">
            <v>pre_syls1</v>
          </cell>
          <cell r="B7">
            <v>82.894000000000005</v>
          </cell>
          <cell r="C7">
            <v>79.631944496420502</v>
          </cell>
          <cell r="D7">
            <v>86.156749343877806</v>
          </cell>
          <cell r="E7">
            <v>1.476</v>
          </cell>
        </row>
        <row r="8">
          <cell r="A8" t="str">
            <v>pre_syls2</v>
          </cell>
          <cell r="B8">
            <v>82.623000000000005</v>
          </cell>
          <cell r="C8">
            <v>79.344888298921902</v>
          </cell>
          <cell r="D8">
            <v>85.902087212201593</v>
          </cell>
          <cell r="E8">
            <v>1.4890000000000001</v>
          </cell>
        </row>
        <row r="9">
          <cell r="A9" t="str">
            <v>pre_syls3</v>
          </cell>
          <cell r="B9">
            <v>82.625</v>
          </cell>
          <cell r="C9">
            <v>79.346164250787098</v>
          </cell>
          <cell r="D9">
            <v>85.903482827417704</v>
          </cell>
          <cell r="E9">
            <v>1.4890000000000001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l_f0_b1"/>
    </sheetNames>
    <sheetDataSet>
      <sheetData sheetId="0">
        <row r="14">
          <cell r="C14">
            <v>-0.03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h_t_b0"/>
    </sheetNames>
    <sheetDataSet>
      <sheetData sheetId="0">
        <row r="2">
          <cell r="A2" t="str">
            <v>foot_syls1</v>
          </cell>
          <cell r="B2">
            <v>282.10899999999998</v>
          </cell>
          <cell r="C2">
            <v>237.471706153166</v>
          </cell>
          <cell r="D2">
            <v>326.74555932667499</v>
          </cell>
          <cell r="E2">
            <v>19.975999999999999</v>
          </cell>
        </row>
        <row r="3">
          <cell r="A3" t="str">
            <v>foot_syls2</v>
          </cell>
          <cell r="B3">
            <v>303.60500000000002</v>
          </cell>
          <cell r="C3">
            <v>229.44691426303999</v>
          </cell>
          <cell r="D3">
            <v>377.76259139609402</v>
          </cell>
          <cell r="E3">
            <v>31.545999999999999</v>
          </cell>
        </row>
        <row r="4">
          <cell r="A4" t="str">
            <v>foot_syls3</v>
          </cell>
          <cell r="B4">
            <v>379.00099999999998</v>
          </cell>
          <cell r="C4">
            <v>334.36576138199501</v>
          </cell>
          <cell r="D4">
            <v>423.63667047318899</v>
          </cell>
          <cell r="E4">
            <v>19.974</v>
          </cell>
        </row>
        <row r="5">
          <cell r="A5" t="str">
            <v>foot_syls4</v>
          </cell>
          <cell r="B5">
            <v>513.71699999999998</v>
          </cell>
          <cell r="C5">
            <v>439.50149488811701</v>
          </cell>
          <cell r="D5">
            <v>587.93238369098594</v>
          </cell>
          <cell r="E5">
            <v>31.547000000000001</v>
          </cell>
        </row>
        <row r="6">
          <cell r="A6" t="str">
            <v>pre_syls0</v>
          </cell>
          <cell r="B6">
            <v>282.10899999999998</v>
          </cell>
          <cell r="C6">
            <v>237.471706153166</v>
          </cell>
          <cell r="D6">
            <v>326.74555932667499</v>
          </cell>
          <cell r="E6">
            <v>19.975999999999999</v>
          </cell>
        </row>
        <row r="7">
          <cell r="A7" t="str">
            <v>pre_syls1</v>
          </cell>
          <cell r="B7">
            <v>247.81</v>
          </cell>
          <cell r="C7">
            <v>203.16360095931401</v>
          </cell>
          <cell r="D7">
            <v>292.45724106866601</v>
          </cell>
          <cell r="E7">
            <v>19.986999999999998</v>
          </cell>
        </row>
        <row r="8">
          <cell r="A8" t="str">
            <v>pre_syls2</v>
          </cell>
          <cell r="B8">
            <v>258.315</v>
          </cell>
          <cell r="C8">
            <v>193.694262027994</v>
          </cell>
          <cell r="D8">
            <v>322.93655775756901</v>
          </cell>
          <cell r="E8">
            <v>27.875</v>
          </cell>
        </row>
        <row r="9">
          <cell r="A9" t="str">
            <v>pre_syls3</v>
          </cell>
          <cell r="B9">
            <v>225.63900000000001</v>
          </cell>
          <cell r="C9">
            <v>161.00926760281601</v>
          </cell>
          <cell r="D9">
            <v>290.269176996542</v>
          </cell>
          <cell r="E9">
            <v>27.876999999999999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h_t_b1"/>
    </sheetNames>
    <sheetDataSet>
      <sheetData sheetId="0">
        <row r="14">
          <cell r="C14">
            <v>-45.677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h_f0_b0"/>
    </sheetNames>
    <sheetDataSet>
      <sheetData sheetId="0">
        <row r="2">
          <cell r="A2" t="str">
            <v>foot_syls1</v>
          </cell>
          <cell r="B2">
            <v>87.203000000000003</v>
          </cell>
          <cell r="C2">
            <v>83.893223749896407</v>
          </cell>
          <cell r="D2">
            <v>90.511968222098503</v>
          </cell>
          <cell r="E2">
            <v>1.5429999999999999</v>
          </cell>
        </row>
        <row r="3">
          <cell r="A3" t="str">
            <v>foot_syls2</v>
          </cell>
          <cell r="B3">
            <v>88.043000000000006</v>
          </cell>
          <cell r="C3">
            <v>84.171311991278998</v>
          </cell>
          <cell r="D3">
            <v>91.914914711427897</v>
          </cell>
          <cell r="E3">
            <v>1.82</v>
          </cell>
        </row>
        <row r="4">
          <cell r="A4" t="str">
            <v>foot_syls3</v>
          </cell>
          <cell r="B4">
            <v>89.504999999999995</v>
          </cell>
          <cell r="C4">
            <v>86.195451414823395</v>
          </cell>
          <cell r="D4">
            <v>92.814097632678795</v>
          </cell>
          <cell r="E4">
            <v>1.5429999999999999</v>
          </cell>
        </row>
        <row r="5">
          <cell r="A5" t="str">
            <v>foot_syls4</v>
          </cell>
          <cell r="B5">
            <v>88.771000000000001</v>
          </cell>
          <cell r="C5">
            <v>84.899533383041003</v>
          </cell>
          <cell r="D5">
            <v>92.643252910235603</v>
          </cell>
          <cell r="E5">
            <v>1.82</v>
          </cell>
        </row>
        <row r="6">
          <cell r="A6" t="str">
            <v>pre_syls0</v>
          </cell>
          <cell r="B6">
            <v>87.203000000000003</v>
          </cell>
          <cell r="C6">
            <v>83.893223749896407</v>
          </cell>
          <cell r="D6">
            <v>90.511968222098503</v>
          </cell>
          <cell r="E6">
            <v>1.5429999999999999</v>
          </cell>
        </row>
        <row r="7">
          <cell r="A7" t="str">
            <v>pre_syls1</v>
          </cell>
          <cell r="B7">
            <v>88.031000000000006</v>
          </cell>
          <cell r="C7">
            <v>84.720556741174804</v>
          </cell>
          <cell r="D7">
            <v>91.340951018558599</v>
          </cell>
          <cell r="E7">
            <v>1.544</v>
          </cell>
        </row>
        <row r="8">
          <cell r="A8" t="str">
            <v>pre_syls2</v>
          </cell>
          <cell r="B8">
            <v>88.322000000000003</v>
          </cell>
          <cell r="C8">
            <v>84.658187208315695</v>
          </cell>
          <cell r="D8">
            <v>91.986086684520203</v>
          </cell>
          <cell r="E8">
            <v>1.7270000000000001</v>
          </cell>
        </row>
        <row r="9">
          <cell r="A9" t="str">
            <v>pre_syls3</v>
          </cell>
          <cell r="B9">
            <v>88.221999999999994</v>
          </cell>
          <cell r="C9">
            <v>84.5578481250853</v>
          </cell>
          <cell r="D9">
            <v>91.886293699880994</v>
          </cell>
          <cell r="E9">
            <v>1.7270000000000001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h_f0_b1"/>
    </sheetNames>
    <sheetDataSet>
      <sheetData sheetId="0">
        <row r="14">
          <cell r="C14">
            <v>-0.65300000000000002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e_t_b0"/>
    </sheetNames>
    <sheetDataSet>
      <sheetData sheetId="0">
        <row r="2">
          <cell r="A2" t="str">
            <v>foot_syls1</v>
          </cell>
          <cell r="B2">
            <v>309.04300000000001</v>
          </cell>
          <cell r="C2">
            <v>237.90042310561901</v>
          </cell>
          <cell r="D2">
            <v>380.18488274122097</v>
          </cell>
          <cell r="E2">
            <v>29.623000000000001</v>
          </cell>
        </row>
        <row r="3">
          <cell r="A3" t="str">
            <v>foot_syls2</v>
          </cell>
          <cell r="B3">
            <v>319.71800000000002</v>
          </cell>
          <cell r="C3">
            <v>214.61502437048901</v>
          </cell>
          <cell r="D3">
            <v>424.82042778555302</v>
          </cell>
          <cell r="E3">
            <v>42.265000000000001</v>
          </cell>
        </row>
        <row r="4">
          <cell r="A4" t="str">
            <v>foot_syls3</v>
          </cell>
          <cell r="B4">
            <v>426.25599999999997</v>
          </cell>
          <cell r="C4">
            <v>355.11437257230602</v>
          </cell>
          <cell r="D4">
            <v>497.39729067123801</v>
          </cell>
          <cell r="E4">
            <v>29.622</v>
          </cell>
        </row>
        <row r="5">
          <cell r="A5" t="str">
            <v>foot_syls4</v>
          </cell>
          <cell r="B5">
            <v>567.91700000000003</v>
          </cell>
          <cell r="C5">
            <v>472.834182733202</v>
          </cell>
          <cell r="D5">
            <v>662.999398548611</v>
          </cell>
          <cell r="E5">
            <v>38.475000000000001</v>
          </cell>
        </row>
        <row r="6">
          <cell r="A6" t="str">
            <v>pre_syls0</v>
          </cell>
          <cell r="B6">
            <v>309.04300000000001</v>
          </cell>
          <cell r="C6">
            <v>237.90042310561901</v>
          </cell>
          <cell r="D6">
            <v>380.18488274122097</v>
          </cell>
          <cell r="E6">
            <v>29.623000000000001</v>
          </cell>
        </row>
        <row r="7">
          <cell r="A7" t="str">
            <v>pre_syls1</v>
          </cell>
          <cell r="B7">
            <v>278.12299999999999</v>
          </cell>
          <cell r="C7">
            <v>206.97824203449301</v>
          </cell>
          <cell r="D7">
            <v>349.26748419985501</v>
          </cell>
          <cell r="E7">
            <v>29.632999999999999</v>
          </cell>
        </row>
        <row r="8">
          <cell r="A8" t="str">
            <v>pre_syls2</v>
          </cell>
          <cell r="B8">
            <v>304.58600000000001</v>
          </cell>
          <cell r="C8">
            <v>215.61423700781</v>
          </cell>
          <cell r="D8">
            <v>393.55807632563102</v>
          </cell>
          <cell r="E8">
            <v>36.301000000000002</v>
          </cell>
        </row>
        <row r="9">
          <cell r="A9" t="str">
            <v>pre_syls3</v>
          </cell>
          <cell r="B9">
            <v>268.50200000000001</v>
          </cell>
          <cell r="C9">
            <v>179.529627837644</v>
          </cell>
          <cell r="D9">
            <v>357.47349876465</v>
          </cell>
          <cell r="E9">
            <v>36.301000000000002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8130F-68F7-4AB5-A7B9-D1C7DF27C657}">
  <dimension ref="A1:AP40"/>
  <sheetViews>
    <sheetView zoomScaleNormal="100" workbookViewId="0"/>
  </sheetViews>
  <sheetFormatPr defaultRowHeight="15" x14ac:dyDescent="0.25"/>
  <cols>
    <col min="1" max="1" width="9.140625" customWidth="1"/>
    <col min="6" max="6" width="9.140625" style="9"/>
    <col min="7" max="7" width="9.140625" style="1"/>
    <col min="8" max="9" width="9.140625" style="9"/>
  </cols>
  <sheetData>
    <row r="1" spans="1:9" x14ac:dyDescent="0.25">
      <c r="A1" t="s">
        <v>12</v>
      </c>
      <c r="G1" s="12" t="s">
        <v>13</v>
      </c>
    </row>
    <row r="2" spans="1:9" x14ac:dyDescent="0.25">
      <c r="A2" t="s">
        <v>0</v>
      </c>
      <c r="B2" t="s">
        <v>6</v>
      </c>
      <c r="C2" t="s">
        <v>7</v>
      </c>
      <c r="D2" t="s">
        <v>8</v>
      </c>
      <c r="E2" t="s">
        <v>9</v>
      </c>
      <c r="F2" s="9" t="s">
        <v>10</v>
      </c>
      <c r="G2" s="1" t="s">
        <v>11</v>
      </c>
      <c r="H2" s="9" t="str">
        <f>A2</f>
        <v>l_t</v>
      </c>
      <c r="I2" s="9" t="str">
        <f>B2</f>
        <v>predicted</v>
      </c>
    </row>
    <row r="3" spans="1:9" x14ac:dyDescent="0.25">
      <c r="A3" s="3" t="str">
        <f>RIGHT([1]nuc_l_t_b0!A2,5)</f>
        <v>syls1</v>
      </c>
      <c r="B3" s="3">
        <f>[1]nuc_l_t_b0!B2</f>
        <v>124.245</v>
      </c>
      <c r="C3" s="3">
        <f>[1]nuc_l_t_b0!C2</f>
        <v>67.092293950213502</v>
      </c>
      <c r="D3" s="3">
        <f>[1]nuc_l_t_b0!D2</f>
        <v>181.397467813817</v>
      </c>
      <c r="E3">
        <f>[1]nuc_l_t_b0!E2</f>
        <v>22.779</v>
      </c>
      <c r="F3" s="9">
        <f>B3-C3</f>
        <v>57.152706049786502</v>
      </c>
      <c r="G3" s="3">
        <f>[2]nuc_l_t_b1!$C$14</f>
        <v>2.9590000000000001</v>
      </c>
      <c r="H3" s="9" t="str">
        <f>A3</f>
        <v>syls1</v>
      </c>
      <c r="I3" s="10">
        <f>B3+$G3</f>
        <v>127.20400000000001</v>
      </c>
    </row>
    <row r="4" spans="1:9" x14ac:dyDescent="0.25">
      <c r="A4" s="3" t="str">
        <f>RIGHT([1]nuc_l_t_b0!A3,5)</f>
        <v>syls2</v>
      </c>
      <c r="B4" s="3">
        <f>[1]nuc_l_t_b0!B3</f>
        <v>126.38200000000001</v>
      </c>
      <c r="C4" s="3">
        <f>[1]nuc_l_t_b0!C3</f>
        <v>41.470263241948899</v>
      </c>
      <c r="D4" s="3">
        <f>[1]nuc_l_t_b0!D3</f>
        <v>211.29435522790999</v>
      </c>
      <c r="E4">
        <f>[1]nuc_l_t_b0!E3</f>
        <v>33.271999999999998</v>
      </c>
      <c r="F4" s="9">
        <f>B4-C4</f>
        <v>84.911736758051106</v>
      </c>
      <c r="G4" s="3">
        <f>[2]nuc_l_t_b1!$C$14</f>
        <v>2.9590000000000001</v>
      </c>
      <c r="H4" s="9" t="str">
        <f>A4</f>
        <v>syls2</v>
      </c>
      <c r="I4" s="10">
        <f>B4+$G4</f>
        <v>129.34100000000001</v>
      </c>
    </row>
    <row r="5" spans="1:9" x14ac:dyDescent="0.25">
      <c r="A5" s="3" t="str">
        <f>RIGHT([1]nuc_l_t_b0!A4,5)</f>
        <v>syls3</v>
      </c>
      <c r="B5" s="3">
        <f>[1]nuc_l_t_b0!B4</f>
        <v>127.26900000000001</v>
      </c>
      <c r="C5" s="3">
        <f>[1]nuc_l_t_b0!C4</f>
        <v>70.115525223730899</v>
      </c>
      <c r="D5" s="3">
        <f>[1]nuc_l_t_b0!D4</f>
        <v>184.42166033831899</v>
      </c>
      <c r="E5">
        <f>[1]nuc_l_t_b0!E4</f>
        <v>22.776</v>
      </c>
      <c r="F5" s="9">
        <f>B5-C5</f>
        <v>57.153474776269107</v>
      </c>
      <c r="G5" s="3">
        <f>[2]nuc_l_t_b1!$C$14</f>
        <v>2.9590000000000001</v>
      </c>
      <c r="H5" s="9" t="str">
        <f>A5</f>
        <v>syls3</v>
      </c>
      <c r="I5" s="10">
        <f>B5+$G5</f>
        <v>130.22800000000001</v>
      </c>
    </row>
    <row r="6" spans="1:9" x14ac:dyDescent="0.25">
      <c r="A6" s="3" t="str">
        <f>RIGHT([1]nuc_l_t_b0!A5,5)</f>
        <v>syls4</v>
      </c>
      <c r="B6" s="3">
        <f>[1]nuc_l_t_b0!B5</f>
        <v>109.717</v>
      </c>
      <c r="C6" s="3">
        <f>[1]nuc_l_t_b0!C5</f>
        <v>32.929583986325902</v>
      </c>
      <c r="D6" s="3">
        <f>[1]nuc_l_t_b0!D5</f>
        <v>186.50496642038601</v>
      </c>
      <c r="E6">
        <f>[1]nuc_l_t_b0!E5</f>
        <v>30.145</v>
      </c>
      <c r="F6" s="9">
        <f>B6-C6</f>
        <v>76.78741601367409</v>
      </c>
      <c r="G6" s="3">
        <f>[2]nuc_l_t_b1!$C$14</f>
        <v>2.9590000000000001</v>
      </c>
      <c r="H6" s="9" t="str">
        <f>A6</f>
        <v>syls4</v>
      </c>
      <c r="I6" s="10">
        <f>B6+$G6</f>
        <v>112.676</v>
      </c>
    </row>
    <row r="8" spans="1:9" x14ac:dyDescent="0.25">
      <c r="A8" t="s">
        <v>1</v>
      </c>
      <c r="B8" t="str">
        <f>B2</f>
        <v>predicted</v>
      </c>
      <c r="C8" t="str">
        <f>C2</f>
        <v>conf.low</v>
      </c>
      <c r="D8" t="str">
        <f>D2</f>
        <v>conf.high</v>
      </c>
      <c r="E8" t="str">
        <f>E2</f>
        <v>std.error</v>
      </c>
      <c r="F8" s="9" t="str">
        <f>F2</f>
        <v>CI diff</v>
      </c>
      <c r="G8" s="1" t="s">
        <v>11</v>
      </c>
      <c r="H8" s="9" t="str">
        <f>A8</f>
        <v>l_f0</v>
      </c>
      <c r="I8" s="9" t="str">
        <f>B8</f>
        <v>predicted</v>
      </c>
    </row>
    <row r="9" spans="1:9" x14ac:dyDescent="0.25">
      <c r="A9" s="2" t="str">
        <f>RIGHT([3]nuc_l_f0_b0!A2,5)</f>
        <v>syls1</v>
      </c>
      <c r="B9" s="2">
        <f>[3]nuc_l_f0_b0!B2</f>
        <v>82.77</v>
      </c>
      <c r="C9" s="2">
        <f>[3]nuc_l_f0_b0!C2</f>
        <v>79.508203466410905</v>
      </c>
      <c r="D9" s="2">
        <f>[3]nuc_l_f0_b0!D2</f>
        <v>86.032272990577098</v>
      </c>
      <c r="E9">
        <f>[3]nuc_l_f0_b0!E2</f>
        <v>1.4750000000000001</v>
      </c>
      <c r="F9" s="9">
        <f t="shared" ref="F9:F38" si="0">B9-C9</f>
        <v>3.2617965335890915</v>
      </c>
      <c r="G9" s="2">
        <f>[4]nuc_l_f0_b1!$C$14</f>
        <v>-0.03</v>
      </c>
      <c r="H9" s="9" t="str">
        <f>A9</f>
        <v>syls1</v>
      </c>
      <c r="I9" s="11">
        <f>B9+$G9</f>
        <v>82.74</v>
      </c>
    </row>
    <row r="10" spans="1:9" x14ac:dyDescent="0.25">
      <c r="A10" s="2" t="str">
        <f>RIGHT([3]nuc_l_f0_b0!A3,5)</f>
        <v>syls2</v>
      </c>
      <c r="B10" s="2">
        <f>[3]nuc_l_f0_b0!B3</f>
        <v>83.28</v>
      </c>
      <c r="C10" s="2">
        <f>[3]nuc_l_f0_b0!C3</f>
        <v>79.987305394496701</v>
      </c>
      <c r="D10" s="2">
        <f>[3]nuc_l_f0_b0!D3</f>
        <v>86.573046749160198</v>
      </c>
      <c r="E10">
        <f>[3]nuc_l_f0_b0!E3</f>
        <v>1.5</v>
      </c>
      <c r="F10" s="9">
        <f t="shared" si="0"/>
        <v>3.2926946055033</v>
      </c>
      <c r="G10" s="2">
        <f>[4]nuc_l_f0_b1!$C$14</f>
        <v>-0.03</v>
      </c>
      <c r="H10" s="9" t="str">
        <f>A10</f>
        <v>syls2</v>
      </c>
      <c r="I10" s="11">
        <f>B10+$G10</f>
        <v>83.25</v>
      </c>
    </row>
    <row r="11" spans="1:9" x14ac:dyDescent="0.25">
      <c r="A11" s="2" t="str">
        <f>RIGHT([3]nuc_l_f0_b0!A4,5)</f>
        <v>syls3</v>
      </c>
      <c r="B11" s="2">
        <f>[3]nuc_l_f0_b0!B4</f>
        <v>83.234999999999999</v>
      </c>
      <c r="C11" s="2">
        <f>[3]nuc_l_f0_b0!C4</f>
        <v>79.9726415348009</v>
      </c>
      <c r="D11" s="2">
        <f>[3]nuc_l_f0_b0!D4</f>
        <v>86.496629154356</v>
      </c>
      <c r="E11">
        <f>[3]nuc_l_f0_b0!E4</f>
        <v>1.4750000000000001</v>
      </c>
      <c r="F11" s="9">
        <f t="shared" si="0"/>
        <v>3.2623584651990996</v>
      </c>
      <c r="G11" s="2">
        <f>[4]nuc_l_f0_b1!$C$14</f>
        <v>-0.03</v>
      </c>
      <c r="H11" s="9" t="str">
        <f>A11</f>
        <v>syls3</v>
      </c>
      <c r="I11" s="11">
        <f>B11+$G11</f>
        <v>83.204999999999998</v>
      </c>
    </row>
    <row r="12" spans="1:9" x14ac:dyDescent="0.25">
      <c r="A12" s="2" t="str">
        <f>RIGHT([3]nuc_l_f0_b0!A5,5)</f>
        <v>syls4</v>
      </c>
      <c r="B12" s="2">
        <f>[3]nuc_l_f0_b0!B5</f>
        <v>83.643000000000001</v>
      </c>
      <c r="C12" s="2">
        <f>[3]nuc_l_f0_b0!C5</f>
        <v>80.361600832908394</v>
      </c>
      <c r="D12" s="2">
        <f>[3]nuc_l_f0_b0!D5</f>
        <v>86.923619083248298</v>
      </c>
      <c r="E12">
        <f>[3]nuc_l_f0_b0!E5</f>
        <v>1.4910000000000001</v>
      </c>
      <c r="F12" s="9">
        <f t="shared" si="0"/>
        <v>3.2813991670916067</v>
      </c>
      <c r="G12" s="2">
        <f>[4]nuc_l_f0_b1!$C$14</f>
        <v>-0.03</v>
      </c>
      <c r="H12" s="9" t="str">
        <f>A12</f>
        <v>syls4</v>
      </c>
      <c r="I12" s="11">
        <f>B12+$G12</f>
        <v>83.613</v>
      </c>
    </row>
    <row r="15" spans="1:9" x14ac:dyDescent="0.25">
      <c r="A15" t="s">
        <v>2</v>
      </c>
      <c r="B15" t="str">
        <f>B2</f>
        <v>predicted</v>
      </c>
      <c r="C15" t="str">
        <f>C2</f>
        <v>conf.low</v>
      </c>
      <c r="D15" t="str">
        <f>D2</f>
        <v>conf.high</v>
      </c>
      <c r="E15" t="str">
        <f>E2</f>
        <v>std.error</v>
      </c>
      <c r="F15" s="9" t="str">
        <f>F2</f>
        <v>CI diff</v>
      </c>
      <c r="G15" s="1" t="s">
        <v>11</v>
      </c>
      <c r="H15" s="9" t="str">
        <f>A15</f>
        <v>h_t</v>
      </c>
      <c r="I15" s="9" t="str">
        <f>B15</f>
        <v>predicted</v>
      </c>
    </row>
    <row r="16" spans="1:9" x14ac:dyDescent="0.25">
      <c r="A16" s="3" t="str">
        <f>RIGHT([5]nuc_h_t_b0!A2,5)</f>
        <v>syls1</v>
      </c>
      <c r="B16" s="3">
        <f>[5]nuc_h_t_b0!B2</f>
        <v>282.10899999999998</v>
      </c>
      <c r="C16" s="3">
        <f>[5]nuc_h_t_b0!C2</f>
        <v>237.471706153166</v>
      </c>
      <c r="D16" s="3">
        <f>[5]nuc_h_t_b0!D2</f>
        <v>326.74555932667499</v>
      </c>
      <c r="E16">
        <f>[5]nuc_h_t_b0!E2</f>
        <v>19.975999999999999</v>
      </c>
      <c r="F16" s="9">
        <f t="shared" si="0"/>
        <v>44.637293846833984</v>
      </c>
      <c r="G16" s="3">
        <f>[6]nuc_h_t_b1!$C$14</f>
        <v>-45.677</v>
      </c>
      <c r="H16" s="9" t="str">
        <f>A16</f>
        <v>syls1</v>
      </c>
      <c r="I16" s="10">
        <f>B16+$G16</f>
        <v>236.43199999999999</v>
      </c>
    </row>
    <row r="17" spans="1:42" x14ac:dyDescent="0.25">
      <c r="A17" s="3" t="str">
        <f>RIGHT([5]nuc_h_t_b0!A3,5)</f>
        <v>syls2</v>
      </c>
      <c r="B17" s="3">
        <f>[5]nuc_h_t_b0!B3</f>
        <v>303.60500000000002</v>
      </c>
      <c r="C17" s="3">
        <f>[5]nuc_h_t_b0!C3</f>
        <v>229.44691426303999</v>
      </c>
      <c r="D17" s="3">
        <f>[5]nuc_h_t_b0!D3</f>
        <v>377.76259139609402</v>
      </c>
      <c r="E17">
        <f>[5]nuc_h_t_b0!E3</f>
        <v>31.545999999999999</v>
      </c>
      <c r="F17" s="9">
        <f t="shared" si="0"/>
        <v>74.158085736960032</v>
      </c>
      <c r="G17" s="3">
        <f>[6]nuc_h_t_b1!$C$14</f>
        <v>-45.677</v>
      </c>
      <c r="H17" s="9" t="str">
        <f>A17</f>
        <v>syls2</v>
      </c>
      <c r="I17" s="10">
        <f>B17+$G17</f>
        <v>257.928</v>
      </c>
    </row>
    <row r="18" spans="1:42" x14ac:dyDescent="0.25">
      <c r="A18" s="3" t="str">
        <f>RIGHT([5]nuc_h_t_b0!A4,5)</f>
        <v>syls3</v>
      </c>
      <c r="B18" s="3">
        <f>[5]nuc_h_t_b0!B4</f>
        <v>379.00099999999998</v>
      </c>
      <c r="C18" s="3">
        <f>[5]nuc_h_t_b0!C4</f>
        <v>334.36576138199501</v>
      </c>
      <c r="D18" s="3">
        <f>[5]nuc_h_t_b0!D4</f>
        <v>423.63667047318899</v>
      </c>
      <c r="E18">
        <f>[5]nuc_h_t_b0!E4</f>
        <v>19.974</v>
      </c>
      <c r="F18" s="9">
        <f t="shared" si="0"/>
        <v>44.635238618004962</v>
      </c>
      <c r="G18" s="3">
        <f>[6]nuc_h_t_b1!$C$14</f>
        <v>-45.677</v>
      </c>
      <c r="H18" s="9" t="str">
        <f>A18</f>
        <v>syls3</v>
      </c>
      <c r="I18" s="10">
        <f>B18+$G18</f>
        <v>333.32399999999996</v>
      </c>
      <c r="AC18" s="9" t="s">
        <v>15</v>
      </c>
    </row>
    <row r="19" spans="1:42" x14ac:dyDescent="0.25">
      <c r="A19" s="3" t="str">
        <f>RIGHT([5]nuc_h_t_b0!A5,5)</f>
        <v>syls4</v>
      </c>
      <c r="B19" s="3">
        <f>[5]nuc_h_t_b0!B5</f>
        <v>513.71699999999998</v>
      </c>
      <c r="C19" s="3">
        <f>[5]nuc_h_t_b0!C5</f>
        <v>439.50149488811701</v>
      </c>
      <c r="D19" s="3">
        <f>[5]nuc_h_t_b0!D5</f>
        <v>587.93238369098594</v>
      </c>
      <c r="E19">
        <f>[5]nuc_h_t_b0!E5</f>
        <v>31.547000000000001</v>
      </c>
      <c r="F19" s="9">
        <f t="shared" si="0"/>
        <v>74.215505111882976</v>
      </c>
      <c r="G19" s="3">
        <f>[6]nuc_h_t_b1!$C$14</f>
        <v>-45.677</v>
      </c>
      <c r="H19" s="9" t="str">
        <f>A19</f>
        <v>syls4</v>
      </c>
      <c r="I19" s="10">
        <f>B19+$G19</f>
        <v>468.03999999999996</v>
      </c>
      <c r="AC19" s="9" t="s">
        <v>17</v>
      </c>
    </row>
    <row r="20" spans="1:42" x14ac:dyDescent="0.25">
      <c r="AC20" s="9" t="s">
        <v>18</v>
      </c>
    </row>
    <row r="21" spans="1:42" x14ac:dyDescent="0.25">
      <c r="A21" t="s">
        <v>3</v>
      </c>
      <c r="B21" t="str">
        <f>B2</f>
        <v>predicted</v>
      </c>
      <c r="C21" t="str">
        <f>C2</f>
        <v>conf.low</v>
      </c>
      <c r="D21" t="str">
        <f>D2</f>
        <v>conf.high</v>
      </c>
      <c r="E21" t="str">
        <f>E2</f>
        <v>std.error</v>
      </c>
      <c r="F21" s="9" t="str">
        <f>F2</f>
        <v>CI diff</v>
      </c>
      <c r="G21" s="1" t="s">
        <v>11</v>
      </c>
      <c r="H21" s="9" t="str">
        <f>A21</f>
        <v>h_f0</v>
      </c>
      <c r="I21" s="9" t="str">
        <f>B21</f>
        <v>predicted</v>
      </c>
      <c r="AC21" s="9" t="s">
        <v>16</v>
      </c>
      <c r="AP21" t="s">
        <v>14</v>
      </c>
    </row>
    <row r="22" spans="1:42" x14ac:dyDescent="0.25">
      <c r="A22" s="2" t="str">
        <f>RIGHT([7]nuc_h_f0_b0!A2,5)</f>
        <v>syls1</v>
      </c>
      <c r="B22" s="2">
        <f>[7]nuc_h_f0_b0!B2</f>
        <v>87.203000000000003</v>
      </c>
      <c r="C22" s="2">
        <f>[7]nuc_h_f0_b0!C2</f>
        <v>83.893223749896407</v>
      </c>
      <c r="D22" s="2">
        <f>[7]nuc_h_f0_b0!D2</f>
        <v>90.511968222098503</v>
      </c>
      <c r="E22">
        <f>[7]nuc_h_f0_b0!E2</f>
        <v>1.5429999999999999</v>
      </c>
      <c r="F22" s="9">
        <f t="shared" si="0"/>
        <v>3.3097762501035959</v>
      </c>
      <c r="G22" s="2">
        <f>[8]nuc_h_f0_b1!$C$14</f>
        <v>-0.65300000000000002</v>
      </c>
      <c r="H22" s="9" t="str">
        <f>A22</f>
        <v>syls1</v>
      </c>
      <c r="I22" s="11">
        <f>B22+$G22</f>
        <v>86.55</v>
      </c>
    </row>
    <row r="23" spans="1:42" x14ac:dyDescent="0.25">
      <c r="A23" s="2" t="str">
        <f>RIGHT([7]nuc_h_f0_b0!A3,5)</f>
        <v>syls2</v>
      </c>
      <c r="B23" s="2">
        <f>[7]nuc_h_f0_b0!B3</f>
        <v>88.043000000000006</v>
      </c>
      <c r="C23" s="2">
        <f>[7]nuc_h_f0_b0!C3</f>
        <v>84.171311991278998</v>
      </c>
      <c r="D23" s="2">
        <f>[7]nuc_h_f0_b0!D3</f>
        <v>91.914914711427897</v>
      </c>
      <c r="E23">
        <f>[7]nuc_h_f0_b0!E3</f>
        <v>1.82</v>
      </c>
      <c r="F23" s="9">
        <f t="shared" si="0"/>
        <v>3.8716880087210086</v>
      </c>
      <c r="G23" s="2">
        <f>[8]nuc_h_f0_b1!$C$14</f>
        <v>-0.65300000000000002</v>
      </c>
      <c r="H23" s="9" t="str">
        <f>A23</f>
        <v>syls2</v>
      </c>
      <c r="I23" s="11">
        <f>B23+$G23</f>
        <v>87.39</v>
      </c>
    </row>
    <row r="24" spans="1:42" x14ac:dyDescent="0.25">
      <c r="A24" s="2" t="str">
        <f>RIGHT([7]nuc_h_f0_b0!A4,5)</f>
        <v>syls3</v>
      </c>
      <c r="B24" s="2">
        <f>[7]nuc_h_f0_b0!B4</f>
        <v>89.504999999999995</v>
      </c>
      <c r="C24" s="2">
        <f>[7]nuc_h_f0_b0!C4</f>
        <v>86.195451414823395</v>
      </c>
      <c r="D24" s="2">
        <f>[7]nuc_h_f0_b0!D4</f>
        <v>92.814097632678795</v>
      </c>
      <c r="E24">
        <f>[7]nuc_h_f0_b0!E4</f>
        <v>1.5429999999999999</v>
      </c>
      <c r="F24" s="9">
        <f t="shared" si="0"/>
        <v>3.3095485851766</v>
      </c>
      <c r="G24" s="2">
        <f>[8]nuc_h_f0_b1!$C$14</f>
        <v>-0.65300000000000002</v>
      </c>
      <c r="H24" s="9" t="str">
        <f>A24</f>
        <v>syls3</v>
      </c>
      <c r="I24" s="11">
        <f>B24+$G24</f>
        <v>88.85199999999999</v>
      </c>
    </row>
    <row r="25" spans="1:42" x14ac:dyDescent="0.25">
      <c r="A25" s="2" t="str">
        <f>RIGHT([7]nuc_h_f0_b0!A5,5)</f>
        <v>syls4</v>
      </c>
      <c r="B25" s="2">
        <f>[7]nuc_h_f0_b0!B5</f>
        <v>88.771000000000001</v>
      </c>
      <c r="C25" s="2">
        <f>[7]nuc_h_f0_b0!C5</f>
        <v>84.899533383041003</v>
      </c>
      <c r="D25" s="2">
        <f>[7]nuc_h_f0_b0!D5</f>
        <v>92.643252910235603</v>
      </c>
      <c r="E25">
        <f>[7]nuc_h_f0_b0!E5</f>
        <v>1.82</v>
      </c>
      <c r="F25" s="9">
        <f t="shared" si="0"/>
        <v>3.8714666169589975</v>
      </c>
      <c r="G25" s="2">
        <f>[8]nuc_h_f0_b1!$C$14</f>
        <v>-0.65300000000000002</v>
      </c>
      <c r="H25" s="9" t="str">
        <f>A25</f>
        <v>syls4</v>
      </c>
      <c r="I25" s="11">
        <f>B25+$G25</f>
        <v>88.117999999999995</v>
      </c>
    </row>
    <row r="28" spans="1:42" x14ac:dyDescent="0.25">
      <c r="A28" t="s">
        <v>4</v>
      </c>
      <c r="B28" t="str">
        <f>B2</f>
        <v>predicted</v>
      </c>
      <c r="C28" t="str">
        <f>C2</f>
        <v>conf.low</v>
      </c>
      <c r="D28" t="str">
        <f>D2</f>
        <v>conf.high</v>
      </c>
      <c r="E28" t="str">
        <f>E2</f>
        <v>std.error</v>
      </c>
      <c r="F28" s="9" t="str">
        <f>F2</f>
        <v>CI diff</v>
      </c>
      <c r="G28" s="1" t="s">
        <v>11</v>
      </c>
      <c r="H28" s="9" t="str">
        <f>A28</f>
        <v>e_t</v>
      </c>
      <c r="I28" s="9" t="str">
        <f>B28</f>
        <v>predicted</v>
      </c>
    </row>
    <row r="29" spans="1:42" x14ac:dyDescent="0.25">
      <c r="A29" s="3" t="str">
        <f>RIGHT([9]nuc_e_t_b0!A2,5)</f>
        <v>syls1</v>
      </c>
      <c r="B29" s="3">
        <f>[9]nuc_e_t_b0!B2</f>
        <v>309.04300000000001</v>
      </c>
      <c r="C29" s="3">
        <f>[9]nuc_e_t_b0!C2</f>
        <v>237.90042310561901</v>
      </c>
      <c r="D29" s="3">
        <f>[9]nuc_e_t_b0!D2</f>
        <v>380.18488274122097</v>
      </c>
      <c r="E29">
        <f>[9]nuc_e_t_b0!E2</f>
        <v>29.623000000000001</v>
      </c>
      <c r="F29" s="9">
        <f t="shared" si="0"/>
        <v>71.142576894380994</v>
      </c>
      <c r="G29" s="3">
        <f>[10]nuc_e_t_b1!$C$15</f>
        <v>-47.808999999999997</v>
      </c>
      <c r="H29" s="9" t="str">
        <f>A29</f>
        <v>syls1</v>
      </c>
      <c r="I29" s="10">
        <f>B29+$G29</f>
        <v>261.23400000000004</v>
      </c>
    </row>
    <row r="30" spans="1:42" x14ac:dyDescent="0.25">
      <c r="A30" s="3" t="str">
        <f>RIGHT([9]nuc_e_t_b0!A3,5)</f>
        <v>syls2</v>
      </c>
      <c r="B30" s="3">
        <f>[9]nuc_e_t_b0!B3</f>
        <v>319.71800000000002</v>
      </c>
      <c r="C30" s="3">
        <f>[9]nuc_e_t_b0!C3</f>
        <v>214.61502437048901</v>
      </c>
      <c r="D30" s="3">
        <f>[9]nuc_e_t_b0!D3</f>
        <v>424.82042778555302</v>
      </c>
      <c r="E30">
        <f>[9]nuc_e_t_b0!E3</f>
        <v>42.265000000000001</v>
      </c>
      <c r="F30" s="9">
        <f t="shared" si="0"/>
        <v>105.10297562951101</v>
      </c>
      <c r="G30" s="3">
        <f>[10]nuc_e_t_b1!$C$15</f>
        <v>-47.808999999999997</v>
      </c>
      <c r="H30" s="9" t="str">
        <f>A30</f>
        <v>syls2</v>
      </c>
      <c r="I30" s="10">
        <f>B30+$G30</f>
        <v>271.90899999999999</v>
      </c>
    </row>
    <row r="31" spans="1:42" x14ac:dyDescent="0.25">
      <c r="A31" s="3" t="str">
        <f>RIGHT([9]nuc_e_t_b0!A4,5)</f>
        <v>syls3</v>
      </c>
      <c r="B31" s="3">
        <f>[9]nuc_e_t_b0!B4</f>
        <v>426.25599999999997</v>
      </c>
      <c r="C31" s="3">
        <f>[9]nuc_e_t_b0!C4</f>
        <v>355.11437257230602</v>
      </c>
      <c r="D31" s="3">
        <f>[9]nuc_e_t_b0!D4</f>
        <v>497.39729067123801</v>
      </c>
      <c r="E31">
        <f>[9]nuc_e_t_b0!E4</f>
        <v>29.622</v>
      </c>
      <c r="F31" s="9">
        <f t="shared" si="0"/>
        <v>71.141627427693948</v>
      </c>
      <c r="G31" s="3">
        <f>[10]nuc_e_t_b1!$C$15</f>
        <v>-47.808999999999997</v>
      </c>
      <c r="H31" s="9" t="str">
        <f>A31</f>
        <v>syls3</v>
      </c>
      <c r="I31" s="10">
        <f>B31+$G31</f>
        <v>378.447</v>
      </c>
    </row>
    <row r="32" spans="1:42" x14ac:dyDescent="0.25">
      <c r="A32" s="3" t="str">
        <f>RIGHT([9]nuc_e_t_b0!A5,5)</f>
        <v>syls4</v>
      </c>
      <c r="B32" s="3">
        <f>[9]nuc_e_t_b0!B5</f>
        <v>567.91700000000003</v>
      </c>
      <c r="C32" s="3">
        <f>[9]nuc_e_t_b0!C5</f>
        <v>472.834182733202</v>
      </c>
      <c r="D32" s="3">
        <f>[9]nuc_e_t_b0!D5</f>
        <v>662.999398548611</v>
      </c>
      <c r="E32">
        <f>[9]nuc_e_t_b0!E5</f>
        <v>38.475000000000001</v>
      </c>
      <c r="F32" s="9">
        <f t="shared" si="0"/>
        <v>95.082817266798031</v>
      </c>
      <c r="G32" s="3">
        <f>[10]nuc_e_t_b1!$C$15</f>
        <v>-47.808999999999997</v>
      </c>
      <c r="H32" s="9" t="str">
        <f>A32</f>
        <v>syls4</v>
      </c>
      <c r="I32" s="10">
        <f>B32+$G32</f>
        <v>520.10800000000006</v>
      </c>
    </row>
    <row r="34" spans="1:25" x14ac:dyDescent="0.25">
      <c r="A34" t="s">
        <v>5</v>
      </c>
      <c r="B34" t="str">
        <f>B2</f>
        <v>predicted</v>
      </c>
      <c r="C34" t="str">
        <f>C2</f>
        <v>conf.low</v>
      </c>
      <c r="D34" t="str">
        <f>D2</f>
        <v>conf.high</v>
      </c>
      <c r="E34" t="str">
        <f>E2</f>
        <v>std.error</v>
      </c>
      <c r="F34" s="9" t="str">
        <f>F2</f>
        <v>CI diff</v>
      </c>
      <c r="G34" s="1" t="s">
        <v>11</v>
      </c>
      <c r="H34" s="9" t="str">
        <f>A34</f>
        <v>e_f0</v>
      </c>
      <c r="I34" s="9" t="str">
        <f>B34</f>
        <v>predicted</v>
      </c>
      <c r="K34" s="4"/>
    </row>
    <row r="35" spans="1:25" x14ac:dyDescent="0.25">
      <c r="A35" s="2" t="str">
        <f>RIGHT([11]nuc_e_f0_b0!A2,5)</f>
        <v>syls1</v>
      </c>
      <c r="B35" s="2">
        <f>[11]nuc_e_f0_b0!B2</f>
        <v>86.602000000000004</v>
      </c>
      <c r="C35" s="2">
        <f>[11]nuc_e_f0_b0!C2</f>
        <v>83.157857744318605</v>
      </c>
      <c r="D35" s="2">
        <f>[11]nuc_e_f0_b0!D2</f>
        <v>90.0463715210972</v>
      </c>
      <c r="E35">
        <f>[11]nuc_e_f0_b0!E2</f>
        <v>1.58</v>
      </c>
      <c r="F35" s="9">
        <f t="shared" si="0"/>
        <v>3.444142255681399</v>
      </c>
      <c r="G35" s="2">
        <f>[12]nuc_e_f0_b1!$C$14</f>
        <v>-5.5940000000000003</v>
      </c>
      <c r="H35" s="9" t="str">
        <f>A35</f>
        <v>syls1</v>
      </c>
      <c r="I35" s="11">
        <f>B35+$G35</f>
        <v>81.00800000000001</v>
      </c>
      <c r="K35" s="8"/>
    </row>
    <row r="36" spans="1:25" x14ac:dyDescent="0.25">
      <c r="A36" s="2" t="str">
        <f>RIGHT([11]nuc_e_f0_b0!A3,5)</f>
        <v>syls2</v>
      </c>
      <c r="B36" s="2">
        <f>[11]nuc_e_f0_b0!B3</f>
        <v>87.965000000000003</v>
      </c>
      <c r="C36" s="2">
        <f>[11]nuc_e_f0_b0!C3</f>
        <v>84.284629006783405</v>
      </c>
      <c r="D36" s="2">
        <f>[11]nuc_e_f0_b0!D3</f>
        <v>91.645700665553207</v>
      </c>
      <c r="E36">
        <f>[11]nuc_e_f0_b0!E3</f>
        <v>1.7190000000000001</v>
      </c>
      <c r="F36" s="9">
        <f t="shared" si="0"/>
        <v>3.6803709932165987</v>
      </c>
      <c r="G36" s="2">
        <f>[12]nuc_e_f0_b1!$C$14</f>
        <v>-5.5940000000000003</v>
      </c>
      <c r="H36" s="9" t="str">
        <f>A36</f>
        <v>syls2</v>
      </c>
      <c r="I36" s="11">
        <f>B36+$G36</f>
        <v>82.371000000000009</v>
      </c>
      <c r="K36" s="7"/>
    </row>
    <row r="37" spans="1:25" x14ac:dyDescent="0.25">
      <c r="A37" s="2" t="str">
        <f>RIGHT([11]nuc_e_f0_b0!A4,5)</f>
        <v>syls3</v>
      </c>
      <c r="B37" s="2">
        <f>[11]nuc_e_f0_b0!B4</f>
        <v>88.271000000000001</v>
      </c>
      <c r="C37" s="2">
        <f>[11]nuc_e_f0_b0!C4</f>
        <v>84.826381649309795</v>
      </c>
      <c r="D37" s="2">
        <f>[11]nuc_e_f0_b0!D4</f>
        <v>91.714852448669802</v>
      </c>
      <c r="E37">
        <f>[11]nuc_e_f0_b0!E4</f>
        <v>1.579</v>
      </c>
      <c r="F37" s="9">
        <f t="shared" si="0"/>
        <v>3.4446183506902059</v>
      </c>
      <c r="G37" s="2">
        <f>[12]nuc_e_f0_b1!$C$14</f>
        <v>-5.5940000000000003</v>
      </c>
      <c r="H37" s="9" t="str">
        <f>A37</f>
        <v>syls3</v>
      </c>
      <c r="I37" s="11">
        <f>B37+$G37</f>
        <v>82.677000000000007</v>
      </c>
      <c r="K37" s="7"/>
    </row>
    <row r="38" spans="1:25" x14ac:dyDescent="0.25">
      <c r="A38" s="2" t="str">
        <f>RIGHT([11]nuc_e_f0_b0!A5,5)</f>
        <v>syls4</v>
      </c>
      <c r="B38" s="2">
        <f>[11]nuc_e_f0_b0!B5</f>
        <v>87.86</v>
      </c>
      <c r="C38" s="2">
        <f>[11]nuc_e_f0_b0!C5</f>
        <v>84.179705999273693</v>
      </c>
      <c r="D38" s="2">
        <f>[11]nuc_e_f0_b0!D5</f>
        <v>91.540877773314904</v>
      </c>
      <c r="E38">
        <f>[11]nuc_e_f0_b0!E5</f>
        <v>1.7190000000000001</v>
      </c>
      <c r="F38" s="9">
        <f t="shared" si="0"/>
        <v>3.6802940007263061</v>
      </c>
      <c r="G38" s="2">
        <f>[12]nuc_e_f0_b1!$C$14</f>
        <v>-5.5940000000000003</v>
      </c>
      <c r="H38" s="9" t="str">
        <f>A38</f>
        <v>syls4</v>
      </c>
      <c r="I38" s="11">
        <f>B38+$G38</f>
        <v>82.266000000000005</v>
      </c>
      <c r="K38" s="4"/>
      <c r="L38" s="4"/>
      <c r="M38" s="4"/>
      <c r="N38" s="4"/>
      <c r="O38" s="4"/>
      <c r="P38" s="4"/>
      <c r="Q38" s="4"/>
      <c r="R38" s="4"/>
      <c r="T38" s="4"/>
      <c r="U38" s="4"/>
      <c r="V38" s="4"/>
      <c r="W38" s="4"/>
      <c r="X38" s="4"/>
      <c r="Y38" s="4"/>
    </row>
    <row r="39" spans="1:25" x14ac:dyDescent="0.25">
      <c r="K39" s="4"/>
      <c r="L39" s="4"/>
      <c r="M39" s="4"/>
      <c r="N39" s="4"/>
      <c r="O39" s="6"/>
      <c r="P39" s="4"/>
      <c r="Q39" s="4"/>
      <c r="R39" s="4"/>
      <c r="T39" s="4"/>
      <c r="U39" s="4"/>
      <c r="V39" s="4"/>
      <c r="W39" s="4"/>
      <c r="X39" s="4"/>
      <c r="Y39" s="4"/>
    </row>
    <row r="40" spans="1:25" x14ac:dyDescent="0.25">
      <c r="K40" s="4"/>
      <c r="L40" s="4"/>
      <c r="M40" s="4"/>
      <c r="N40" s="4"/>
      <c r="O40" s="5"/>
      <c r="P40" s="4"/>
      <c r="Q40" s="4"/>
      <c r="R40" s="4"/>
      <c r="T40" s="4"/>
      <c r="U40" s="4"/>
      <c r="V40" s="4"/>
      <c r="W40" s="4"/>
      <c r="X40" s="4"/>
      <c r="Y40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75F69-373F-44A2-A665-2B3BA39B0604}">
  <dimension ref="A1:AP44"/>
  <sheetViews>
    <sheetView zoomScaleNormal="100" workbookViewId="0">
      <selection activeCell="K1" sqref="K1"/>
    </sheetView>
  </sheetViews>
  <sheetFormatPr defaultRowHeight="15" x14ac:dyDescent="0.25"/>
  <cols>
    <col min="6" max="6" width="9.140625" style="9"/>
    <col min="7" max="7" width="9.140625" style="1"/>
    <col min="8" max="9" width="9.140625" style="9"/>
  </cols>
  <sheetData>
    <row r="1" spans="1:9" x14ac:dyDescent="0.25">
      <c r="A1" t="s">
        <v>12</v>
      </c>
      <c r="G1" s="12" t="s">
        <v>13</v>
      </c>
    </row>
    <row r="2" spans="1:9" x14ac:dyDescent="0.25">
      <c r="A2" t="s">
        <v>0</v>
      </c>
      <c r="B2" t="s">
        <v>6</v>
      </c>
      <c r="C2" t="s">
        <v>7</v>
      </c>
      <c r="D2" t="s">
        <v>8</v>
      </c>
      <c r="E2" t="s">
        <v>9</v>
      </c>
      <c r="F2" s="9" t="s">
        <v>10</v>
      </c>
      <c r="G2" s="1" t="s">
        <v>11</v>
      </c>
      <c r="H2" s="9" t="str">
        <f>A2</f>
        <v>l_t</v>
      </c>
      <c r="I2" s="9" t="str">
        <f>B2</f>
        <v>predicted</v>
      </c>
    </row>
    <row r="3" spans="1:9" x14ac:dyDescent="0.25">
      <c r="A3" s="3" t="str">
        <f>REPLACE([1]nuc_l_t_b0!A6,5,4,"")</f>
        <v>pre_0</v>
      </c>
      <c r="B3" s="3">
        <f>[1]nuc_l_t_b0!B6</f>
        <v>124.245</v>
      </c>
      <c r="C3" s="3">
        <f>[1]nuc_l_t_b0!C6</f>
        <v>67.092293950213502</v>
      </c>
      <c r="D3" s="3">
        <f>[1]nuc_l_t_b0!D6</f>
        <v>181.397467813817</v>
      </c>
      <c r="E3">
        <f>[1]nuc_l_t_b0!E6</f>
        <v>22.779</v>
      </c>
      <c r="F3" s="9">
        <f>B3-C3</f>
        <v>57.152706049786502</v>
      </c>
      <c r="G3" s="3">
        <f>[2]nuc_l_t_b1!$C$14</f>
        <v>2.9590000000000001</v>
      </c>
      <c r="H3" s="9" t="str">
        <f>A3</f>
        <v>pre_0</v>
      </c>
      <c r="I3" s="10">
        <f>B3+$G3</f>
        <v>127.20400000000001</v>
      </c>
    </row>
    <row r="4" spans="1:9" x14ac:dyDescent="0.25">
      <c r="A4" s="3" t="str">
        <f>REPLACE([1]nuc_l_t_b0!A7,5,4,"")</f>
        <v>pre_1</v>
      </c>
      <c r="B4" s="3">
        <f>[1]nuc_l_t_b0!B7</f>
        <v>116.47</v>
      </c>
      <c r="C4" s="3">
        <f>[1]nuc_l_t_b0!C7</f>
        <v>59.318677977794103</v>
      </c>
      <c r="D4" s="3">
        <f>[1]nuc_l_t_b0!D7</f>
        <v>173.621416336343</v>
      </c>
      <c r="E4">
        <f>[1]nuc_l_t_b0!E7</f>
        <v>22.783999999999999</v>
      </c>
      <c r="F4" s="9">
        <f>B4-C4</f>
        <v>57.151322022205896</v>
      </c>
      <c r="G4" s="3">
        <f>[2]nuc_l_t_b1!$C$14</f>
        <v>2.9590000000000001</v>
      </c>
      <c r="H4" s="9" t="str">
        <f>A4</f>
        <v>pre_1</v>
      </c>
      <c r="I4" s="10">
        <f>B4+$G4</f>
        <v>119.429</v>
      </c>
    </row>
    <row r="5" spans="1:9" x14ac:dyDescent="0.25">
      <c r="A5" s="3" t="str">
        <f>REPLACE([1]nuc_l_t_b0!A8,5,4,"")</f>
        <v>pre_2</v>
      </c>
      <c r="B5" s="3">
        <f>[1]nuc_l_t_b0!B8</f>
        <v>112.438</v>
      </c>
      <c r="C5" s="3">
        <f>[1]nuc_l_t_b0!C8</f>
        <v>40.665329327035401</v>
      </c>
      <c r="D5" s="3">
        <f>[1]nuc_l_t_b0!D8</f>
        <v>184.210945522233</v>
      </c>
      <c r="E5">
        <f>[1]nuc_l_t_b0!E8</f>
        <v>28.356000000000002</v>
      </c>
      <c r="F5" s="9">
        <f>B5-C5</f>
        <v>71.772670672964608</v>
      </c>
      <c r="G5" s="3">
        <f>[2]nuc_l_t_b1!$C$14</f>
        <v>2.9590000000000001</v>
      </c>
      <c r="H5" s="9" t="str">
        <f>A5</f>
        <v>pre_2</v>
      </c>
      <c r="I5" s="10">
        <f>B5+$G5</f>
        <v>115.39700000000001</v>
      </c>
    </row>
    <row r="6" spans="1:9" x14ac:dyDescent="0.25">
      <c r="A6" s="3" t="str">
        <f>REPLACE([1]nuc_l_t_b0!A9,5,4,"")</f>
        <v>pre_3</v>
      </c>
      <c r="B6" s="3">
        <f>[1]nuc_l_t_b0!B9</f>
        <v>86.022000000000006</v>
      </c>
      <c r="C6" s="3">
        <f>[1]nuc_l_t_b0!C9</f>
        <v>14.249638903529901</v>
      </c>
      <c r="D6" s="3">
        <f>[1]nuc_l_t_b0!D9</f>
        <v>157.794697422387</v>
      </c>
      <c r="E6">
        <f>[1]nuc_l_t_b0!E9</f>
        <v>28.356999999999999</v>
      </c>
      <c r="F6" s="9">
        <f>B6-C6</f>
        <v>71.772361096470107</v>
      </c>
      <c r="G6" s="3">
        <f>[2]nuc_l_t_b1!$C$14</f>
        <v>2.9590000000000001</v>
      </c>
      <c r="H6" s="9" t="str">
        <f>A6</f>
        <v>pre_3</v>
      </c>
      <c r="I6" s="10">
        <f>B6+$G6</f>
        <v>88.981000000000009</v>
      </c>
    </row>
    <row r="8" spans="1:9" x14ac:dyDescent="0.25">
      <c r="A8" t="s">
        <v>1</v>
      </c>
      <c r="B8" t="str">
        <f>B2</f>
        <v>predicted</v>
      </c>
      <c r="C8" t="str">
        <f>C2</f>
        <v>conf.low</v>
      </c>
      <c r="D8" t="str">
        <f>D2</f>
        <v>conf.high</v>
      </c>
      <c r="E8" t="str">
        <f>E2</f>
        <v>std.error</v>
      </c>
      <c r="F8" s="9" t="str">
        <f>F2</f>
        <v>CI diff</v>
      </c>
      <c r="G8" s="1" t="s">
        <v>11</v>
      </c>
      <c r="H8" s="9" t="str">
        <f t="shared" ref="H8:I11" si="0">A8</f>
        <v>l_f0</v>
      </c>
      <c r="I8" s="9" t="str">
        <f t="shared" si="0"/>
        <v>predicted</v>
      </c>
    </row>
    <row r="9" spans="1:9" x14ac:dyDescent="0.25">
      <c r="A9" t="str">
        <f>REPLACE([3]nuc_l_f0_b0!A6,5,4,"")</f>
        <v>pre_0</v>
      </c>
      <c r="B9" s="2">
        <f>[3]nuc_l_f0_b0!B6</f>
        <v>82.77</v>
      </c>
      <c r="C9" s="2">
        <f>[3]nuc_l_f0_b0!C6</f>
        <v>79.508203466410905</v>
      </c>
      <c r="D9" s="2">
        <f>[3]nuc_l_f0_b0!D6</f>
        <v>86.032272990577098</v>
      </c>
      <c r="E9">
        <f>[3]nuc_l_f0_b0!E6</f>
        <v>1.4750000000000001</v>
      </c>
      <c r="F9" s="9">
        <f t="shared" ref="F9:F38" si="1">B9-C9</f>
        <v>3.2617965335890915</v>
      </c>
      <c r="G9" s="2">
        <f>[4]nuc_l_f0_b1!$C$14</f>
        <v>-0.03</v>
      </c>
      <c r="H9" s="9" t="str">
        <f t="shared" si="0"/>
        <v>pre_0</v>
      </c>
      <c r="I9" s="11">
        <f>B9+$G9</f>
        <v>82.74</v>
      </c>
    </row>
    <row r="10" spans="1:9" x14ac:dyDescent="0.25">
      <c r="A10" t="str">
        <f>REPLACE([3]nuc_l_f0_b0!A7,5,4,"")</f>
        <v>pre_1</v>
      </c>
      <c r="B10" s="2">
        <f>[3]nuc_l_f0_b0!B7</f>
        <v>82.894000000000005</v>
      </c>
      <c r="C10" s="2">
        <f>[3]nuc_l_f0_b0!C7</f>
        <v>79.631944496420502</v>
      </c>
      <c r="D10" s="2">
        <f>[3]nuc_l_f0_b0!D7</f>
        <v>86.156749343877806</v>
      </c>
      <c r="E10">
        <f>[3]nuc_l_f0_b0!E7</f>
        <v>1.476</v>
      </c>
      <c r="F10" s="9">
        <f t="shared" si="1"/>
        <v>3.2620555035795036</v>
      </c>
      <c r="G10" s="2">
        <f>[4]nuc_l_f0_b1!$C$14</f>
        <v>-0.03</v>
      </c>
      <c r="H10" s="9" t="str">
        <f t="shared" si="0"/>
        <v>pre_1</v>
      </c>
      <c r="I10" s="11">
        <f>B10+$G10</f>
        <v>82.864000000000004</v>
      </c>
    </row>
    <row r="11" spans="1:9" x14ac:dyDescent="0.25">
      <c r="A11" t="str">
        <f>REPLACE([3]nuc_l_f0_b0!A8,5,4,"")</f>
        <v>pre_2</v>
      </c>
      <c r="B11" s="2">
        <f>[3]nuc_l_f0_b0!B8</f>
        <v>82.623000000000005</v>
      </c>
      <c r="C11" s="2">
        <f>[3]nuc_l_f0_b0!C8</f>
        <v>79.344888298921902</v>
      </c>
      <c r="D11" s="2">
        <f>[3]nuc_l_f0_b0!D8</f>
        <v>85.902087212201593</v>
      </c>
      <c r="E11">
        <f>[3]nuc_l_f0_b0!E8</f>
        <v>1.4890000000000001</v>
      </c>
      <c r="F11" s="9">
        <f t="shared" si="1"/>
        <v>3.2781117010781031</v>
      </c>
      <c r="G11" s="2">
        <f>[4]nuc_l_f0_b1!$C$14</f>
        <v>-0.03</v>
      </c>
      <c r="H11" s="9" t="str">
        <f t="shared" si="0"/>
        <v>pre_2</v>
      </c>
      <c r="I11" s="11">
        <f>B11+$G11</f>
        <v>82.593000000000004</v>
      </c>
    </row>
    <row r="12" spans="1:9" x14ac:dyDescent="0.25">
      <c r="A12" t="str">
        <f>REPLACE([3]nuc_l_f0_b0!A9,5,4,"")</f>
        <v>pre_3</v>
      </c>
      <c r="B12" s="2">
        <f>[3]nuc_l_f0_b0!B9</f>
        <v>82.625</v>
      </c>
      <c r="C12" s="2">
        <f>[3]nuc_l_f0_b0!C9</f>
        <v>79.346164250787098</v>
      </c>
      <c r="D12" s="2">
        <f>[3]nuc_l_f0_b0!D9</f>
        <v>85.903482827417704</v>
      </c>
      <c r="E12">
        <f>[3]nuc_l_f0_b0!E9</f>
        <v>1.4890000000000001</v>
      </c>
      <c r="F12" s="9">
        <f t="shared" si="1"/>
        <v>3.2788357492129023</v>
      </c>
      <c r="G12" s="2">
        <f>[4]nuc_l_f0_b1!$C$14</f>
        <v>-0.03</v>
      </c>
      <c r="H12" s="9" t="str">
        <f>A12</f>
        <v>pre_3</v>
      </c>
      <c r="I12" s="11">
        <f>B12+$G12</f>
        <v>82.594999999999999</v>
      </c>
    </row>
    <row r="15" spans="1:9" x14ac:dyDescent="0.25">
      <c r="A15" t="s">
        <v>2</v>
      </c>
      <c r="B15" t="str">
        <f>B2</f>
        <v>predicted</v>
      </c>
      <c r="C15" t="str">
        <f>C2</f>
        <v>conf.low</v>
      </c>
      <c r="D15" t="str">
        <f>D2</f>
        <v>conf.high</v>
      </c>
      <c r="E15" t="str">
        <f>E2</f>
        <v>std.error</v>
      </c>
      <c r="F15" s="9" t="str">
        <f>F2</f>
        <v>CI diff</v>
      </c>
      <c r="G15" s="1" t="s">
        <v>11</v>
      </c>
      <c r="H15" s="9" t="str">
        <f t="shared" ref="H15:I18" si="2">A15</f>
        <v>h_t</v>
      </c>
      <c r="I15" s="9" t="str">
        <f t="shared" si="2"/>
        <v>predicted</v>
      </c>
    </row>
    <row r="16" spans="1:9" x14ac:dyDescent="0.25">
      <c r="A16" t="str">
        <f>REPLACE([5]nuc_h_t_b0!A6,5,4,"")</f>
        <v>pre_0</v>
      </c>
      <c r="B16" s="3">
        <f>[5]nuc_h_t_b0!B6</f>
        <v>282.10899999999998</v>
      </c>
      <c r="C16" s="3">
        <f>[5]nuc_h_t_b0!C6</f>
        <v>237.471706153166</v>
      </c>
      <c r="D16" s="3">
        <f>[5]nuc_h_t_b0!D6</f>
        <v>326.74555932667499</v>
      </c>
      <c r="E16">
        <f>[5]nuc_h_t_b0!E6</f>
        <v>19.975999999999999</v>
      </c>
      <c r="F16" s="9">
        <f t="shared" si="1"/>
        <v>44.637293846833984</v>
      </c>
      <c r="G16" s="3">
        <f>[6]nuc_h_t_b1!$C$14</f>
        <v>-45.677</v>
      </c>
      <c r="H16" s="9" t="str">
        <f t="shared" si="2"/>
        <v>pre_0</v>
      </c>
      <c r="I16" s="10">
        <f>B16+$G16</f>
        <v>236.43199999999999</v>
      </c>
    </row>
    <row r="17" spans="1:42" x14ac:dyDescent="0.25">
      <c r="A17" t="str">
        <f>REPLACE([5]nuc_h_t_b0!A7,5,4,"")</f>
        <v>pre_1</v>
      </c>
      <c r="B17" s="3">
        <f>[5]nuc_h_t_b0!B7</f>
        <v>247.81</v>
      </c>
      <c r="C17" s="3">
        <f>[5]nuc_h_t_b0!C7</f>
        <v>203.16360095931401</v>
      </c>
      <c r="D17" s="3">
        <f>[5]nuc_h_t_b0!D7</f>
        <v>292.45724106866601</v>
      </c>
      <c r="E17">
        <f>[5]nuc_h_t_b0!E7</f>
        <v>19.986999999999998</v>
      </c>
      <c r="F17" s="9">
        <f t="shared" si="1"/>
        <v>44.646399040685992</v>
      </c>
      <c r="G17" s="3">
        <f>[6]nuc_h_t_b1!$C$14</f>
        <v>-45.677</v>
      </c>
      <c r="H17" s="9" t="str">
        <f t="shared" si="2"/>
        <v>pre_1</v>
      </c>
      <c r="I17" s="10">
        <f>B17+$G17</f>
        <v>202.13300000000001</v>
      </c>
    </row>
    <row r="18" spans="1:42" x14ac:dyDescent="0.25">
      <c r="A18" t="str">
        <f>REPLACE([5]nuc_h_t_b0!A8,5,4,"")</f>
        <v>pre_2</v>
      </c>
      <c r="B18" s="3">
        <f>[5]nuc_h_t_b0!B8</f>
        <v>258.315</v>
      </c>
      <c r="C18" s="3">
        <f>[5]nuc_h_t_b0!C8</f>
        <v>193.694262027994</v>
      </c>
      <c r="D18" s="3">
        <f>[5]nuc_h_t_b0!D8</f>
        <v>322.93655775756901</v>
      </c>
      <c r="E18">
        <f>[5]nuc_h_t_b0!E8</f>
        <v>27.875</v>
      </c>
      <c r="F18" s="9">
        <f t="shared" si="1"/>
        <v>64.620737972005998</v>
      </c>
      <c r="G18" s="3">
        <f>[6]nuc_h_t_b1!$C$14</f>
        <v>-45.677</v>
      </c>
      <c r="H18" s="9" t="str">
        <f t="shared" si="2"/>
        <v>pre_2</v>
      </c>
      <c r="I18" s="10">
        <f>B18+$G18</f>
        <v>212.63800000000001</v>
      </c>
    </row>
    <row r="19" spans="1:42" x14ac:dyDescent="0.25">
      <c r="A19" t="str">
        <f>REPLACE([5]nuc_h_t_b0!A9,5,4,"")</f>
        <v>pre_3</v>
      </c>
      <c r="B19" s="3">
        <f>[5]nuc_h_t_b0!B9</f>
        <v>225.63900000000001</v>
      </c>
      <c r="C19" s="3">
        <f>[5]nuc_h_t_b0!C9</f>
        <v>161.00926760281601</v>
      </c>
      <c r="D19" s="3">
        <f>[5]nuc_h_t_b0!D9</f>
        <v>290.269176996542</v>
      </c>
      <c r="E19">
        <f>[5]nuc_h_t_b0!E9</f>
        <v>27.876999999999999</v>
      </c>
      <c r="F19" s="9">
        <f t="shared" si="1"/>
        <v>64.629732397184</v>
      </c>
      <c r="G19" s="3">
        <f>[6]nuc_h_t_b1!$C$14</f>
        <v>-45.677</v>
      </c>
      <c r="H19" s="9" t="str">
        <f>A19</f>
        <v>pre_3</v>
      </c>
      <c r="I19" s="10">
        <f>B19+$G19</f>
        <v>179.96200000000002</v>
      </c>
    </row>
    <row r="21" spans="1:42" x14ac:dyDescent="0.25">
      <c r="A21" t="s">
        <v>3</v>
      </c>
      <c r="B21" t="str">
        <f>B2</f>
        <v>predicted</v>
      </c>
      <c r="C21" t="str">
        <f>C2</f>
        <v>conf.low</v>
      </c>
      <c r="D21" t="str">
        <f>D2</f>
        <v>conf.high</v>
      </c>
      <c r="E21" t="str">
        <f>E2</f>
        <v>std.error</v>
      </c>
      <c r="F21" s="9" t="str">
        <f>F2</f>
        <v>CI diff</v>
      </c>
      <c r="G21" s="1" t="s">
        <v>11</v>
      </c>
      <c r="H21" s="9" t="str">
        <f t="shared" ref="H21:I24" si="3">A21</f>
        <v>h_f0</v>
      </c>
      <c r="I21" s="9" t="str">
        <f t="shared" si="3"/>
        <v>predicted</v>
      </c>
      <c r="AP21" t="s">
        <v>14</v>
      </c>
    </row>
    <row r="22" spans="1:42" x14ac:dyDescent="0.25">
      <c r="A22" t="str">
        <f>REPLACE([7]nuc_h_f0_b0!A6,5,4,"")</f>
        <v>pre_0</v>
      </c>
      <c r="B22" s="2">
        <f>[7]nuc_h_f0_b0!B6</f>
        <v>87.203000000000003</v>
      </c>
      <c r="C22" s="2">
        <f>[7]nuc_h_f0_b0!C6</f>
        <v>83.893223749896407</v>
      </c>
      <c r="D22" s="2">
        <f>[7]nuc_h_f0_b0!D6</f>
        <v>90.511968222098503</v>
      </c>
      <c r="E22">
        <f>[7]nuc_h_f0_b0!E6</f>
        <v>1.5429999999999999</v>
      </c>
      <c r="F22" s="9">
        <f t="shared" si="1"/>
        <v>3.3097762501035959</v>
      </c>
      <c r="G22" s="2">
        <f>[8]nuc_h_f0_b1!$C$14</f>
        <v>-0.65300000000000002</v>
      </c>
      <c r="H22" s="9" t="str">
        <f t="shared" si="3"/>
        <v>pre_0</v>
      </c>
      <c r="I22" s="11">
        <f>B22+$G22</f>
        <v>86.55</v>
      </c>
    </row>
    <row r="23" spans="1:42" x14ac:dyDescent="0.25">
      <c r="A23" t="str">
        <f>REPLACE([7]nuc_h_f0_b0!A7,5,4,"")</f>
        <v>pre_1</v>
      </c>
      <c r="B23" s="2">
        <f>[7]nuc_h_f0_b0!B7</f>
        <v>88.031000000000006</v>
      </c>
      <c r="C23" s="2">
        <f>[7]nuc_h_f0_b0!C7</f>
        <v>84.720556741174804</v>
      </c>
      <c r="D23" s="2">
        <f>[7]nuc_h_f0_b0!D7</f>
        <v>91.340951018558599</v>
      </c>
      <c r="E23">
        <f>[7]nuc_h_f0_b0!E7</f>
        <v>1.544</v>
      </c>
      <c r="F23" s="9">
        <f t="shared" si="1"/>
        <v>3.3104432588252024</v>
      </c>
      <c r="G23" s="2">
        <f>[8]nuc_h_f0_b1!$C$14</f>
        <v>-0.65300000000000002</v>
      </c>
      <c r="H23" s="9" t="str">
        <f t="shared" si="3"/>
        <v>pre_1</v>
      </c>
      <c r="I23" s="11">
        <f>B23+$G23</f>
        <v>87.378</v>
      </c>
    </row>
    <row r="24" spans="1:42" x14ac:dyDescent="0.25">
      <c r="A24" t="str">
        <f>REPLACE([7]nuc_h_f0_b0!A8,5,4,"")</f>
        <v>pre_2</v>
      </c>
      <c r="B24" s="2">
        <f>[7]nuc_h_f0_b0!B8</f>
        <v>88.322000000000003</v>
      </c>
      <c r="C24" s="2">
        <f>[7]nuc_h_f0_b0!C8</f>
        <v>84.658187208315695</v>
      </c>
      <c r="D24" s="2">
        <f>[7]nuc_h_f0_b0!D8</f>
        <v>91.986086684520203</v>
      </c>
      <c r="E24">
        <f>[7]nuc_h_f0_b0!E8</f>
        <v>1.7270000000000001</v>
      </c>
      <c r="F24" s="9">
        <f t="shared" si="1"/>
        <v>3.6638127916843075</v>
      </c>
      <c r="G24" s="2">
        <f>[8]nuc_h_f0_b1!$C$14</f>
        <v>-0.65300000000000002</v>
      </c>
      <c r="H24" s="9" t="str">
        <f t="shared" si="3"/>
        <v>pre_2</v>
      </c>
      <c r="I24" s="11">
        <f>B24+$G24</f>
        <v>87.668999999999997</v>
      </c>
    </row>
    <row r="25" spans="1:42" x14ac:dyDescent="0.25">
      <c r="A25" t="str">
        <f>REPLACE([7]nuc_h_f0_b0!A9,5,4,"")</f>
        <v>pre_3</v>
      </c>
      <c r="B25" s="2">
        <f>[7]nuc_h_f0_b0!B9</f>
        <v>88.221999999999994</v>
      </c>
      <c r="C25" s="2">
        <f>[7]nuc_h_f0_b0!C9</f>
        <v>84.5578481250853</v>
      </c>
      <c r="D25" s="2">
        <f>[7]nuc_h_f0_b0!D9</f>
        <v>91.886293699880994</v>
      </c>
      <c r="E25">
        <f>[7]nuc_h_f0_b0!E9</f>
        <v>1.7270000000000001</v>
      </c>
      <c r="F25" s="9">
        <f t="shared" si="1"/>
        <v>3.664151874914694</v>
      </c>
      <c r="G25" s="2">
        <f>[8]nuc_h_f0_b1!$C$14</f>
        <v>-0.65300000000000002</v>
      </c>
      <c r="H25" s="9" t="str">
        <f>A25</f>
        <v>pre_3</v>
      </c>
      <c r="I25" s="11">
        <f>B25+$G25</f>
        <v>87.568999999999988</v>
      </c>
    </row>
    <row r="28" spans="1:42" x14ac:dyDescent="0.25">
      <c r="A28" t="s">
        <v>4</v>
      </c>
      <c r="B28" t="str">
        <f>B2</f>
        <v>predicted</v>
      </c>
      <c r="C28" t="str">
        <f>C2</f>
        <v>conf.low</v>
      </c>
      <c r="D28" t="str">
        <f>D2</f>
        <v>conf.high</v>
      </c>
      <c r="E28" t="str">
        <f>E2</f>
        <v>std.error</v>
      </c>
      <c r="F28" s="9" t="str">
        <f>F2</f>
        <v>CI diff</v>
      </c>
      <c r="G28" s="1" t="s">
        <v>11</v>
      </c>
      <c r="H28" s="9" t="str">
        <f t="shared" ref="H28:I31" si="4">A28</f>
        <v>e_t</v>
      </c>
      <c r="I28" s="9" t="str">
        <f t="shared" si="4"/>
        <v>predicted</v>
      </c>
    </row>
    <row r="29" spans="1:42" x14ac:dyDescent="0.25">
      <c r="A29" t="str">
        <f>REPLACE([9]nuc_e_t_b0!A6,5,4,"")</f>
        <v>pre_0</v>
      </c>
      <c r="B29" s="3">
        <f>[9]nuc_e_t_b0!B6</f>
        <v>309.04300000000001</v>
      </c>
      <c r="C29" s="3">
        <f>[9]nuc_e_t_b0!C6</f>
        <v>237.90042310561901</v>
      </c>
      <c r="D29" s="3">
        <f>[9]nuc_e_t_b0!D6</f>
        <v>380.18488274122097</v>
      </c>
      <c r="E29">
        <f>[9]nuc_e_t_b0!E6</f>
        <v>29.623000000000001</v>
      </c>
      <c r="F29" s="9">
        <f t="shared" si="1"/>
        <v>71.142576894380994</v>
      </c>
      <c r="G29" s="3">
        <f>[10]nuc_e_t_b1!$C$15</f>
        <v>-47.808999999999997</v>
      </c>
      <c r="H29" s="9" t="str">
        <f t="shared" si="4"/>
        <v>pre_0</v>
      </c>
      <c r="I29" s="10">
        <f>B29+$G29</f>
        <v>261.23400000000004</v>
      </c>
    </row>
    <row r="30" spans="1:42" x14ac:dyDescent="0.25">
      <c r="A30" t="str">
        <f>REPLACE([9]nuc_e_t_b0!A7,5,4,"")</f>
        <v>pre_1</v>
      </c>
      <c r="B30" s="3">
        <f>[9]nuc_e_t_b0!B7</f>
        <v>278.12299999999999</v>
      </c>
      <c r="C30" s="3">
        <f>[9]nuc_e_t_b0!C7</f>
        <v>206.97824203449301</v>
      </c>
      <c r="D30" s="3">
        <f>[9]nuc_e_t_b0!D7</f>
        <v>349.26748419985501</v>
      </c>
      <c r="E30">
        <f>[9]nuc_e_t_b0!E7</f>
        <v>29.632999999999999</v>
      </c>
      <c r="F30" s="9">
        <f t="shared" si="1"/>
        <v>71.144757965506983</v>
      </c>
      <c r="G30" s="3">
        <f>[10]nuc_e_t_b1!$C$15</f>
        <v>-47.808999999999997</v>
      </c>
      <c r="H30" s="9" t="str">
        <f t="shared" si="4"/>
        <v>pre_1</v>
      </c>
      <c r="I30" s="10">
        <f>B30+$G30</f>
        <v>230.31399999999999</v>
      </c>
    </row>
    <row r="31" spans="1:42" x14ac:dyDescent="0.25">
      <c r="A31" t="str">
        <f>REPLACE([9]nuc_e_t_b0!A8,5,4,"")</f>
        <v>pre_2</v>
      </c>
      <c r="B31" s="3">
        <f>[9]nuc_e_t_b0!B8</f>
        <v>304.58600000000001</v>
      </c>
      <c r="C31" s="3">
        <f>[9]nuc_e_t_b0!C8</f>
        <v>215.61423700781</v>
      </c>
      <c r="D31" s="3">
        <f>[9]nuc_e_t_b0!D8</f>
        <v>393.55807632563102</v>
      </c>
      <c r="E31">
        <f>[9]nuc_e_t_b0!E8</f>
        <v>36.301000000000002</v>
      </c>
      <c r="F31" s="9">
        <f t="shared" si="1"/>
        <v>88.971762992190008</v>
      </c>
      <c r="G31" s="3">
        <f>[10]nuc_e_t_b1!$C$15</f>
        <v>-47.808999999999997</v>
      </c>
      <c r="H31" s="9" t="str">
        <f t="shared" si="4"/>
        <v>pre_2</v>
      </c>
      <c r="I31" s="10">
        <f>B31+$G31</f>
        <v>256.77700000000004</v>
      </c>
    </row>
    <row r="32" spans="1:42" x14ac:dyDescent="0.25">
      <c r="A32" t="str">
        <f>REPLACE([9]nuc_e_t_b0!A9,5,4,"")</f>
        <v>pre_3</v>
      </c>
      <c r="B32" s="3">
        <f>[9]nuc_e_t_b0!B9</f>
        <v>268.50200000000001</v>
      </c>
      <c r="C32" s="3">
        <f>[9]nuc_e_t_b0!C9</f>
        <v>179.529627837644</v>
      </c>
      <c r="D32" s="3">
        <f>[9]nuc_e_t_b0!D9</f>
        <v>357.47349876465</v>
      </c>
      <c r="E32">
        <f>[9]nuc_e_t_b0!E9</f>
        <v>36.301000000000002</v>
      </c>
      <c r="F32" s="9">
        <f t="shared" si="1"/>
        <v>88.97237216235601</v>
      </c>
      <c r="G32" s="3">
        <f>[10]nuc_e_t_b1!$C$15</f>
        <v>-47.808999999999997</v>
      </c>
      <c r="H32" s="9" t="str">
        <f>A32</f>
        <v>pre_3</v>
      </c>
      <c r="I32" s="10">
        <f>B32+$G32</f>
        <v>220.69300000000001</v>
      </c>
    </row>
    <row r="34" spans="1:25" x14ac:dyDescent="0.25">
      <c r="A34" t="s">
        <v>5</v>
      </c>
      <c r="B34" t="str">
        <f>B2</f>
        <v>predicted</v>
      </c>
      <c r="C34" t="str">
        <f>C2</f>
        <v>conf.low</v>
      </c>
      <c r="D34" t="str">
        <f>D2</f>
        <v>conf.high</v>
      </c>
      <c r="E34" t="str">
        <f>E2</f>
        <v>std.error</v>
      </c>
      <c r="F34" s="9" t="str">
        <f>F2</f>
        <v>CI diff</v>
      </c>
      <c r="G34" s="1" t="s">
        <v>11</v>
      </c>
      <c r="H34" s="9" t="str">
        <f t="shared" ref="H34:I37" si="5">A34</f>
        <v>e_f0</v>
      </c>
      <c r="I34" s="9" t="str">
        <f t="shared" si="5"/>
        <v>predicted</v>
      </c>
      <c r="K34" s="4"/>
    </row>
    <row r="35" spans="1:25" x14ac:dyDescent="0.25">
      <c r="A35" t="str">
        <f>REPLACE([11]nuc_e_f0_b0!A6,5,4,"")</f>
        <v>pre_0</v>
      </c>
      <c r="B35" s="2">
        <f>[11]nuc_e_f0_b0!B6</f>
        <v>86.602000000000004</v>
      </c>
      <c r="C35" s="2">
        <f>[11]nuc_e_f0_b0!C6</f>
        <v>83.157857744318605</v>
      </c>
      <c r="D35" s="2">
        <f>[11]nuc_e_f0_b0!D6</f>
        <v>90.0463715210972</v>
      </c>
      <c r="E35">
        <f>[11]nuc_e_f0_b0!E6</f>
        <v>1.58</v>
      </c>
      <c r="F35" s="9">
        <f t="shared" si="1"/>
        <v>3.444142255681399</v>
      </c>
      <c r="G35" s="2">
        <f>[12]nuc_e_f0_b1!$C$14</f>
        <v>-5.5940000000000003</v>
      </c>
      <c r="H35" s="9" t="str">
        <f t="shared" si="5"/>
        <v>pre_0</v>
      </c>
      <c r="I35" s="11">
        <f>B35+$G35</f>
        <v>81.00800000000001</v>
      </c>
      <c r="K35" s="8"/>
    </row>
    <row r="36" spans="1:25" x14ac:dyDescent="0.25">
      <c r="A36" t="str">
        <f>REPLACE([11]nuc_e_f0_b0!A7,5,4,"")</f>
        <v>pre_1</v>
      </c>
      <c r="B36" s="2">
        <f>[11]nuc_e_f0_b0!B7</f>
        <v>87.108000000000004</v>
      </c>
      <c r="C36" s="2">
        <f>[11]nuc_e_f0_b0!C7</f>
        <v>83.662751108630601</v>
      </c>
      <c r="D36" s="2">
        <f>[11]nuc_e_f0_b0!D7</f>
        <v>90.552966666150297</v>
      </c>
      <c r="E36">
        <f>[11]nuc_e_f0_b0!E7</f>
        <v>1.58</v>
      </c>
      <c r="F36" s="9">
        <f t="shared" si="1"/>
        <v>3.4452488913694026</v>
      </c>
      <c r="G36" s="2">
        <f>[12]nuc_e_f0_b1!$C$14</f>
        <v>-5.5940000000000003</v>
      </c>
      <c r="H36" s="9" t="str">
        <f t="shared" si="5"/>
        <v>pre_1</v>
      </c>
      <c r="I36" s="11">
        <f>B36+$G36</f>
        <v>81.51400000000001</v>
      </c>
      <c r="K36" s="7"/>
    </row>
    <row r="37" spans="1:25" x14ac:dyDescent="0.25">
      <c r="A37" t="str">
        <f>REPLACE([11]nuc_e_f0_b0!A8,5,4,"")</f>
        <v>pre_2</v>
      </c>
      <c r="B37" s="2">
        <f>[11]nuc_e_f0_b0!B8</f>
        <v>86.805000000000007</v>
      </c>
      <c r="C37" s="2">
        <f>[11]nuc_e_f0_b0!C8</f>
        <v>83.2095949803238</v>
      </c>
      <c r="D37" s="2">
        <f>[11]nuc_e_f0_b0!D8</f>
        <v>90.401018560517798</v>
      </c>
      <c r="E37">
        <f>[11]nuc_e_f0_b0!E8</f>
        <v>1.675</v>
      </c>
      <c r="F37" s="9">
        <f t="shared" si="1"/>
        <v>3.5954050196762068</v>
      </c>
      <c r="G37" s="2">
        <f>[12]nuc_e_f0_b1!$C$14</f>
        <v>-5.5940000000000003</v>
      </c>
      <c r="H37" s="9" t="str">
        <f t="shared" si="5"/>
        <v>pre_2</v>
      </c>
      <c r="I37" s="11">
        <f>B37+$G37</f>
        <v>81.211000000000013</v>
      </c>
      <c r="K37" s="7"/>
    </row>
    <row r="38" spans="1:25" x14ac:dyDescent="0.25">
      <c r="A38" t="str">
        <f>REPLACE([11]nuc_e_f0_b0!A9,5,4,"")</f>
        <v>pre_3</v>
      </c>
      <c r="B38" s="2">
        <f>[11]nuc_e_f0_b0!B9</f>
        <v>86.796999999999997</v>
      </c>
      <c r="C38" s="2">
        <f>[11]nuc_e_f0_b0!C9</f>
        <v>83.201522397340398</v>
      </c>
      <c r="D38" s="2">
        <f>[11]nuc_e_f0_b0!D9</f>
        <v>90.393465082151494</v>
      </c>
      <c r="E38">
        <f>[11]nuc_e_f0_b0!E9</f>
        <v>1.675</v>
      </c>
      <c r="F38" s="9">
        <f t="shared" si="1"/>
        <v>3.5954776026595994</v>
      </c>
      <c r="G38" s="2">
        <f>[12]nuc_e_f0_b1!$C$14</f>
        <v>-5.5940000000000003</v>
      </c>
      <c r="H38" s="9" t="str">
        <f>A38</f>
        <v>pre_3</v>
      </c>
      <c r="I38" s="11">
        <f>B38+$G38</f>
        <v>81.203000000000003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x14ac:dyDescent="0.25">
      <c r="K39" s="4"/>
      <c r="L39" s="4"/>
      <c r="M39" s="4"/>
      <c r="N39" s="4"/>
      <c r="O39" s="6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x14ac:dyDescent="0.25">
      <c r="K40" s="4"/>
      <c r="L40" s="4"/>
      <c r="M40" s="4"/>
      <c r="N40" s="4"/>
      <c r="O40" s="5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x14ac:dyDescent="0.25">
      <c r="I41" s="9" t="s">
        <v>15</v>
      </c>
    </row>
    <row r="42" spans="1:25" x14ac:dyDescent="0.25">
      <c r="I42" s="9" t="s">
        <v>17</v>
      </c>
    </row>
    <row r="43" spans="1:25" x14ac:dyDescent="0.25">
      <c r="I43" s="9" t="s">
        <v>18</v>
      </c>
    </row>
    <row r="44" spans="1:25" x14ac:dyDescent="0.25">
      <c r="I44" s="9" t="s">
        <v>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4FA70-B8BE-49C5-9F6E-7E44BDE296A5}">
  <dimension ref="A1:T49"/>
  <sheetViews>
    <sheetView tabSelected="1" zoomScaleNormal="100" workbookViewId="0">
      <selection activeCell="R16" sqref="R16"/>
    </sheetView>
  </sheetViews>
  <sheetFormatPr defaultRowHeight="15" x14ac:dyDescent="0.25"/>
  <cols>
    <col min="4" max="4" width="11" bestFit="1" customWidth="1"/>
  </cols>
  <sheetData>
    <row r="1" spans="1:20" x14ac:dyDescent="0.25">
      <c r="A1" t="s">
        <v>19</v>
      </c>
      <c r="B1" t="str">
        <f>B11</f>
        <v>predicted</v>
      </c>
      <c r="C1" t="str">
        <f>C11</f>
        <v>conf.low</v>
      </c>
      <c r="D1" t="str">
        <f>D11</f>
        <v>conf.high</v>
      </c>
      <c r="E1" t="str">
        <f>E11</f>
        <v>std.error</v>
      </c>
      <c r="F1" t="str">
        <f>F11</f>
        <v>CI diff</v>
      </c>
    </row>
    <row r="2" spans="1:20" x14ac:dyDescent="0.25">
      <c r="A2" s="3" t="str">
        <f>RIGHT([13]nuc_f0_exc_b0!A2,5)</f>
        <v>syls1</v>
      </c>
      <c r="B2" s="2">
        <f>[13]nuc_f0_exc_b0!B2</f>
        <v>4.1630000000000003</v>
      </c>
      <c r="C2" s="2">
        <f>[13]nuc_f0_exc_b0!C2</f>
        <v>2.4128418911201299</v>
      </c>
      <c r="D2" s="2">
        <f>[13]nuc_f0_exc_b0!D2</f>
        <v>5.9138523360805699</v>
      </c>
      <c r="E2" s="2">
        <f>[13]nuc_f0_exc_b0!E2</f>
        <v>0.753</v>
      </c>
      <c r="F2" s="13">
        <f t="shared" ref="F2:F9" si="0">B2-C2</f>
        <v>1.7501581088798703</v>
      </c>
      <c r="R2" s="15" t="s">
        <v>24</v>
      </c>
      <c r="S2" s="16"/>
      <c r="T2" s="19"/>
    </row>
    <row r="3" spans="1:20" x14ac:dyDescent="0.25">
      <c r="A3" s="3" t="str">
        <f>RIGHT([13]nuc_f0_exc_b0!A3,5)</f>
        <v>syls2</v>
      </c>
      <c r="B3" s="2">
        <f>[13]nuc_f0_exc_b0!B3</f>
        <v>4.5659999999999998</v>
      </c>
      <c r="C3" s="2">
        <f>[13]nuc_f0_exc_b0!C3</f>
        <v>1.57007415012632</v>
      </c>
      <c r="D3" s="2">
        <f>[13]nuc_f0_exc_b0!D3</f>
        <v>7.56256913422766</v>
      </c>
      <c r="E3" s="2">
        <f>[13]nuc_f0_exc_b0!E3</f>
        <v>1.2410000000000001</v>
      </c>
      <c r="F3" s="13">
        <f t="shared" si="0"/>
        <v>2.9959258498736796</v>
      </c>
      <c r="R3" s="17" t="s">
        <v>25</v>
      </c>
      <c r="S3" s="18"/>
      <c r="T3" s="19"/>
    </row>
    <row r="4" spans="1:20" x14ac:dyDescent="0.25">
      <c r="A4" s="3" t="str">
        <f>RIGHT([13]nuc_f0_exc_b0!A4,5)</f>
        <v>syls3</v>
      </c>
      <c r="B4" s="2">
        <f>[13]nuc_f0_exc_b0!B4</f>
        <v>6.08</v>
      </c>
      <c r="C4" s="2">
        <f>[13]nuc_f0_exc_b0!C4</f>
        <v>4.3291122790255203</v>
      </c>
      <c r="D4" s="2">
        <f>[13]nuc_f0_exc_b0!D4</f>
        <v>7.8301083595901799</v>
      </c>
      <c r="E4" s="2">
        <f>[13]nuc_f0_exc_b0!E4</f>
        <v>0.753</v>
      </c>
      <c r="F4" s="13">
        <f t="shared" si="0"/>
        <v>1.7508877209744798</v>
      </c>
      <c r="R4" s="19"/>
    </row>
    <row r="5" spans="1:20" x14ac:dyDescent="0.25">
      <c r="A5" s="3" t="str">
        <f>RIGHT([13]nuc_f0_exc_b0!A5,5)</f>
        <v>syls4</v>
      </c>
      <c r="B5" s="2">
        <f>[13]nuc_f0_exc_b0!B5</f>
        <v>5.1120000000000001</v>
      </c>
      <c r="C5" s="2">
        <f>[13]nuc_f0_exc_b0!C5</f>
        <v>2.1159174332932098</v>
      </c>
      <c r="D5" s="2">
        <f>[13]nuc_f0_exc_b0!D5</f>
        <v>8.1085807122551508</v>
      </c>
      <c r="E5" s="2">
        <f>[13]nuc_f0_exc_b0!E5</f>
        <v>1.242</v>
      </c>
      <c r="F5" s="13">
        <f t="shared" si="0"/>
        <v>2.9960825667067903</v>
      </c>
    </row>
    <row r="6" spans="1:20" x14ac:dyDescent="0.25">
      <c r="A6" t="str">
        <f>REPLACE([13]nuc_f0_exc_b0!A6,5,4,"")</f>
        <v>pre_0</v>
      </c>
      <c r="B6" s="2">
        <f>[13]nuc_f0_exc_b0!B6</f>
        <v>4.1630000000000003</v>
      </c>
      <c r="C6" s="2">
        <f>[13]nuc_f0_exc_b0!C6</f>
        <v>2.4128418911201299</v>
      </c>
      <c r="D6" s="2">
        <f>[13]nuc_f0_exc_b0!D6</f>
        <v>5.9138523360805699</v>
      </c>
      <c r="E6" s="2">
        <f>[13]nuc_f0_exc_b0!E6</f>
        <v>0.753</v>
      </c>
      <c r="F6" s="13">
        <f t="shared" si="0"/>
        <v>1.7501581088798703</v>
      </c>
    </row>
    <row r="7" spans="1:20" x14ac:dyDescent="0.25">
      <c r="A7" t="str">
        <f>REPLACE([13]nuc_f0_exc_b0!A7,5,4,"")</f>
        <v>pre_1</v>
      </c>
      <c r="B7" s="2">
        <f>[13]nuc_f0_exc_b0!B7</f>
        <v>4.7690000000000001</v>
      </c>
      <c r="C7" s="2">
        <f>[13]nuc_f0_exc_b0!C7</f>
        <v>3.01781845320034</v>
      </c>
      <c r="D7" s="2">
        <f>[13]nuc_f0_exc_b0!D7</f>
        <v>6.5198688534496201</v>
      </c>
      <c r="E7" s="2">
        <f>[13]nuc_f0_exc_b0!E7</f>
        <v>0.754</v>
      </c>
      <c r="F7" s="13">
        <f t="shared" si="0"/>
        <v>1.7511815467996601</v>
      </c>
    </row>
    <row r="8" spans="1:20" x14ac:dyDescent="0.25">
      <c r="A8" t="str">
        <f>REPLACE([13]nuc_f0_exc_b0!A8,5,4,"")</f>
        <v>pre_2</v>
      </c>
      <c r="B8" s="2">
        <f>[13]nuc_f0_exc_b0!B8</f>
        <v>5.4089999999999998</v>
      </c>
      <c r="C8" s="2">
        <f>[13]nuc_f0_exc_b0!C8</f>
        <v>2.8090979883082499</v>
      </c>
      <c r="D8" s="2">
        <f>[13]nuc_f0_exc_b0!D8</f>
        <v>8.00821463236624</v>
      </c>
      <c r="E8" s="2">
        <f>[13]nuc_f0_exc_b0!E8</f>
        <v>1.089</v>
      </c>
      <c r="F8" s="13">
        <f t="shared" si="0"/>
        <v>2.5999020116917499</v>
      </c>
    </row>
    <row r="9" spans="1:20" x14ac:dyDescent="0.25">
      <c r="A9" t="str">
        <f>REPLACE([13]nuc_f0_exc_b0!A9,5,4,"")</f>
        <v>pre_3</v>
      </c>
      <c r="B9" s="2">
        <f>[13]nuc_f0_exc_b0!B9</f>
        <v>5.3140000000000001</v>
      </c>
      <c r="C9" s="2">
        <f>[13]nuc_f0_exc_b0!C9</f>
        <v>2.71386321142232</v>
      </c>
      <c r="D9" s="2">
        <f>[13]nuc_f0_exc_b0!D9</f>
        <v>7.9133003198900997</v>
      </c>
      <c r="E9" s="2">
        <f>[13]nuc_f0_exc_b0!E9</f>
        <v>1.089</v>
      </c>
      <c r="F9" s="13">
        <f t="shared" si="0"/>
        <v>2.60013678857768</v>
      </c>
    </row>
    <row r="10" spans="1:20" x14ac:dyDescent="0.25">
      <c r="F10" s="9"/>
    </row>
    <row r="11" spans="1:20" x14ac:dyDescent="0.25">
      <c r="A11" t="s">
        <v>20</v>
      </c>
      <c r="B11" t="str">
        <f>'nuc foot'!B34</f>
        <v>predicted</v>
      </c>
      <c r="C11" t="str">
        <f>'nuc foot'!C34</f>
        <v>conf.low</v>
      </c>
      <c r="D11" t="str">
        <f>'nuc foot'!D34</f>
        <v>conf.high</v>
      </c>
      <c r="E11" t="str">
        <f>'nuc foot'!E34</f>
        <v>std.error</v>
      </c>
      <c r="F11" t="str">
        <f>'nuc foot'!F34</f>
        <v>CI diff</v>
      </c>
    </row>
    <row r="12" spans="1:20" x14ac:dyDescent="0.25">
      <c r="A12" s="3" t="str">
        <f>RIGHT([14]nuc_lh_slope_b0!A2,5)</f>
        <v>syls1</v>
      </c>
      <c r="B12" s="2">
        <f>EXP([14]nuc_lh_slope_b0!B2)</f>
        <v>27.71572661723382</v>
      </c>
      <c r="C12" s="2">
        <f>EXP([14]nuc_lh_slope_b0!C2)</f>
        <v>20.630577267617088</v>
      </c>
      <c r="D12" s="2">
        <f>EXP([14]nuc_lh_slope_b0!D2)</f>
        <v>37.254945593039622</v>
      </c>
      <c r="E12" s="2">
        <f>[14]nuc_lh_slope_b0!E2</f>
        <v>0.13200000000000001</v>
      </c>
      <c r="F12" s="13">
        <f t="shared" ref="F12:F19" si="1">B12-C12</f>
        <v>7.0851493496167315</v>
      </c>
    </row>
    <row r="13" spans="1:20" x14ac:dyDescent="0.25">
      <c r="A13" s="3" t="str">
        <f>RIGHT([14]nuc_lh_slope_b0!A3,5)</f>
        <v>syls2</v>
      </c>
      <c r="B13" s="2">
        <f>EXP([14]nuc_lh_slope_b0!B3)</f>
        <v>27.085539833539045</v>
      </c>
      <c r="C13" s="2">
        <f>EXP([14]nuc_lh_slope_b0!C3)</f>
        <v>16.578799620099662</v>
      </c>
      <c r="D13" s="2">
        <f>EXP([14]nuc_lh_slope_b0!D3)</f>
        <v>44.244351179299429</v>
      </c>
      <c r="E13" s="2">
        <f>[14]nuc_lh_slope_b0!E3</f>
        <v>0.20699999999999999</v>
      </c>
      <c r="F13" s="13">
        <f t="shared" si="1"/>
        <v>10.506740213439382</v>
      </c>
    </row>
    <row r="14" spans="1:20" x14ac:dyDescent="0.25">
      <c r="A14" s="3" t="str">
        <f>RIGHT([14]nuc_lh_slope_b0!A4,5)</f>
        <v>syls3</v>
      </c>
      <c r="B14" s="2">
        <f>EXP([14]nuc_lh_slope_b0!B4)</f>
        <v>24.361402132727282</v>
      </c>
      <c r="C14" s="2">
        <f>EXP([14]nuc_lh_slope_b0!C4)</f>
        <v>18.126114701782456</v>
      </c>
      <c r="D14" s="2">
        <f>EXP([14]nuc_lh_slope_b0!D4)</f>
        <v>32.729303517192818</v>
      </c>
      <c r="E14" s="2">
        <f>[14]nuc_lh_slope_b0!E4</f>
        <v>0.13200000000000001</v>
      </c>
      <c r="F14" s="13">
        <f t="shared" si="1"/>
        <v>6.2352874309448261</v>
      </c>
    </row>
    <row r="15" spans="1:20" x14ac:dyDescent="0.25">
      <c r="A15" s="3" t="str">
        <f>RIGHT([14]nuc_lh_slope_b0!A5,5)</f>
        <v>syls4</v>
      </c>
      <c r="B15" s="2">
        <f>EXP([14]nuc_lh_slope_b0!B5)</f>
        <v>12.768740045693297</v>
      </c>
      <c r="C15" s="2">
        <f>EXP([14]nuc_lh_slope_b0!C5)</f>
        <v>7.8185246758993792</v>
      </c>
      <c r="D15" s="2">
        <f>EXP([14]nuc_lh_slope_b0!D5)</f>
        <v>20.865642170421967</v>
      </c>
      <c r="E15" s="2">
        <f>[14]nuc_lh_slope_b0!E5</f>
        <v>0.20699999999999999</v>
      </c>
      <c r="F15" s="13">
        <f t="shared" si="1"/>
        <v>4.9502153697939182</v>
      </c>
    </row>
    <row r="16" spans="1:20" x14ac:dyDescent="0.25">
      <c r="A16" t="str">
        <f>REPLACE([14]nuc_lh_slope_b0!A6,5,4,"")</f>
        <v>pre_0</v>
      </c>
      <c r="B16" s="2">
        <f>EXP([14]nuc_lh_slope_b0!B6)</f>
        <v>27.71572661723382</v>
      </c>
      <c r="C16" s="2">
        <f>EXP([14]nuc_lh_slope_b0!C6)</f>
        <v>20.630577267617088</v>
      </c>
      <c r="D16" s="2">
        <f>EXP([14]nuc_lh_slope_b0!D6)</f>
        <v>37.254945593039622</v>
      </c>
      <c r="E16" s="2">
        <f>[14]nuc_lh_slope_b0!E6</f>
        <v>0.13200000000000001</v>
      </c>
      <c r="F16" s="13">
        <f t="shared" si="1"/>
        <v>7.0851493496167315</v>
      </c>
    </row>
    <row r="17" spans="1:20" x14ac:dyDescent="0.25">
      <c r="A17" t="str">
        <f>REPLACE([14]nuc_lh_slope_b0!A7,5,4,"")</f>
        <v>pre_1</v>
      </c>
      <c r="B17" s="2">
        <f>EXP([14]nuc_lh_slope_b0!B7)</f>
        <v>36.452133901787732</v>
      </c>
      <c r="C17" s="2">
        <f>EXP([14]nuc_lh_slope_b0!C7)</f>
        <v>27.130961078278123</v>
      </c>
      <c r="D17" s="2">
        <f>EXP([14]nuc_lh_slope_b0!D7)</f>
        <v>49.005413583884383</v>
      </c>
      <c r="E17" s="2">
        <f>[14]nuc_lh_slope_b0!E7</f>
        <v>0.13200000000000001</v>
      </c>
      <c r="F17" s="13">
        <f t="shared" si="1"/>
        <v>9.3211728235096096</v>
      </c>
    </row>
    <row r="18" spans="1:20" x14ac:dyDescent="0.25">
      <c r="A18" t="str">
        <f>REPLACE([14]nuc_lh_slope_b0!A8,5,4,"")</f>
        <v>pre_2</v>
      </c>
      <c r="B18" s="2">
        <f>EXP([14]nuc_lh_slope_b0!B8)</f>
        <v>39.725766206394184</v>
      </c>
      <c r="C18" s="2">
        <f>EXP([14]nuc_lh_slope_b0!C8)</f>
        <v>25.888392181670923</v>
      </c>
      <c r="D18" s="2">
        <f>EXP([14]nuc_lh_slope_b0!D8)</f>
        <v>60.915346036187046</v>
      </c>
      <c r="E18" s="2">
        <f>[14]nuc_lh_slope_b0!E8</f>
        <v>0.184</v>
      </c>
      <c r="F18" s="13">
        <f t="shared" si="1"/>
        <v>13.83737402472326</v>
      </c>
    </row>
    <row r="19" spans="1:20" x14ac:dyDescent="0.25">
      <c r="A19" t="str">
        <f>REPLACE([14]nuc_lh_slope_b0!A9,5,4,"")</f>
        <v>pre_3</v>
      </c>
      <c r="B19" s="2">
        <f>EXP([14]nuc_lh_slope_b0!B9)</f>
        <v>40.366490592053189</v>
      </c>
      <c r="C19" s="2">
        <f>EXP([14]nuc_lh_slope_b0!C9)</f>
        <v>26.319259550271266</v>
      </c>
      <c r="D19" s="2">
        <f>EXP([14]nuc_lh_slope_b0!D9)</f>
        <v>61.935097743272841</v>
      </c>
      <c r="E19" s="2">
        <f>[14]nuc_lh_slope_b0!E9</f>
        <v>0.184</v>
      </c>
      <c r="F19" s="13">
        <f t="shared" si="1"/>
        <v>14.047231041781924</v>
      </c>
      <c r="T19" t="s">
        <v>23</v>
      </c>
    </row>
    <row r="22" spans="1:20" x14ac:dyDescent="0.25">
      <c r="B22" t="s">
        <v>21</v>
      </c>
      <c r="C22" t="s">
        <v>22</v>
      </c>
      <c r="F22" s="14"/>
    </row>
    <row r="23" spans="1:20" x14ac:dyDescent="0.25">
      <c r="A23" s="3" t="str">
        <f>A24</f>
        <v>syls1</v>
      </c>
      <c r="B23">
        <v>0</v>
      </c>
      <c r="C23">
        <v>0</v>
      </c>
      <c r="D23" s="1">
        <f t="shared" ref="D23:D38" si="2">C23</f>
        <v>0</v>
      </c>
    </row>
    <row r="24" spans="1:20" x14ac:dyDescent="0.25">
      <c r="A24" s="3" t="str">
        <f>A12</f>
        <v>syls1</v>
      </c>
      <c r="B24">
        <v>1</v>
      </c>
      <c r="C24" s="1">
        <f>B12</f>
        <v>27.71572661723382</v>
      </c>
      <c r="D24" s="1">
        <f>LOG(C24)</f>
        <v>1.4427262688826026</v>
      </c>
    </row>
    <row r="25" spans="1:20" x14ac:dyDescent="0.25">
      <c r="A25" s="3" t="str">
        <f>A26</f>
        <v>syls2</v>
      </c>
      <c r="B25">
        <v>0</v>
      </c>
      <c r="C25" s="1">
        <v>0</v>
      </c>
      <c r="D25" s="1">
        <f t="shared" si="2"/>
        <v>0</v>
      </c>
    </row>
    <row r="26" spans="1:20" x14ac:dyDescent="0.25">
      <c r="A26" s="3" t="str">
        <f>A13</f>
        <v>syls2</v>
      </c>
      <c r="B26">
        <f>B24</f>
        <v>1</v>
      </c>
      <c r="C26" s="1">
        <f>B13</f>
        <v>27.085539833539045</v>
      </c>
      <c r="D26" s="1">
        <f>LOG(C26)</f>
        <v>1.4327374957988277</v>
      </c>
    </row>
    <row r="27" spans="1:20" x14ac:dyDescent="0.25">
      <c r="A27" s="3" t="str">
        <f>A28</f>
        <v>syls3</v>
      </c>
      <c r="B27">
        <v>0</v>
      </c>
      <c r="C27" s="1">
        <v>0</v>
      </c>
      <c r="D27" s="1">
        <f t="shared" si="2"/>
        <v>0</v>
      </c>
    </row>
    <row r="28" spans="1:20" x14ac:dyDescent="0.25">
      <c r="A28" s="3" t="str">
        <f>A14</f>
        <v>syls3</v>
      </c>
      <c r="B28">
        <f>B26</f>
        <v>1</v>
      </c>
      <c r="C28" s="1">
        <f>B14</f>
        <v>24.361402132727282</v>
      </c>
      <c r="D28" s="1">
        <f>LOG(C28)</f>
        <v>1.3867022807170832</v>
      </c>
    </row>
    <row r="29" spans="1:20" x14ac:dyDescent="0.25">
      <c r="A29" s="3" t="str">
        <f>A30</f>
        <v>syls4</v>
      </c>
      <c r="B29">
        <v>0</v>
      </c>
      <c r="C29">
        <v>0</v>
      </c>
      <c r="D29" s="1">
        <f t="shared" si="2"/>
        <v>0</v>
      </c>
    </row>
    <row r="30" spans="1:20" x14ac:dyDescent="0.25">
      <c r="A30" s="3" t="str">
        <f>A15</f>
        <v>syls4</v>
      </c>
      <c r="B30">
        <f>B28</f>
        <v>1</v>
      </c>
      <c r="C30" s="1">
        <f>B15</f>
        <v>12.768740045693297</v>
      </c>
      <c r="D30" s="1">
        <f>LOG(C30)</f>
        <v>1.1061480454075825</v>
      </c>
    </row>
    <row r="31" spans="1:20" x14ac:dyDescent="0.25">
      <c r="A31" s="3" t="str">
        <f>A32</f>
        <v>pre_0</v>
      </c>
      <c r="B31">
        <v>0</v>
      </c>
      <c r="C31" s="1">
        <v>0</v>
      </c>
      <c r="D31" s="1">
        <f t="shared" si="2"/>
        <v>0</v>
      </c>
    </row>
    <row r="32" spans="1:20" x14ac:dyDescent="0.25">
      <c r="A32" s="3" t="str">
        <f>A16</f>
        <v>pre_0</v>
      </c>
      <c r="B32">
        <f>B30</f>
        <v>1</v>
      </c>
      <c r="C32" s="1">
        <f>B16</f>
        <v>27.71572661723382</v>
      </c>
      <c r="D32" s="1">
        <f>LOG(C32)</f>
        <v>1.4427262688826026</v>
      </c>
    </row>
    <row r="33" spans="1:7" x14ac:dyDescent="0.25">
      <c r="A33" s="3" t="str">
        <f>A34</f>
        <v>pre_1</v>
      </c>
      <c r="B33">
        <v>0</v>
      </c>
      <c r="C33" s="1">
        <v>0</v>
      </c>
      <c r="D33" s="1">
        <f t="shared" si="2"/>
        <v>0</v>
      </c>
    </row>
    <row r="34" spans="1:7" x14ac:dyDescent="0.25">
      <c r="A34" s="3" t="str">
        <f>A17</f>
        <v>pre_1</v>
      </c>
      <c r="B34">
        <f t="shared" ref="B34" si="3">B32</f>
        <v>1</v>
      </c>
      <c r="C34" s="1">
        <f>B17</f>
        <v>36.452133901787732</v>
      </c>
      <c r="D34" s="1">
        <f>LOG(C34)</f>
        <v>1.5617229569240936</v>
      </c>
    </row>
    <row r="35" spans="1:7" x14ac:dyDescent="0.25">
      <c r="A35" s="3" t="str">
        <f>A36</f>
        <v>pre_2</v>
      </c>
      <c r="B35">
        <v>0</v>
      </c>
      <c r="C35" s="1">
        <v>0</v>
      </c>
      <c r="D35" s="1">
        <f t="shared" si="2"/>
        <v>0</v>
      </c>
    </row>
    <row r="36" spans="1:7" x14ac:dyDescent="0.25">
      <c r="A36" s="3" t="str">
        <f>A18</f>
        <v>pre_2</v>
      </c>
      <c r="B36">
        <f>B34</f>
        <v>1</v>
      </c>
      <c r="C36" s="1">
        <f>B18</f>
        <v>39.725766206394184</v>
      </c>
      <c r="D36" s="1">
        <f>LOG(C36)</f>
        <v>1.5990722823677732</v>
      </c>
    </row>
    <row r="37" spans="1:7" x14ac:dyDescent="0.25">
      <c r="A37" s="3" t="str">
        <f>A38</f>
        <v>pre_3</v>
      </c>
      <c r="B37">
        <v>0</v>
      </c>
      <c r="C37" s="1">
        <v>0</v>
      </c>
      <c r="D37" s="1">
        <f t="shared" si="2"/>
        <v>0</v>
      </c>
    </row>
    <row r="38" spans="1:7" x14ac:dyDescent="0.25">
      <c r="A38" s="3" t="str">
        <f>A19</f>
        <v>pre_3</v>
      </c>
      <c r="B38">
        <f>B36</f>
        <v>1</v>
      </c>
      <c r="C38" s="1">
        <f>B19</f>
        <v>40.366490592053189</v>
      </c>
      <c r="D38" s="1">
        <f>LOG(C38)</f>
        <v>1.6060209940782253</v>
      </c>
    </row>
    <row r="39" spans="1:7" x14ac:dyDescent="0.25">
      <c r="A39" s="3"/>
    </row>
    <row r="40" spans="1:7" x14ac:dyDescent="0.25">
      <c r="A40" s="3"/>
    </row>
    <row r="41" spans="1:7" x14ac:dyDescent="0.25">
      <c r="A41" t="str">
        <f>A11</f>
        <v>lh_slope</v>
      </c>
      <c r="B41" t="str">
        <f t="shared" ref="B41:G41" si="4">B11</f>
        <v>predicted</v>
      </c>
      <c r="C41" t="str">
        <f t="shared" si="4"/>
        <v>conf.low</v>
      </c>
      <c r="D41" t="str">
        <f t="shared" si="4"/>
        <v>conf.high</v>
      </c>
      <c r="E41" t="str">
        <f t="shared" si="4"/>
        <v>std.error</v>
      </c>
      <c r="F41" t="str">
        <f t="shared" si="4"/>
        <v>CI diff</v>
      </c>
      <c r="G41">
        <f t="shared" si="4"/>
        <v>0</v>
      </c>
    </row>
    <row r="42" spans="1:7" x14ac:dyDescent="0.25">
      <c r="A42" t="str">
        <f t="shared" ref="A42:G42" si="5">A12</f>
        <v>syls1</v>
      </c>
      <c r="B42" s="1">
        <f>LOG(B12)</f>
        <v>1.4427262688826026</v>
      </c>
      <c r="C42" s="1">
        <f t="shared" ref="C42:D42" si="6">LOG(C12)</f>
        <v>1.3145113802093684</v>
      </c>
      <c r="D42" s="1">
        <f t="shared" si="6"/>
        <v>1.5711839334922966</v>
      </c>
      <c r="E42" s="1">
        <f t="shared" si="5"/>
        <v>0.13200000000000001</v>
      </c>
      <c r="F42" s="1">
        <f>B42-C42</f>
        <v>0.12821488867323416</v>
      </c>
      <c r="G42">
        <f t="shared" si="5"/>
        <v>0</v>
      </c>
    </row>
    <row r="43" spans="1:7" x14ac:dyDescent="0.25">
      <c r="A43" t="str">
        <f t="shared" ref="A43:G43" si="7">A13</f>
        <v>syls2</v>
      </c>
      <c r="B43" s="1">
        <f t="shared" ref="B43:D43" si="8">LOG(B13)</f>
        <v>1.4327374957988277</v>
      </c>
      <c r="C43" s="1">
        <f t="shared" si="8"/>
        <v>1.2195530824724363</v>
      </c>
      <c r="D43" s="1">
        <f t="shared" si="8"/>
        <v>1.645857830779377</v>
      </c>
      <c r="E43" s="1">
        <f t="shared" si="7"/>
        <v>0.20699999999999999</v>
      </c>
      <c r="F43" s="1">
        <f t="shared" ref="F43:F49" si="9">B43-C43</f>
        <v>0.21318441332639138</v>
      </c>
      <c r="G43">
        <f t="shared" si="7"/>
        <v>0</v>
      </c>
    </row>
    <row r="44" spans="1:7" x14ac:dyDescent="0.25">
      <c r="A44" t="str">
        <f t="shared" ref="A44:G44" si="10">A14</f>
        <v>syls3</v>
      </c>
      <c r="B44" s="1">
        <f t="shared" ref="B44:D44" si="11">LOG(B14)</f>
        <v>1.3867022807170832</v>
      </c>
      <c r="C44" s="1">
        <f t="shared" si="11"/>
        <v>1.2583047238745988</v>
      </c>
      <c r="D44" s="1">
        <f t="shared" si="11"/>
        <v>1.5149367635769238</v>
      </c>
      <c r="E44" s="1">
        <f t="shared" si="10"/>
        <v>0.13200000000000001</v>
      </c>
      <c r="F44" s="1">
        <f t="shared" si="9"/>
        <v>0.12839755684248444</v>
      </c>
      <c r="G44">
        <f t="shared" si="10"/>
        <v>0</v>
      </c>
    </row>
    <row r="45" spans="1:7" x14ac:dyDescent="0.25">
      <c r="A45" t="str">
        <f t="shared" ref="A45:G45" si="12">A15</f>
        <v>syls4</v>
      </c>
      <c r="B45" s="1">
        <f t="shared" ref="B45:D45" si="13">LOG(B15)</f>
        <v>1.1061480454075825</v>
      </c>
      <c r="C45" s="1">
        <f t="shared" si="13"/>
        <v>0.89312481117196563</v>
      </c>
      <c r="D45" s="1">
        <f t="shared" si="13"/>
        <v>1.3194317552964225</v>
      </c>
      <c r="E45" s="1">
        <f t="shared" si="12"/>
        <v>0.20699999999999999</v>
      </c>
      <c r="F45" s="1">
        <f t="shared" si="9"/>
        <v>0.21302323423561687</v>
      </c>
      <c r="G45">
        <f t="shared" si="12"/>
        <v>0</v>
      </c>
    </row>
    <row r="46" spans="1:7" x14ac:dyDescent="0.25">
      <c r="A46" t="str">
        <f t="shared" ref="A46:G46" si="14">A16</f>
        <v>pre_0</v>
      </c>
      <c r="B46" s="1">
        <f t="shared" ref="B46:D46" si="15">LOG(B16)</f>
        <v>1.4427262688826026</v>
      </c>
      <c r="C46" s="1">
        <f t="shared" si="15"/>
        <v>1.3145113802093684</v>
      </c>
      <c r="D46" s="1">
        <f t="shared" si="15"/>
        <v>1.5711839334922966</v>
      </c>
      <c r="E46" s="1">
        <f t="shared" si="14"/>
        <v>0.13200000000000001</v>
      </c>
      <c r="F46" s="1">
        <f t="shared" si="9"/>
        <v>0.12821488867323416</v>
      </c>
      <c r="G46">
        <f t="shared" si="14"/>
        <v>0</v>
      </c>
    </row>
    <row r="47" spans="1:7" x14ac:dyDescent="0.25">
      <c r="A47" t="str">
        <f t="shared" ref="A47:G47" si="16">A17</f>
        <v>pre_1</v>
      </c>
      <c r="B47" s="1">
        <f t="shared" ref="B47:D47" si="17">LOG(B17)</f>
        <v>1.5617229569240936</v>
      </c>
      <c r="C47" s="1">
        <f t="shared" si="17"/>
        <v>1.4334651783395547</v>
      </c>
      <c r="D47" s="1">
        <f t="shared" si="17"/>
        <v>1.6902440587987617</v>
      </c>
      <c r="E47" s="1">
        <f t="shared" si="16"/>
        <v>0.13200000000000001</v>
      </c>
      <c r="F47" s="1">
        <f t="shared" si="9"/>
        <v>0.12825777858453891</v>
      </c>
      <c r="G47">
        <f t="shared" si="16"/>
        <v>0</v>
      </c>
    </row>
    <row r="48" spans="1:7" x14ac:dyDescent="0.25">
      <c r="A48" t="str">
        <f t="shared" ref="A48:G48" si="18">A18</f>
        <v>pre_2</v>
      </c>
      <c r="B48" s="1">
        <f t="shared" ref="B48:D48" si="19">LOG(B18)</f>
        <v>1.5990722823677732</v>
      </c>
      <c r="C48" s="1">
        <f t="shared" si="19"/>
        <v>1.4131050790825752</v>
      </c>
      <c r="D48" s="1">
        <f t="shared" si="19"/>
        <v>1.7847267156093269</v>
      </c>
      <c r="E48" s="1">
        <f t="shared" si="18"/>
        <v>0.184</v>
      </c>
      <c r="F48" s="1">
        <f t="shared" si="9"/>
        <v>0.185967203285198</v>
      </c>
      <c r="G48">
        <f t="shared" si="18"/>
        <v>0</v>
      </c>
    </row>
    <row r="49" spans="1:7" x14ac:dyDescent="0.25">
      <c r="A49" t="str">
        <f t="shared" ref="A49:G49" si="20">A19</f>
        <v>pre_3</v>
      </c>
      <c r="B49" s="1">
        <f t="shared" ref="B49:D49" si="21">LOG(B19)</f>
        <v>1.6060209940782253</v>
      </c>
      <c r="C49" s="1">
        <f t="shared" si="21"/>
        <v>1.4202736669421177</v>
      </c>
      <c r="D49" s="1">
        <f t="shared" si="21"/>
        <v>1.791936827315554</v>
      </c>
      <c r="E49" s="1">
        <f t="shared" si="20"/>
        <v>0.184</v>
      </c>
      <c r="F49" s="1">
        <f t="shared" si="9"/>
        <v>0.18574732713610764</v>
      </c>
      <c r="G49">
        <f t="shared" si="20"/>
        <v>0</v>
      </c>
    </row>
  </sheetData>
  <mergeCells count="2">
    <mergeCell ref="R2:S2"/>
    <mergeCell ref="R3:S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0849F-EF38-4D7B-B676-64AFB5DCFB0A}">
  <dimension ref="A1:AN40"/>
  <sheetViews>
    <sheetView zoomScaleNormal="100" workbookViewId="0"/>
  </sheetViews>
  <sheetFormatPr defaultRowHeight="15" x14ac:dyDescent="0.25"/>
  <sheetData>
    <row r="1" spans="1:6" x14ac:dyDescent="0.25">
      <c r="B1" t="s">
        <v>12</v>
      </c>
    </row>
    <row r="2" spans="1:6" x14ac:dyDescent="0.25">
      <c r="A2" t="s">
        <v>0</v>
      </c>
      <c r="B2" t="s">
        <v>6</v>
      </c>
      <c r="C2" t="s">
        <v>7</v>
      </c>
      <c r="D2" t="s">
        <v>8</v>
      </c>
      <c r="E2" t="s">
        <v>9</v>
      </c>
      <c r="F2" t="s">
        <v>10</v>
      </c>
    </row>
    <row r="3" spans="1:6" x14ac:dyDescent="0.25">
      <c r="A3" s="3" t="str">
        <f>REPLACE([15]pn_l_t_b0!A6, 1, 5,"")</f>
        <v>syls1</v>
      </c>
      <c r="B3" s="3">
        <f>[15]pn_l_t_b0!B6</f>
        <v>76.67</v>
      </c>
      <c r="C3" s="3">
        <f>[15]pn_l_t_b0!C6</f>
        <v>-5.48754206397094</v>
      </c>
      <c r="D3" s="3">
        <f>[15]pn_l_t_b0!D6</f>
        <v>158.82850202202701</v>
      </c>
      <c r="E3">
        <f>[15]pn_l_t_b0!E6</f>
        <v>30.138999999999999</v>
      </c>
      <c r="F3">
        <f>B3-C3</f>
        <v>82.157542063970936</v>
      </c>
    </row>
    <row r="4" spans="1:6" x14ac:dyDescent="0.25">
      <c r="A4" s="3" t="str">
        <f>REPLACE([15]pn_l_t_b0!A7, 1, 5,"")</f>
        <v>syls2</v>
      </c>
      <c r="B4" s="3">
        <f>[15]pn_l_t_b0!B7</f>
        <v>85.575999999999993</v>
      </c>
      <c r="C4" s="3">
        <f>[15]pn_l_t_b0!C7</f>
        <v>3.3437180612212298</v>
      </c>
      <c r="D4" s="3">
        <f>[15]pn_l_t_b0!D7</f>
        <v>167.80832304371199</v>
      </c>
      <c r="E4">
        <f>[15]pn_l_t_b0!E7</f>
        <v>30.096</v>
      </c>
      <c r="F4">
        <f>B4-C4</f>
        <v>82.232281938778769</v>
      </c>
    </row>
    <row r="5" spans="1:6" x14ac:dyDescent="0.25">
      <c r="A5" s="3" t="str">
        <f>REPLACE([15]pn_l_t_b0!A8, 1, 5,"")</f>
        <v>syls3</v>
      </c>
      <c r="B5" s="3">
        <f>[15]pn_l_t_b0!B8</f>
        <v>91.82</v>
      </c>
      <c r="C5" s="3">
        <f>[15]pn_l_t_b0!C8</f>
        <v>9.4810383594371501</v>
      </c>
      <c r="D5" s="3">
        <f>[15]pn_l_t_b0!D8</f>
        <v>174.15963238827601</v>
      </c>
      <c r="E5">
        <f>[15]pn_l_t_b0!E8</f>
        <v>30.003</v>
      </c>
      <c r="F5">
        <f>B5-C5</f>
        <v>82.338961640562843</v>
      </c>
    </row>
    <row r="6" spans="1:6" x14ac:dyDescent="0.25">
      <c r="A6" s="3" t="str">
        <f>REPLACE([15]pn_l_t_b0!A9, 1, 5,"")</f>
        <v>syls4</v>
      </c>
      <c r="B6" s="3">
        <f>[15]pn_l_t_b0!B9</f>
        <v>111.14</v>
      </c>
      <c r="C6" s="3">
        <f>[15]pn_l_t_b0!C9</f>
        <v>29.1571158941262</v>
      </c>
      <c r="D6" s="3">
        <f>[15]pn_l_t_b0!D9</f>
        <v>193.12342902557</v>
      </c>
      <c r="E6">
        <f>[15]pn_l_t_b0!E9</f>
        <v>30.268000000000001</v>
      </c>
      <c r="F6">
        <f>B6-C6</f>
        <v>81.982884105873808</v>
      </c>
    </row>
    <row r="8" spans="1:6" x14ac:dyDescent="0.25">
      <c r="A8" t="s">
        <v>1</v>
      </c>
      <c r="B8" t="str">
        <f>B2</f>
        <v>predicted</v>
      </c>
      <c r="C8" t="str">
        <f>C2</f>
        <v>conf.low</v>
      </c>
      <c r="D8" t="str">
        <f>D2</f>
        <v>conf.high</v>
      </c>
      <c r="E8" t="str">
        <f>E2</f>
        <v>std.error</v>
      </c>
      <c r="F8" t="str">
        <f>F2</f>
        <v>CI diff</v>
      </c>
    </row>
    <row r="9" spans="1:6" x14ac:dyDescent="0.25">
      <c r="A9" s="2" t="str">
        <f>REPLACE([16]pn_l_f0_b0!A6, 1, 5,"")</f>
        <v>syls1</v>
      </c>
      <c r="B9" s="2">
        <f>[16]pn_l_f0_b0!B6</f>
        <v>85.932000000000002</v>
      </c>
      <c r="C9" s="2">
        <f>[16]pn_l_f0_b0!C6</f>
        <v>82.836798289693206</v>
      </c>
      <c r="D9" s="2">
        <f>[16]pn_l_f0_b0!D6</f>
        <v>89.027331751115099</v>
      </c>
      <c r="E9">
        <f>[16]pn_l_f0_b0!E6</f>
        <v>1.415</v>
      </c>
      <c r="F9">
        <f t="shared" ref="F9:F25" si="0">B9-C9</f>
        <v>3.0952017103067959</v>
      </c>
    </row>
    <row r="10" spans="1:6" x14ac:dyDescent="0.25">
      <c r="A10" s="2" t="str">
        <f>REPLACE([16]pn_l_f0_b0!A7, 1, 5,"")</f>
        <v>syls2</v>
      </c>
      <c r="B10" s="2">
        <f>[16]pn_l_f0_b0!B7</f>
        <v>85.828999999999994</v>
      </c>
      <c r="C10" s="2">
        <f>[16]pn_l_f0_b0!C7</f>
        <v>82.7346473986929</v>
      </c>
      <c r="D10" s="2">
        <f>[16]pn_l_f0_b0!D7</f>
        <v>88.922604737498503</v>
      </c>
      <c r="E10">
        <f>[16]pn_l_f0_b0!E7</f>
        <v>1.4139999999999999</v>
      </c>
      <c r="F10">
        <f t="shared" si="0"/>
        <v>3.0943526013070937</v>
      </c>
    </row>
    <row r="11" spans="1:6" x14ac:dyDescent="0.25">
      <c r="A11" s="2" t="str">
        <f>REPLACE([16]pn_l_f0_b0!A8, 1, 5,"")</f>
        <v>syls3</v>
      </c>
      <c r="B11" s="2">
        <f>[16]pn_l_f0_b0!B8</f>
        <v>85.891000000000005</v>
      </c>
      <c r="C11" s="2">
        <f>[16]pn_l_f0_b0!C8</f>
        <v>82.800778579824396</v>
      </c>
      <c r="D11" s="2">
        <f>[16]pn_l_f0_b0!D8</f>
        <v>88.980840981926207</v>
      </c>
      <c r="E11">
        <f>[16]pn_l_f0_b0!E8</f>
        <v>1.41</v>
      </c>
      <c r="F11">
        <f t="shared" si="0"/>
        <v>3.0902214201756095</v>
      </c>
    </row>
    <row r="12" spans="1:6" x14ac:dyDescent="0.25">
      <c r="A12" s="2" t="str">
        <f>REPLACE([16]pn_l_f0_b0!A9, 1, 5,"")</f>
        <v>syls4</v>
      </c>
      <c r="B12" s="2">
        <f>[16]pn_l_f0_b0!B9</f>
        <v>85.921000000000006</v>
      </c>
      <c r="C12" s="2">
        <f>[16]pn_l_f0_b0!C9</f>
        <v>82.8189565326078</v>
      </c>
      <c r="D12" s="2">
        <f>[16]pn_l_f0_b0!D9</f>
        <v>89.023223086041398</v>
      </c>
      <c r="E12">
        <f>[16]pn_l_f0_b0!E9</f>
        <v>1.421</v>
      </c>
      <c r="F12">
        <f t="shared" si="0"/>
        <v>3.1020434673922068</v>
      </c>
    </row>
    <row r="15" spans="1:6" x14ac:dyDescent="0.25">
      <c r="A15" t="s">
        <v>2</v>
      </c>
      <c r="B15" t="str">
        <f>B2</f>
        <v>predicted</v>
      </c>
      <c r="C15" t="str">
        <f>C2</f>
        <v>conf.low</v>
      </c>
      <c r="D15" t="str">
        <f>D2</f>
        <v>conf.high</v>
      </c>
      <c r="E15" t="str">
        <f>E2</f>
        <v>std.error</v>
      </c>
      <c r="F15" t="str">
        <f>F2</f>
        <v>CI diff</v>
      </c>
    </row>
    <row r="16" spans="1:6" x14ac:dyDescent="0.25">
      <c r="A16" s="3" t="str">
        <f>REPLACE([17]pn_h_t_b0!A9, 1, 5,"")</f>
        <v>syls1</v>
      </c>
      <c r="B16" s="3">
        <f>[17]pn_h_t_b0!B9</f>
        <v>227.072</v>
      </c>
      <c r="C16" s="3">
        <f>[17]pn_h_t_b0!C9</f>
        <v>142.33088171053399</v>
      </c>
      <c r="D16" s="3">
        <f>[17]pn_h_t_b0!D9</f>
        <v>311.812799853287</v>
      </c>
      <c r="E16">
        <f>[17]pn_h_t_b0!E9</f>
        <v>28.193999999999999</v>
      </c>
      <c r="F16">
        <f t="shared" si="0"/>
        <v>84.741118289466016</v>
      </c>
    </row>
    <row r="17" spans="1:40" x14ac:dyDescent="0.25">
      <c r="A17" s="3" t="str">
        <f>REPLACE([17]pn_h_t_b0!A10, 1, 5,"")</f>
        <v>syls2</v>
      </c>
      <c r="B17" s="3">
        <f>[17]pn_h_t_b0!B10</f>
        <v>258.05399999999997</v>
      </c>
      <c r="C17" s="3">
        <f>[17]pn_h_t_b0!C10</f>
        <v>173.184442709157</v>
      </c>
      <c r="D17" s="3">
        <f>[17]pn_h_t_b0!D10</f>
        <v>342.92299035584898</v>
      </c>
      <c r="E17">
        <f>[17]pn_h_t_b0!E10</f>
        <v>28.161000000000001</v>
      </c>
      <c r="F17">
        <f t="shared" si="0"/>
        <v>84.869557290842977</v>
      </c>
    </row>
    <row r="18" spans="1:40" x14ac:dyDescent="0.25">
      <c r="A18" s="3" t="str">
        <f>REPLACE([17]pn_h_t_b0!A11, 1, 5,"")</f>
        <v>syls3</v>
      </c>
      <c r="B18" s="3">
        <f>[17]pn_h_t_b0!B11</f>
        <v>282.637</v>
      </c>
      <c r="C18" s="3">
        <f>[17]pn_h_t_b0!C11</f>
        <v>197.75955662300299</v>
      </c>
      <c r="D18" s="3">
        <f>[17]pn_h_t_b0!D11</f>
        <v>367.51359979096299</v>
      </c>
      <c r="E18">
        <f>[17]pn_h_t_b0!E11</f>
        <v>28.158000000000001</v>
      </c>
      <c r="F18">
        <f t="shared" si="0"/>
        <v>84.877443376997007</v>
      </c>
    </row>
    <row r="19" spans="1:40" x14ac:dyDescent="0.25">
      <c r="A19" s="3" t="str">
        <f>REPLACE([17]pn_h_t_b0!A12, 1, 5,"")</f>
        <v>syls4</v>
      </c>
      <c r="B19" s="3">
        <f>[17]pn_h_t_b0!B12</f>
        <v>296.35700000000003</v>
      </c>
      <c r="C19" s="3">
        <f>[17]pn_h_t_b0!C12</f>
        <v>212.885361111024</v>
      </c>
      <c r="D19" s="3">
        <f>[17]pn_h_t_b0!D12</f>
        <v>379.82796724574303</v>
      </c>
      <c r="E19">
        <f>[17]pn_h_t_b0!E12</f>
        <v>28.672000000000001</v>
      </c>
      <c r="F19">
        <f t="shared" si="0"/>
        <v>83.471638888976031</v>
      </c>
    </row>
    <row r="21" spans="1:40" x14ac:dyDescent="0.25">
      <c r="A21" t="s">
        <v>3</v>
      </c>
      <c r="B21" t="str">
        <f>B2</f>
        <v>predicted</v>
      </c>
      <c r="C21" t="str">
        <f>C2</f>
        <v>conf.low</v>
      </c>
      <c r="D21" t="str">
        <f>D2</f>
        <v>conf.high</v>
      </c>
      <c r="E21" t="str">
        <f>E2</f>
        <v>std.error</v>
      </c>
      <c r="F21" t="str">
        <f>F2</f>
        <v>CI diff</v>
      </c>
      <c r="AN21" t="s">
        <v>14</v>
      </c>
    </row>
    <row r="22" spans="1:40" x14ac:dyDescent="0.25">
      <c r="A22" s="2" t="str">
        <f>REPLACE([18]pn_h_f0_b0!A9, 1, 5,"")</f>
        <v>syls1</v>
      </c>
      <c r="B22" s="2">
        <f>[18]pn_h_f0_b0!B9</f>
        <v>88.281999999999996</v>
      </c>
      <c r="C22" s="2">
        <f>[18]pn_h_f0_b0!C9</f>
        <v>85.394968667759699</v>
      </c>
      <c r="D22" s="2">
        <f>[18]pn_h_f0_b0!D9</f>
        <v>91.168221047762799</v>
      </c>
      <c r="E22">
        <f>[18]pn_h_f0_b0!E9</f>
        <v>1.323</v>
      </c>
      <c r="F22">
        <f t="shared" si="0"/>
        <v>2.8870313322402978</v>
      </c>
    </row>
    <row r="23" spans="1:40" x14ac:dyDescent="0.25">
      <c r="A23" s="2" t="str">
        <f>REPLACE([18]pn_h_f0_b0!A10, 1, 5,"")</f>
        <v>syls2</v>
      </c>
      <c r="B23" s="2">
        <f>[18]pn_h_f0_b0!B10</f>
        <v>88.536000000000001</v>
      </c>
      <c r="C23" s="2">
        <f>[18]pn_h_f0_b0!C10</f>
        <v>85.649886093579099</v>
      </c>
      <c r="D23" s="2">
        <f>[18]pn_h_f0_b0!D10</f>
        <v>91.421308327754403</v>
      </c>
      <c r="E23">
        <f>[18]pn_h_f0_b0!E10</f>
        <v>1.3220000000000001</v>
      </c>
      <c r="F23">
        <f t="shared" si="0"/>
        <v>2.8861139064209027</v>
      </c>
    </row>
    <row r="24" spans="1:40" x14ac:dyDescent="0.25">
      <c r="A24" s="2" t="str">
        <f>REPLACE([18]pn_h_f0_b0!A11, 1, 5,"")</f>
        <v>syls3</v>
      </c>
      <c r="B24" s="2">
        <f>[18]pn_h_f0_b0!B11</f>
        <v>89.155000000000001</v>
      </c>
      <c r="C24" s="2">
        <f>[18]pn_h_f0_b0!C11</f>
        <v>86.270709822898695</v>
      </c>
      <c r="D24" s="2">
        <f>[18]pn_h_f0_b0!D11</f>
        <v>92.0388394544661</v>
      </c>
      <c r="E24">
        <f>[18]pn_h_f0_b0!E11</f>
        <v>1.321</v>
      </c>
      <c r="F24">
        <f t="shared" si="0"/>
        <v>2.8842901771013061</v>
      </c>
    </row>
    <row r="25" spans="1:40" x14ac:dyDescent="0.25">
      <c r="A25" s="2" t="str">
        <f>REPLACE([18]pn_h_f0_b0!A12, 1, 5,"")</f>
        <v>syls4</v>
      </c>
      <c r="B25" s="2">
        <f>[18]pn_h_f0_b0!B12</f>
        <v>88.983000000000004</v>
      </c>
      <c r="C25" s="2">
        <f>[18]pn_h_f0_b0!C12</f>
        <v>86.081949640489498</v>
      </c>
      <c r="D25" s="2">
        <f>[18]pn_h_f0_b0!D12</f>
        <v>91.883881863269295</v>
      </c>
      <c r="E25">
        <f>[18]pn_h_f0_b0!E12</f>
        <v>1.335</v>
      </c>
      <c r="F25">
        <f t="shared" si="0"/>
        <v>2.9010503595105064</v>
      </c>
    </row>
    <row r="29" spans="1:40" x14ac:dyDescent="0.25">
      <c r="B29" s="3"/>
      <c r="C29" s="3"/>
      <c r="D29" s="3"/>
    </row>
    <row r="30" spans="1:40" x14ac:dyDescent="0.25">
      <c r="B30" s="3"/>
      <c r="C30" s="3"/>
      <c r="D30" s="3"/>
    </row>
    <row r="31" spans="1:40" x14ac:dyDescent="0.25">
      <c r="B31" s="3"/>
      <c r="C31" s="3"/>
      <c r="D31" s="3"/>
    </row>
    <row r="32" spans="1:40" x14ac:dyDescent="0.25">
      <c r="B32" s="3"/>
      <c r="C32" s="3"/>
      <c r="D32" s="3"/>
    </row>
    <row r="34" spans="2:23" x14ac:dyDescent="0.25">
      <c r="I34" s="4"/>
    </row>
    <row r="35" spans="2:23" x14ac:dyDescent="0.25">
      <c r="B35" s="2"/>
      <c r="C35" s="2"/>
      <c r="D35" s="2"/>
      <c r="I35" s="8"/>
    </row>
    <row r="36" spans="2:23" x14ac:dyDescent="0.25">
      <c r="B36" s="2"/>
      <c r="C36" s="2"/>
      <c r="D36" s="2"/>
      <c r="I36" s="7"/>
    </row>
    <row r="37" spans="2:23" x14ac:dyDescent="0.25">
      <c r="B37" s="2"/>
      <c r="C37" s="2"/>
      <c r="D37" s="2"/>
      <c r="I37" s="7"/>
    </row>
    <row r="38" spans="2:23" x14ac:dyDescent="0.25">
      <c r="B38" s="2"/>
      <c r="C38" s="2"/>
      <c r="D38" s="2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2:23" x14ac:dyDescent="0.25">
      <c r="I39" s="4"/>
      <c r="J39" s="4"/>
      <c r="K39" s="4"/>
      <c r="L39" s="4"/>
      <c r="M39" s="6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2:23" x14ac:dyDescent="0.25">
      <c r="I40" s="4"/>
      <c r="J40" s="4"/>
      <c r="K40" s="4"/>
      <c r="L40" s="4"/>
      <c r="M40" s="5"/>
      <c r="N40" s="4"/>
      <c r="O40" s="4"/>
      <c r="P40" s="4"/>
      <c r="Q40" s="4"/>
      <c r="R40" s="4"/>
      <c r="S40" s="4"/>
      <c r="T40" s="4"/>
      <c r="U40" s="4"/>
      <c r="V40" s="4"/>
      <c r="W40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6452F-268F-41A1-B73D-786A1FD63390}">
  <dimension ref="A1:AN40"/>
  <sheetViews>
    <sheetView zoomScaleNormal="100" workbookViewId="0">
      <selection activeCell="J21" sqref="J21"/>
    </sheetView>
  </sheetViews>
  <sheetFormatPr defaultRowHeight="15" x14ac:dyDescent="0.25"/>
  <cols>
    <col min="2" max="3" width="9.140625" style="3"/>
  </cols>
  <sheetData>
    <row r="1" spans="1:6" x14ac:dyDescent="0.25">
      <c r="B1" s="3" t="s">
        <v>12</v>
      </c>
    </row>
    <row r="2" spans="1:6" x14ac:dyDescent="0.25">
      <c r="A2" t="s">
        <v>0</v>
      </c>
      <c r="B2" s="3" t="s">
        <v>6</v>
      </c>
      <c r="C2" s="3" t="s">
        <v>7</v>
      </c>
      <c r="D2" t="s">
        <v>8</v>
      </c>
      <c r="E2" t="s">
        <v>9</v>
      </c>
      <c r="F2" t="s">
        <v>10</v>
      </c>
    </row>
    <row r="3" spans="1:6" x14ac:dyDescent="0.25">
      <c r="A3" s="3" t="str">
        <f>REPLACE([15]pn_l_t_b0!A2,5,4,"")</f>
        <v>ana_0</v>
      </c>
      <c r="B3" s="3">
        <f>[15]pn_l_t_b0!B2</f>
        <v>76.67</v>
      </c>
      <c r="C3" s="3">
        <f>[15]pn_l_t_b0!C2</f>
        <v>-5.48754206397094</v>
      </c>
      <c r="D3" s="3">
        <f>[15]pn_l_t_b0!D2</f>
        <v>158.82850202202701</v>
      </c>
      <c r="E3">
        <f>[15]pn_l_t_b0!E2</f>
        <v>30.138999999999999</v>
      </c>
      <c r="F3">
        <f>B3-C3</f>
        <v>82.157542063970936</v>
      </c>
    </row>
    <row r="4" spans="1:6" x14ac:dyDescent="0.25">
      <c r="A4" s="3" t="str">
        <f>REPLACE([15]pn_l_t_b0!A3,5,4,"")</f>
        <v>ana_1</v>
      </c>
      <c r="B4" s="3">
        <f>[15]pn_l_t_b0!B3</f>
        <v>26.279</v>
      </c>
      <c r="C4" s="3">
        <f>[15]pn_l_t_b0!C3</f>
        <v>-15.741919011516501</v>
      </c>
      <c r="D4" s="3">
        <f>[15]pn_l_t_b0!D3</f>
        <v>68.300886685896302</v>
      </c>
      <c r="E4">
        <f>[15]pn_l_t_b0!E3</f>
        <v>15.053000000000001</v>
      </c>
      <c r="F4">
        <f>B4-C4</f>
        <v>42.020919011516497</v>
      </c>
    </row>
    <row r="5" spans="1:6" x14ac:dyDescent="0.25">
      <c r="A5" s="3" t="str">
        <f>REPLACE([15]pn_l_t_b0!A4,5,4,"")</f>
        <v>ana_2</v>
      </c>
      <c r="B5" s="3">
        <f>[15]pn_l_t_b0!B4</f>
        <v>70.254000000000005</v>
      </c>
      <c r="C5" s="3">
        <f>[15]pn_l_t_b0!C4</f>
        <v>-25.8836283885271</v>
      </c>
      <c r="D5" s="3">
        <f>[15]pn_l_t_b0!D4</f>
        <v>166.39084079526299</v>
      </c>
      <c r="E5">
        <f>[15]pn_l_t_b0!E4</f>
        <v>26.190999999999999</v>
      </c>
      <c r="F5">
        <f>B5-C5</f>
        <v>96.137628388527105</v>
      </c>
    </row>
    <row r="6" spans="1:6" x14ac:dyDescent="0.25">
      <c r="A6" s="3" t="str">
        <f>REPLACE([15]pn_l_t_b0!A5,5,4,"")</f>
        <v>ana_3</v>
      </c>
      <c r="B6" s="3">
        <f>[15]pn_l_t_b0!B5</f>
        <v>80.097999999999999</v>
      </c>
      <c r="C6" s="3">
        <f>[15]pn_l_t_b0!C5</f>
        <v>-16.1343317981833</v>
      </c>
      <c r="D6" s="3">
        <f>[15]pn_l_t_b0!D5</f>
        <v>176.330532225447</v>
      </c>
      <c r="E6">
        <f>[15]pn_l_t_b0!E5</f>
        <v>26.178000000000001</v>
      </c>
      <c r="F6">
        <f>B6-C6</f>
        <v>96.232331798183296</v>
      </c>
    </row>
    <row r="8" spans="1:6" x14ac:dyDescent="0.25">
      <c r="A8" t="s">
        <v>1</v>
      </c>
      <c r="B8" s="3" t="str">
        <f>B2</f>
        <v>predicted</v>
      </c>
      <c r="C8" s="3" t="str">
        <f>C2</f>
        <v>conf.low</v>
      </c>
      <c r="D8" t="str">
        <f>D2</f>
        <v>conf.high</v>
      </c>
      <c r="E8" t="str">
        <f>E2</f>
        <v>std.error</v>
      </c>
      <c r="F8" t="str">
        <f>F2</f>
        <v>CI diff</v>
      </c>
    </row>
    <row r="9" spans="1:6" x14ac:dyDescent="0.25">
      <c r="A9" s="2" t="str">
        <f>REPLACE([16]pn_l_f0_b0!A2,5,4,"")</f>
        <v>ana_0</v>
      </c>
      <c r="B9" s="2">
        <f>[16]pn_l_f0_b0!B2</f>
        <v>85.932000000000002</v>
      </c>
      <c r="C9" s="2">
        <f>[16]pn_l_f0_b0!C2</f>
        <v>82.836798289693206</v>
      </c>
      <c r="D9" s="2">
        <f>[16]pn_l_f0_b0!D2</f>
        <v>89.027331751115099</v>
      </c>
      <c r="E9" s="2">
        <f>[16]pn_l_f0_b0!E2</f>
        <v>1.415</v>
      </c>
      <c r="F9">
        <f t="shared" ref="F9:F25" si="0">B9-C9</f>
        <v>3.0952017103067959</v>
      </c>
    </row>
    <row r="10" spans="1:6" x14ac:dyDescent="0.25">
      <c r="A10" s="2" t="str">
        <f>REPLACE([16]pn_l_f0_b0!A3,5,4,"")</f>
        <v>ana_1</v>
      </c>
      <c r="B10" s="2">
        <f>[16]pn_l_f0_b0!B3</f>
        <v>86.394000000000005</v>
      </c>
      <c r="C10" s="2">
        <f>[16]pn_l_f0_b0!C3</f>
        <v>83.3587696404594</v>
      </c>
      <c r="D10" s="2">
        <f>[16]pn_l_f0_b0!D3</f>
        <v>89.429188861162899</v>
      </c>
      <c r="E10" s="2">
        <f>[16]pn_l_f0_b0!E3</f>
        <v>1.379</v>
      </c>
      <c r="F10">
        <f t="shared" si="0"/>
        <v>3.0352303595406056</v>
      </c>
    </row>
    <row r="11" spans="1:6" x14ac:dyDescent="0.25">
      <c r="A11" s="2" t="str">
        <f>REPLACE([16]pn_l_f0_b0!A4,5,4,"")</f>
        <v>ana_2</v>
      </c>
      <c r="B11" s="2">
        <f>[16]pn_l_f0_b0!B4</f>
        <v>85.42</v>
      </c>
      <c r="C11" s="2">
        <f>[16]pn_l_f0_b0!C4</f>
        <v>82.310329854328998</v>
      </c>
      <c r="D11" s="2">
        <f>[16]pn_l_f0_b0!D4</f>
        <v>88.528925134960403</v>
      </c>
      <c r="E11" s="2">
        <f>[16]pn_l_f0_b0!E4</f>
        <v>1.427</v>
      </c>
      <c r="F11">
        <f t="shared" si="0"/>
        <v>3.1096701456710036</v>
      </c>
    </row>
    <row r="12" spans="1:6" x14ac:dyDescent="0.25">
      <c r="A12" s="2" t="str">
        <f>REPLACE([16]pn_l_f0_b0!A5,5,4,"")</f>
        <v>ana_3</v>
      </c>
      <c r="B12" s="2">
        <f>[16]pn_l_f0_b0!B5</f>
        <v>85.277000000000001</v>
      </c>
      <c r="C12" s="2">
        <f>[16]pn_l_f0_b0!C5</f>
        <v>82.167791145504097</v>
      </c>
      <c r="D12" s="2">
        <f>[16]pn_l_f0_b0!D5</f>
        <v>88.387205043414895</v>
      </c>
      <c r="E12" s="2">
        <f>[16]pn_l_f0_b0!E5</f>
        <v>1.427</v>
      </c>
      <c r="F12">
        <f t="shared" si="0"/>
        <v>3.109208854495904</v>
      </c>
    </row>
    <row r="15" spans="1:6" x14ac:dyDescent="0.25">
      <c r="A15" t="s">
        <v>2</v>
      </c>
      <c r="B15" s="3" t="str">
        <f>B2</f>
        <v>predicted</v>
      </c>
      <c r="C15" s="3" t="str">
        <f>C2</f>
        <v>conf.low</v>
      </c>
      <c r="D15" t="str">
        <f>D2</f>
        <v>conf.high</v>
      </c>
      <c r="E15" t="str">
        <f>E2</f>
        <v>std.error</v>
      </c>
      <c r="F15" t="str">
        <f>F2</f>
        <v>CI diff</v>
      </c>
    </row>
    <row r="16" spans="1:6" x14ac:dyDescent="0.25">
      <c r="A16" s="3" t="str">
        <f>REPLACE([17]pn_h_t_b0!A5,5,4,"")</f>
        <v>ana_0</v>
      </c>
      <c r="B16" s="3">
        <f>[17]pn_h_t_b0!B5</f>
        <v>227.072</v>
      </c>
      <c r="C16" s="3">
        <f>[17]pn_h_t_b0!C5</f>
        <v>142.33088171053399</v>
      </c>
      <c r="D16" s="3">
        <f>[17]pn_h_t_b0!D5</f>
        <v>311.812799853287</v>
      </c>
      <c r="E16" s="3">
        <f>[17]pn_h_t_b0!E5</f>
        <v>28.193999999999999</v>
      </c>
      <c r="F16">
        <f t="shared" si="0"/>
        <v>84.741118289466016</v>
      </c>
    </row>
    <row r="17" spans="1:40" x14ac:dyDescent="0.25">
      <c r="A17" s="3" t="str">
        <f>REPLACE([17]pn_h_t_b0!A6,5,4,"")</f>
        <v>ana_1</v>
      </c>
      <c r="B17" s="3">
        <f>[17]pn_h_t_b0!B6</f>
        <v>160.13999999999999</v>
      </c>
      <c r="C17" s="3">
        <f>[17]pn_h_t_b0!C6</f>
        <v>119.250617622256</v>
      </c>
      <c r="D17" s="3">
        <f>[17]pn_h_t_b0!D6</f>
        <v>201.02964833593501</v>
      </c>
      <c r="E17" s="3">
        <f>[17]pn_h_t_b0!E6</f>
        <v>17.242999999999999</v>
      </c>
      <c r="F17">
        <f t="shared" si="0"/>
        <v>40.889382377743985</v>
      </c>
    </row>
    <row r="18" spans="1:40" x14ac:dyDescent="0.25">
      <c r="A18" s="3" t="str">
        <f>REPLACE([17]pn_h_t_b0!A7,5,4,"")</f>
        <v>ana_2</v>
      </c>
      <c r="B18" s="3">
        <f>[17]pn_h_t_b0!B7</f>
        <v>223.47900000000001</v>
      </c>
      <c r="C18" s="3">
        <f>[17]pn_h_t_b0!C7</f>
        <v>140.500733317711</v>
      </c>
      <c r="D18" s="3">
        <f>[17]pn_h_t_b0!D7</f>
        <v>306.45686754078997</v>
      </c>
      <c r="E18" s="3">
        <f>[17]pn_h_t_b0!E7</f>
        <v>28.888000000000002</v>
      </c>
      <c r="F18">
        <f t="shared" si="0"/>
        <v>82.978266682289018</v>
      </c>
    </row>
    <row r="19" spans="1:40" x14ac:dyDescent="0.25">
      <c r="A19" s="3" t="str">
        <f>REPLACE([17]pn_h_t_b0!A8,5,4,"")</f>
        <v>ana_3</v>
      </c>
      <c r="B19" s="3">
        <f>[17]pn_h_t_b0!B8</f>
        <v>236.447</v>
      </c>
      <c r="C19" s="3">
        <f>[17]pn_h_t_b0!C8</f>
        <v>153.476596390308</v>
      </c>
      <c r="D19" s="3">
        <f>[17]pn_h_t_b0!D8</f>
        <v>319.41749762305102</v>
      </c>
      <c r="E19" s="3">
        <f>[17]pn_h_t_b0!E8</f>
        <v>28.891999999999999</v>
      </c>
      <c r="F19">
        <f t="shared" si="0"/>
        <v>82.970403609691999</v>
      </c>
    </row>
    <row r="21" spans="1:40" x14ac:dyDescent="0.25">
      <c r="A21" t="s">
        <v>3</v>
      </c>
      <c r="B21" s="3" t="str">
        <f>B2</f>
        <v>predicted</v>
      </c>
      <c r="C21" s="3" t="str">
        <f>C2</f>
        <v>conf.low</v>
      </c>
      <c r="D21" t="str">
        <f>D2</f>
        <v>conf.high</v>
      </c>
      <c r="E21" t="str">
        <f>E2</f>
        <v>std.error</v>
      </c>
      <c r="F21" t="str">
        <f>F2</f>
        <v>CI diff</v>
      </c>
      <c r="AN21" t="s">
        <v>14</v>
      </c>
    </row>
    <row r="22" spans="1:40" x14ac:dyDescent="0.25">
      <c r="A22" s="2" t="str">
        <f>REPLACE([18]pn_h_f0_b0!A5,5,4,"")</f>
        <v>ana_0</v>
      </c>
      <c r="B22" s="2">
        <f>[18]pn_h_f0_b0!B5</f>
        <v>88.281999999999996</v>
      </c>
      <c r="C22" s="2">
        <f>[18]pn_h_f0_b0!C5</f>
        <v>85.394968667759699</v>
      </c>
      <c r="D22" s="2">
        <f>[18]pn_h_f0_b0!D5</f>
        <v>91.168221047762799</v>
      </c>
      <c r="E22" s="2">
        <f>[18]pn_h_f0_b0!E5</f>
        <v>1.323</v>
      </c>
      <c r="F22">
        <f t="shared" si="0"/>
        <v>2.8870313322402978</v>
      </c>
    </row>
    <row r="23" spans="1:40" x14ac:dyDescent="0.25">
      <c r="A23" s="2" t="str">
        <f>REPLACE([18]pn_h_f0_b0!A6,5,4,"")</f>
        <v>ana_1</v>
      </c>
      <c r="B23" s="2">
        <f>[18]pn_h_f0_b0!B6</f>
        <v>88.494</v>
      </c>
      <c r="C23" s="2">
        <f>[18]pn_h_f0_b0!C6</f>
        <v>85.682703551040206</v>
      </c>
      <c r="D23" s="2">
        <f>[18]pn_h_f0_b0!D6</f>
        <v>91.3053076938603</v>
      </c>
      <c r="E23" s="2">
        <f>[18]pn_h_f0_b0!E6</f>
        <v>1.2789999999999999</v>
      </c>
      <c r="F23">
        <f t="shared" si="0"/>
        <v>2.8112964489597942</v>
      </c>
    </row>
    <row r="24" spans="1:40" x14ac:dyDescent="0.25">
      <c r="A24" s="2" t="str">
        <f>REPLACE([18]pn_h_f0_b0!A7,5,4,"")</f>
        <v>ana_2</v>
      </c>
      <c r="B24" s="2">
        <f>[18]pn_h_f0_b0!B7</f>
        <v>88.480999999999995</v>
      </c>
      <c r="C24" s="2">
        <f>[18]pn_h_f0_b0!C7</f>
        <v>85.572137114960398</v>
      </c>
      <c r="D24" s="2">
        <f>[18]pn_h_f0_b0!D7</f>
        <v>91.390310146407998</v>
      </c>
      <c r="E24" s="2">
        <f>[18]pn_h_f0_b0!E7</f>
        <v>1.3420000000000001</v>
      </c>
      <c r="F24">
        <f t="shared" si="0"/>
        <v>2.9088628850395963</v>
      </c>
    </row>
    <row r="25" spans="1:40" x14ac:dyDescent="0.25">
      <c r="A25" s="2" t="str">
        <f>REPLACE([18]pn_h_f0_b0!A8,5,4,"")</f>
        <v>ana_3</v>
      </c>
      <c r="B25" s="2">
        <f>[18]pn_h_f0_b0!B8</f>
        <v>87.777000000000001</v>
      </c>
      <c r="C25" s="2">
        <f>[18]pn_h_f0_b0!C8</f>
        <v>84.866871518482995</v>
      </c>
      <c r="D25" s="2">
        <f>[18]pn_h_f0_b0!D8</f>
        <v>90.686151040356194</v>
      </c>
      <c r="E25" s="2">
        <f>[18]pn_h_f0_b0!E8</f>
        <v>1.3420000000000001</v>
      </c>
      <c r="F25">
        <f t="shared" si="0"/>
        <v>2.9101284815170061</v>
      </c>
    </row>
    <row r="29" spans="1:40" x14ac:dyDescent="0.25">
      <c r="D29" s="3"/>
    </row>
    <row r="30" spans="1:40" x14ac:dyDescent="0.25">
      <c r="D30" s="3"/>
    </row>
    <row r="31" spans="1:40" x14ac:dyDescent="0.25">
      <c r="D31" s="3"/>
    </row>
    <row r="32" spans="1:40" x14ac:dyDescent="0.25">
      <c r="D32" s="3"/>
    </row>
    <row r="34" spans="4:23" x14ac:dyDescent="0.25">
      <c r="I34" s="4"/>
    </row>
    <row r="35" spans="4:23" x14ac:dyDescent="0.25">
      <c r="D35" s="2"/>
      <c r="I35" s="8"/>
    </row>
    <row r="36" spans="4:23" x14ac:dyDescent="0.25">
      <c r="D36" s="2"/>
      <c r="I36" s="7"/>
    </row>
    <row r="37" spans="4:23" x14ac:dyDescent="0.25">
      <c r="D37" s="2"/>
      <c r="I37" s="7"/>
    </row>
    <row r="38" spans="4:23" x14ac:dyDescent="0.25">
      <c r="D38" s="2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4:23" x14ac:dyDescent="0.25">
      <c r="I39" s="4"/>
      <c r="J39" s="4"/>
      <c r="K39" s="4"/>
      <c r="L39" s="4"/>
      <c r="M39" s="6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4:23" x14ac:dyDescent="0.25">
      <c r="I40" s="4"/>
      <c r="J40" s="4"/>
      <c r="K40" s="4"/>
      <c r="L40" s="4"/>
      <c r="M40" s="5"/>
      <c r="N40" s="4"/>
      <c r="O40" s="4"/>
      <c r="P40" s="4"/>
      <c r="Q40" s="4"/>
      <c r="R40" s="4"/>
      <c r="S40" s="4"/>
      <c r="T40" s="4"/>
      <c r="U40" s="4"/>
      <c r="V40" s="4"/>
      <c r="W40" s="4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nuc foot</vt:lpstr>
      <vt:lpstr>nuc pre</vt:lpstr>
      <vt:lpstr>nuc slope exc</vt:lpstr>
      <vt:lpstr>pn foot</vt:lpstr>
      <vt:lpstr>pn 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dcterms:created xsi:type="dcterms:W3CDTF">2022-08-13T23:16:22Z</dcterms:created>
  <dcterms:modified xsi:type="dcterms:W3CDTF">2022-08-15T02:10:38Z</dcterms:modified>
</cp:coreProperties>
</file>