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oi\Github\PhD\Ch_7_Sentence_Modes\"/>
    </mc:Choice>
  </mc:AlternateContent>
  <xr:revisionPtr revIDLastSave="0" documentId="13_ncr:1_{3E2C139B-A204-4FFB-A02F-0030CD5A2175}" xr6:coauthVersionLast="47" xr6:coauthVersionMax="47" xr10:uidLastSave="{00000000-0000-0000-0000-000000000000}"/>
  <bookViews>
    <workbookView xWindow="-108" yWindow="-108" windowWidth="23256" windowHeight="13176" activeTab="4" xr2:uid="{5F934F14-35FB-48F8-B9CC-AA2F647F3C27}"/>
  </bookViews>
  <sheets>
    <sheet name="B0 Mode" sheetId="8" r:id="rId1"/>
    <sheet name="B1 Mode" sheetId="2" r:id="rId2"/>
    <sheet name="B0 PA" sheetId="9" r:id="rId3"/>
    <sheet name="B1 PA" sheetId="10" r:id="rId4"/>
    <sheet name="Graphs" sheetId="7" r:id="rId5"/>
    <sheet name="Graph Data" sheetId="1" r:id="rId6"/>
  </sheets>
  <externalReferences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</externalReferences>
  <definedNames>
    <definedName name="_xlnm.Print_Area" localSheetId="0">'B0 Mode'!$A$1:$AM$10</definedName>
    <definedName name="_xlnm.Print_Area" localSheetId="2">'B0 PA'!$A$1:$AM$10</definedName>
    <definedName name="_xlnm.Print_Area" localSheetId="1">'B1 Mode'!$A$1:$BE$10</definedName>
    <definedName name="_xlnm.Print_Area" localSheetId="3">'B1 PA'!$A$1:$BE$10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C10" i="10" l="1"/>
  <c r="BB10" i="10"/>
  <c r="BA10" i="10"/>
  <c r="AZ10" i="10"/>
  <c r="AY10" i="10"/>
  <c r="AX10" i="10"/>
  <c r="AW10" i="10"/>
  <c r="AV10" i="10"/>
  <c r="AU10" i="10"/>
  <c r="AT10" i="10"/>
  <c r="AS10" i="10"/>
  <c r="AR10" i="10"/>
  <c r="AQ10" i="10"/>
  <c r="AP10" i="10"/>
  <c r="AO10" i="10"/>
  <c r="AN10" i="10"/>
  <c r="AM10" i="10"/>
  <c r="AL10" i="10"/>
  <c r="AK10" i="10"/>
  <c r="AJ10" i="10"/>
  <c r="AI10" i="10"/>
  <c r="AH10" i="10"/>
  <c r="AG10" i="10"/>
  <c r="AF10" i="10"/>
  <c r="AE10" i="10"/>
  <c r="AD10" i="10"/>
  <c r="AC10" i="10"/>
  <c r="AB10" i="10"/>
  <c r="AA10" i="10"/>
  <c r="Z10" i="10"/>
  <c r="Y10" i="10"/>
  <c r="X10" i="10"/>
  <c r="W10" i="10"/>
  <c r="V10" i="10"/>
  <c r="U10" i="10"/>
  <c r="T10" i="10"/>
  <c r="S10" i="10"/>
  <c r="R10" i="10"/>
  <c r="Q10" i="10"/>
  <c r="P10" i="10"/>
  <c r="O10" i="10"/>
  <c r="N10" i="10"/>
  <c r="M10" i="10"/>
  <c r="L10" i="10"/>
  <c r="K10" i="10"/>
  <c r="J10" i="10"/>
  <c r="I10" i="10"/>
  <c r="H10" i="10"/>
  <c r="G10" i="10"/>
  <c r="F10" i="10"/>
  <c r="E10" i="10"/>
  <c r="D10" i="10"/>
  <c r="C10" i="10"/>
  <c r="B10" i="10"/>
  <c r="BC9" i="10"/>
  <c r="BA9" i="10"/>
  <c r="AZ9" i="10"/>
  <c r="AY9" i="10"/>
  <c r="AX9" i="10"/>
  <c r="AW9" i="10"/>
  <c r="AV9" i="10"/>
  <c r="AU9" i="10"/>
  <c r="AT9" i="10"/>
  <c r="AR9" i="10"/>
  <c r="AQ9" i="10"/>
  <c r="AP9" i="10"/>
  <c r="AO9" i="10"/>
  <c r="AN9" i="10"/>
  <c r="AM9" i="10"/>
  <c r="AL9" i="10"/>
  <c r="AB9" i="10"/>
  <c r="Z9" i="10"/>
  <c r="Y9" i="10"/>
  <c r="X9" i="10"/>
  <c r="W9" i="10"/>
  <c r="V9" i="10"/>
  <c r="U9" i="10"/>
  <c r="T9" i="10"/>
  <c r="S9" i="10"/>
  <c r="Q9" i="10"/>
  <c r="P9" i="10"/>
  <c r="O9" i="10"/>
  <c r="N9" i="10"/>
  <c r="M9" i="10"/>
  <c r="L9" i="10"/>
  <c r="K9" i="10"/>
  <c r="J9" i="10"/>
  <c r="H9" i="10"/>
  <c r="G9" i="10"/>
  <c r="F9" i="10"/>
  <c r="E9" i="10"/>
  <c r="D9" i="10"/>
  <c r="C9" i="10"/>
  <c r="B9" i="10"/>
  <c r="BC8" i="10"/>
  <c r="BB8" i="10"/>
  <c r="BA8" i="10"/>
  <c r="AZ8" i="10"/>
  <c r="AY8" i="10"/>
  <c r="AX8" i="10"/>
  <c r="AW8" i="10"/>
  <c r="AV8" i="10"/>
  <c r="AU8" i="10"/>
  <c r="AT8" i="10"/>
  <c r="AS8" i="10"/>
  <c r="AR8" i="10"/>
  <c r="AQ8" i="10"/>
  <c r="AP8" i="10"/>
  <c r="AO8" i="10"/>
  <c r="AN8" i="10"/>
  <c r="AM8" i="10"/>
  <c r="AL8" i="10"/>
  <c r="AK8" i="10"/>
  <c r="AJ8" i="10"/>
  <c r="AI8" i="10"/>
  <c r="AH8" i="10"/>
  <c r="AG8" i="10"/>
  <c r="AF8" i="10"/>
  <c r="AE8" i="10"/>
  <c r="AD8" i="10"/>
  <c r="AC8" i="10"/>
  <c r="AB8" i="10"/>
  <c r="AA8" i="10"/>
  <c r="Z8" i="10"/>
  <c r="Y8" i="10"/>
  <c r="X8" i="10"/>
  <c r="W8" i="10"/>
  <c r="V8" i="10"/>
  <c r="U8" i="10"/>
  <c r="T8" i="10"/>
  <c r="S8" i="10"/>
  <c r="R8" i="10"/>
  <c r="Q8" i="10"/>
  <c r="P8" i="10"/>
  <c r="O8" i="10"/>
  <c r="N8" i="10"/>
  <c r="M8" i="10"/>
  <c r="L8" i="10"/>
  <c r="K8" i="10"/>
  <c r="J8" i="10"/>
  <c r="I8" i="10"/>
  <c r="H8" i="10"/>
  <c r="G8" i="10"/>
  <c r="F8" i="10"/>
  <c r="E8" i="10"/>
  <c r="D8" i="10"/>
  <c r="C8" i="10"/>
  <c r="B8" i="10"/>
  <c r="BC7" i="10"/>
  <c r="BB7" i="10"/>
  <c r="BA7" i="10"/>
  <c r="AZ7" i="10"/>
  <c r="AY7" i="10"/>
  <c r="AX7" i="10"/>
  <c r="AW7" i="10"/>
  <c r="AV7" i="10"/>
  <c r="AU7" i="10"/>
  <c r="AT7" i="10"/>
  <c r="AS7" i="10"/>
  <c r="AR7" i="10"/>
  <c r="AQ7" i="10"/>
  <c r="AP7" i="10"/>
  <c r="AO7" i="10"/>
  <c r="AN7" i="10"/>
  <c r="AM7" i="10"/>
  <c r="AL7" i="10"/>
  <c r="AK7" i="10"/>
  <c r="AJ7" i="10"/>
  <c r="AI7" i="10"/>
  <c r="AH7" i="10"/>
  <c r="AG7" i="10"/>
  <c r="AF7" i="10"/>
  <c r="AE7" i="10"/>
  <c r="AD7" i="10"/>
  <c r="AC7" i="10"/>
  <c r="AB7" i="10"/>
  <c r="AA7" i="10"/>
  <c r="Z7" i="10"/>
  <c r="Y7" i="10"/>
  <c r="X7" i="10"/>
  <c r="W7" i="10"/>
  <c r="V7" i="10"/>
  <c r="U7" i="10"/>
  <c r="T7" i="10"/>
  <c r="S7" i="10"/>
  <c r="R7" i="10"/>
  <c r="Q7" i="10"/>
  <c r="P7" i="10"/>
  <c r="O7" i="10"/>
  <c r="N7" i="10"/>
  <c r="M7" i="10"/>
  <c r="L7" i="10"/>
  <c r="K7" i="10"/>
  <c r="J7" i="10"/>
  <c r="I7" i="10"/>
  <c r="H7" i="10"/>
  <c r="G7" i="10"/>
  <c r="F7" i="10"/>
  <c r="E7" i="10"/>
  <c r="D7" i="10"/>
  <c r="C7" i="10"/>
  <c r="B7" i="10"/>
  <c r="BC6" i="10"/>
  <c r="BA6" i="10"/>
  <c r="AZ6" i="10"/>
  <c r="AY6" i="10"/>
  <c r="AX6" i="10"/>
  <c r="AW6" i="10"/>
  <c r="AV6" i="10"/>
  <c r="AU6" i="10"/>
  <c r="AT6" i="10"/>
  <c r="AR6" i="10"/>
  <c r="AQ6" i="10"/>
  <c r="AP6" i="10"/>
  <c r="AO6" i="10"/>
  <c r="AN6" i="10"/>
  <c r="AM6" i="10"/>
  <c r="AL6" i="10"/>
  <c r="AK6" i="10"/>
  <c r="AI6" i="10"/>
  <c r="AH6" i="10"/>
  <c r="AB6" i="10"/>
  <c r="Z6" i="10"/>
  <c r="Y6" i="10"/>
  <c r="X6" i="10"/>
  <c r="AG6" i="10" s="1"/>
  <c r="W6" i="10"/>
  <c r="AF6" i="10" s="1"/>
  <c r="V6" i="10"/>
  <c r="AE6" i="10" s="1"/>
  <c r="U6" i="10"/>
  <c r="AD6" i="10" s="1"/>
  <c r="T6" i="10"/>
  <c r="AC6" i="10" s="1"/>
  <c r="S6" i="10"/>
  <c r="Q6" i="10"/>
  <c r="P6" i="10"/>
  <c r="O6" i="10"/>
  <c r="N6" i="10"/>
  <c r="M6" i="10"/>
  <c r="L6" i="10"/>
  <c r="K6" i="10"/>
  <c r="J6" i="10"/>
  <c r="H6" i="10"/>
  <c r="G6" i="10"/>
  <c r="F6" i="10"/>
  <c r="E6" i="10"/>
  <c r="D6" i="10"/>
  <c r="C6" i="10"/>
  <c r="B6" i="10"/>
  <c r="BC5" i="10"/>
  <c r="BB5" i="10"/>
  <c r="BA5" i="10"/>
  <c r="AZ5" i="10"/>
  <c r="AY5" i="10"/>
  <c r="AX5" i="10"/>
  <c r="AW5" i="10"/>
  <c r="AV5" i="10"/>
  <c r="AU5" i="10"/>
  <c r="AT5" i="10"/>
  <c r="AS5" i="10"/>
  <c r="AR5" i="10"/>
  <c r="AQ5" i="10"/>
  <c r="AP5" i="10"/>
  <c r="AO5" i="10"/>
  <c r="AN5" i="10"/>
  <c r="AM5" i="10"/>
  <c r="AL5" i="10"/>
  <c r="AK5" i="10"/>
  <c r="AK9" i="10" s="1"/>
  <c r="AJ5" i="10"/>
  <c r="AJ9" i="10" s="1"/>
  <c r="AI5" i="10"/>
  <c r="AI9" i="10" s="1"/>
  <c r="AH5" i="10"/>
  <c r="AH9" i="10" s="1"/>
  <c r="AG5" i="10"/>
  <c r="AG9" i="10" s="1"/>
  <c r="AF5" i="10"/>
  <c r="AF9" i="10" s="1"/>
  <c r="AE5" i="10"/>
  <c r="AE9" i="10" s="1"/>
  <c r="AD5" i="10"/>
  <c r="AD9" i="10" s="1"/>
  <c r="AC5" i="10"/>
  <c r="AC9" i="10" s="1"/>
  <c r="AB5" i="10"/>
  <c r="AA5" i="10"/>
  <c r="Z5" i="10"/>
  <c r="Y5" i="10"/>
  <c r="X5" i="10"/>
  <c r="W5" i="10"/>
  <c r="V5" i="10"/>
  <c r="U5" i="10"/>
  <c r="T5" i="10"/>
  <c r="S5" i="10"/>
  <c r="R5" i="10"/>
  <c r="Q5" i="10"/>
  <c r="P5" i="10"/>
  <c r="O5" i="10"/>
  <c r="N5" i="10"/>
  <c r="M5" i="10"/>
  <c r="L5" i="10"/>
  <c r="K5" i="10"/>
  <c r="J5" i="10"/>
  <c r="I5" i="10"/>
  <c r="H5" i="10"/>
  <c r="G5" i="10"/>
  <c r="F5" i="10"/>
  <c r="E5" i="10"/>
  <c r="D5" i="10"/>
  <c r="C5" i="10"/>
  <c r="B5" i="10"/>
  <c r="BC4" i="10"/>
  <c r="BB4" i="10"/>
  <c r="BA4" i="10"/>
  <c r="AZ4" i="10"/>
  <c r="AY4" i="10"/>
  <c r="AX4" i="10"/>
  <c r="AW4" i="10"/>
  <c r="AV4" i="10"/>
  <c r="AU4" i="10"/>
  <c r="AT4" i="10"/>
  <c r="AS4" i="10"/>
  <c r="AR4" i="10"/>
  <c r="AQ4" i="10"/>
  <c r="AP4" i="10"/>
  <c r="AO4" i="10"/>
  <c r="AN4" i="10"/>
  <c r="AM4" i="10"/>
  <c r="AL4" i="10"/>
  <c r="AK4" i="10"/>
  <c r="AJ4" i="10"/>
  <c r="AI4" i="10"/>
  <c r="AH4" i="10"/>
  <c r="AG4" i="10"/>
  <c r="AF4" i="10"/>
  <c r="AE4" i="10"/>
  <c r="AD4" i="10"/>
  <c r="AC4" i="10"/>
  <c r="AB4" i="10"/>
  <c r="AA4" i="10"/>
  <c r="Z4" i="10"/>
  <c r="Y4" i="10"/>
  <c r="X4" i="10"/>
  <c r="W4" i="10"/>
  <c r="V4" i="10"/>
  <c r="U4" i="10"/>
  <c r="T4" i="10"/>
  <c r="S4" i="10"/>
  <c r="R4" i="10"/>
  <c r="Q4" i="10"/>
  <c r="P4" i="10"/>
  <c r="O4" i="10"/>
  <c r="N4" i="10"/>
  <c r="M4" i="10"/>
  <c r="L4" i="10"/>
  <c r="K4" i="10"/>
  <c r="J4" i="10"/>
  <c r="I4" i="10"/>
  <c r="H4" i="10"/>
  <c r="G4" i="10"/>
  <c r="F4" i="10"/>
  <c r="E4" i="10"/>
  <c r="D4" i="10"/>
  <c r="C4" i="10"/>
  <c r="B4" i="10"/>
  <c r="AK10" i="9" l="1"/>
  <c r="AJ10" i="9"/>
  <c r="AI10" i="9"/>
  <c r="AH10" i="9"/>
  <c r="AG10" i="9"/>
  <c r="AF10" i="9"/>
  <c r="AE10" i="9"/>
  <c r="AD10" i="9"/>
  <c r="AK9" i="9"/>
  <c r="AJ9" i="9"/>
  <c r="AI9" i="9"/>
  <c r="AH9" i="9"/>
  <c r="AG9" i="9"/>
  <c r="AF9" i="9"/>
  <c r="AE9" i="9"/>
  <c r="AD9" i="9"/>
  <c r="AK8" i="9"/>
  <c r="AJ8" i="9"/>
  <c r="AI8" i="9"/>
  <c r="AH8" i="9"/>
  <c r="AG8" i="9"/>
  <c r="AF8" i="9"/>
  <c r="AE8" i="9"/>
  <c r="AD8" i="9"/>
  <c r="AK7" i="9"/>
  <c r="AJ7" i="9"/>
  <c r="AI7" i="9"/>
  <c r="AH7" i="9"/>
  <c r="AG7" i="9"/>
  <c r="AF7" i="9"/>
  <c r="AE7" i="9"/>
  <c r="AD7" i="9"/>
  <c r="AK6" i="9"/>
  <c r="AJ6" i="9"/>
  <c r="AI6" i="9"/>
  <c r="AH6" i="9"/>
  <c r="AG6" i="9"/>
  <c r="AF6" i="9"/>
  <c r="AE6" i="9"/>
  <c r="AD6" i="9"/>
  <c r="AK5" i="9"/>
  <c r="AJ5" i="9"/>
  <c r="AI5" i="9"/>
  <c r="AH5" i="9"/>
  <c r="AG5" i="9"/>
  <c r="AF5" i="9"/>
  <c r="AE5" i="9"/>
  <c r="AD5" i="9"/>
  <c r="AK4" i="9"/>
  <c r="AJ4" i="9"/>
  <c r="AI4" i="9"/>
  <c r="AH4" i="9"/>
  <c r="AG4" i="9"/>
  <c r="AF4" i="9"/>
  <c r="AE4" i="9"/>
  <c r="AD4" i="9"/>
  <c r="AK3" i="9"/>
  <c r="AJ3" i="9"/>
  <c r="AI3" i="9"/>
  <c r="AH3" i="9"/>
  <c r="AG3" i="9"/>
  <c r="AF3" i="9"/>
  <c r="AE3" i="9"/>
  <c r="AD3" i="9"/>
  <c r="AC10" i="9"/>
  <c r="AC8" i="9"/>
  <c r="AC7" i="9"/>
  <c r="AC5" i="9"/>
  <c r="AC4" i="9"/>
  <c r="AC3" i="9"/>
  <c r="AK10" i="8"/>
  <c r="AJ10" i="8"/>
  <c r="AI10" i="8"/>
  <c r="AH10" i="8"/>
  <c r="AG10" i="8"/>
  <c r="AF10" i="8"/>
  <c r="AE10" i="8"/>
  <c r="AD10" i="8"/>
  <c r="AK9" i="8"/>
  <c r="AI9" i="8"/>
  <c r="AH9" i="8"/>
  <c r="AG9" i="8"/>
  <c r="AF9" i="8"/>
  <c r="AE9" i="8"/>
  <c r="AD9" i="8"/>
  <c r="AK8" i="8"/>
  <c r="AJ8" i="8"/>
  <c r="AI8" i="8"/>
  <c r="AH8" i="8"/>
  <c r="AG8" i="8"/>
  <c r="AF8" i="8"/>
  <c r="AE8" i="8"/>
  <c r="AD8" i="8"/>
  <c r="AK7" i="8"/>
  <c r="AJ7" i="8"/>
  <c r="AI7" i="8"/>
  <c r="AH7" i="8"/>
  <c r="AG7" i="8"/>
  <c r="AF7" i="8"/>
  <c r="AE7" i="8"/>
  <c r="AD7" i="8"/>
  <c r="AK6" i="8"/>
  <c r="AI6" i="8"/>
  <c r="AH6" i="8"/>
  <c r="AG6" i="8"/>
  <c r="AF6" i="8"/>
  <c r="AE6" i="8"/>
  <c r="AD6" i="8"/>
  <c r="AK5" i="8"/>
  <c r="AJ5" i="8"/>
  <c r="AI5" i="8"/>
  <c r="AH5" i="8"/>
  <c r="AG5" i="8"/>
  <c r="AF5" i="8"/>
  <c r="AE5" i="8"/>
  <c r="AD5" i="8"/>
  <c r="AK4" i="8"/>
  <c r="AJ4" i="8"/>
  <c r="AI4" i="8"/>
  <c r="AH4" i="8"/>
  <c r="AG4" i="8"/>
  <c r="AF4" i="8"/>
  <c r="AE4" i="8"/>
  <c r="AD4" i="8"/>
  <c r="AK3" i="8"/>
  <c r="AJ3" i="8"/>
  <c r="AI3" i="8"/>
  <c r="AH3" i="8"/>
  <c r="AG3" i="8"/>
  <c r="AF3" i="8"/>
  <c r="AE3" i="8"/>
  <c r="AD3" i="8"/>
  <c r="AC8" i="8"/>
  <c r="AC7" i="8"/>
  <c r="AC5" i="8"/>
  <c r="AC4" i="8"/>
  <c r="AC3" i="8"/>
  <c r="AC2" i="8"/>
  <c r="AC10" i="8"/>
  <c r="AL5" i="9"/>
  <c r="AM10" i="9"/>
  <c r="AL10" i="9"/>
  <c r="AB10" i="9"/>
  <c r="AA10" i="9"/>
  <c r="Z10" i="9"/>
  <c r="Y10" i="9"/>
  <c r="X10" i="9"/>
  <c r="W10" i="9"/>
  <c r="V10" i="9"/>
  <c r="U10" i="9"/>
  <c r="T10" i="9"/>
  <c r="S10" i="9"/>
  <c r="R10" i="9"/>
  <c r="Q10" i="9"/>
  <c r="P10" i="9"/>
  <c r="O10" i="9"/>
  <c r="N10" i="9"/>
  <c r="M10" i="9"/>
  <c r="L10" i="9"/>
  <c r="K10" i="9"/>
  <c r="J10" i="9"/>
  <c r="I10" i="9"/>
  <c r="H10" i="9"/>
  <c r="G10" i="9"/>
  <c r="F10" i="9"/>
  <c r="E10" i="9"/>
  <c r="D10" i="9"/>
  <c r="C10" i="9"/>
  <c r="B10" i="9"/>
  <c r="AM5" i="9"/>
  <c r="AM8" i="9"/>
  <c r="AL8" i="9"/>
  <c r="AB8" i="9"/>
  <c r="AA8" i="9"/>
  <c r="Z8" i="9"/>
  <c r="Y8" i="9"/>
  <c r="X8" i="9"/>
  <c r="W8" i="9"/>
  <c r="V8" i="9"/>
  <c r="U8" i="9"/>
  <c r="T8" i="9"/>
  <c r="S8" i="9"/>
  <c r="R8" i="9"/>
  <c r="Q8" i="9"/>
  <c r="P8" i="9"/>
  <c r="O8" i="9"/>
  <c r="N8" i="9"/>
  <c r="M8" i="9"/>
  <c r="L8" i="9"/>
  <c r="K8" i="9"/>
  <c r="J8" i="9"/>
  <c r="I8" i="9"/>
  <c r="H8" i="9"/>
  <c r="G8" i="9"/>
  <c r="F8" i="9"/>
  <c r="E8" i="9"/>
  <c r="D8" i="9"/>
  <c r="C8" i="9"/>
  <c r="B8" i="9"/>
  <c r="AB5" i="9"/>
  <c r="AA5" i="9"/>
  <c r="Z5" i="9"/>
  <c r="Y5" i="9"/>
  <c r="X5" i="9"/>
  <c r="W5" i="9"/>
  <c r="V5" i="9"/>
  <c r="U5" i="9"/>
  <c r="T5" i="9"/>
  <c r="S5" i="9"/>
  <c r="R5" i="9"/>
  <c r="Q5" i="9"/>
  <c r="P5" i="9"/>
  <c r="O5" i="9"/>
  <c r="N5" i="9"/>
  <c r="M5" i="9"/>
  <c r="L5" i="9"/>
  <c r="K5" i="9"/>
  <c r="J5" i="9"/>
  <c r="I5" i="9"/>
  <c r="H5" i="9"/>
  <c r="G5" i="9"/>
  <c r="F5" i="9"/>
  <c r="E5" i="9"/>
  <c r="D5" i="9"/>
  <c r="C5" i="9"/>
  <c r="B5" i="9"/>
  <c r="B3" i="9"/>
  <c r="AM7" i="9"/>
  <c r="AL7" i="9"/>
  <c r="AB7" i="9"/>
  <c r="AA7" i="9"/>
  <c r="Z7" i="9"/>
  <c r="Y7" i="9"/>
  <c r="X7" i="9"/>
  <c r="W7" i="9"/>
  <c r="V7" i="9"/>
  <c r="U7" i="9"/>
  <c r="T7" i="9"/>
  <c r="S7" i="9"/>
  <c r="R7" i="9"/>
  <c r="Q7" i="9"/>
  <c r="P7" i="9"/>
  <c r="O7" i="9"/>
  <c r="N7" i="9"/>
  <c r="M7" i="9"/>
  <c r="L7" i="9"/>
  <c r="K7" i="9"/>
  <c r="J7" i="9"/>
  <c r="I7" i="9"/>
  <c r="H7" i="9"/>
  <c r="G7" i="9"/>
  <c r="F7" i="9"/>
  <c r="E7" i="9"/>
  <c r="D7" i="9"/>
  <c r="C7" i="9"/>
  <c r="B7" i="9"/>
  <c r="AM3" i="9"/>
  <c r="AL3" i="9"/>
  <c r="AB3" i="9"/>
  <c r="AA3" i="9"/>
  <c r="Z3" i="9"/>
  <c r="Y3" i="9"/>
  <c r="X3" i="9"/>
  <c r="W3" i="9"/>
  <c r="V3" i="9"/>
  <c r="U3" i="9"/>
  <c r="T3" i="9"/>
  <c r="S3" i="9"/>
  <c r="R3" i="9"/>
  <c r="Q3" i="9"/>
  <c r="P3" i="9"/>
  <c r="O3" i="9"/>
  <c r="N3" i="9"/>
  <c r="M3" i="9"/>
  <c r="L3" i="9"/>
  <c r="K3" i="9"/>
  <c r="J3" i="9"/>
  <c r="I3" i="9"/>
  <c r="H3" i="9"/>
  <c r="G3" i="9"/>
  <c r="F3" i="9"/>
  <c r="E3" i="9"/>
  <c r="D3" i="9"/>
  <c r="C3" i="9"/>
  <c r="AM4" i="9"/>
  <c r="AL4" i="9"/>
  <c r="AB4" i="9"/>
  <c r="AA4" i="9"/>
  <c r="Z4" i="9"/>
  <c r="Y4" i="9"/>
  <c r="X4" i="9"/>
  <c r="W4" i="9"/>
  <c r="V4" i="9"/>
  <c r="U4" i="9"/>
  <c r="T4" i="9"/>
  <c r="S4" i="9"/>
  <c r="R4" i="9"/>
  <c r="Q4" i="9"/>
  <c r="P4" i="9"/>
  <c r="O4" i="9"/>
  <c r="N4" i="9"/>
  <c r="M4" i="9"/>
  <c r="L4" i="9"/>
  <c r="K4" i="9"/>
  <c r="J4" i="9"/>
  <c r="I4" i="9"/>
  <c r="H4" i="9"/>
  <c r="G4" i="9"/>
  <c r="F4" i="9"/>
  <c r="E4" i="9"/>
  <c r="D4" i="9"/>
  <c r="C4" i="9"/>
  <c r="B4" i="9"/>
  <c r="AM3" i="10"/>
  <c r="AL3" i="10"/>
  <c r="AK3" i="10"/>
  <c r="AJ3" i="10"/>
  <c r="AI3" i="10"/>
  <c r="AH3" i="10"/>
  <c r="AG3" i="10"/>
  <c r="AF3" i="10"/>
  <c r="AE3" i="10"/>
  <c r="AD3" i="10"/>
  <c r="AC3" i="10"/>
  <c r="AB3" i="10"/>
  <c r="AA3" i="10"/>
  <c r="Z3" i="10"/>
  <c r="Y3" i="10"/>
  <c r="X3" i="10"/>
  <c r="W3" i="10"/>
  <c r="V3" i="10"/>
  <c r="U3" i="10"/>
  <c r="T3" i="10"/>
  <c r="S3" i="10"/>
  <c r="R3" i="10"/>
  <c r="Q3" i="10"/>
  <c r="P3" i="10"/>
  <c r="O3" i="10"/>
  <c r="N3" i="10"/>
  <c r="M3" i="10"/>
  <c r="L3" i="10"/>
  <c r="K3" i="10"/>
  <c r="J3" i="10"/>
  <c r="I3" i="10"/>
  <c r="H3" i="10"/>
  <c r="G3" i="10"/>
  <c r="F3" i="10"/>
  <c r="E3" i="10"/>
  <c r="D3" i="10"/>
  <c r="C3" i="10"/>
  <c r="B3" i="10"/>
  <c r="I2" i="10"/>
  <c r="BC3" i="10"/>
  <c r="BB3" i="10"/>
  <c r="BA3" i="10"/>
  <c r="AZ3" i="10"/>
  <c r="AY3" i="10"/>
  <c r="AX3" i="10"/>
  <c r="AW3" i="10"/>
  <c r="AV3" i="10"/>
  <c r="AU3" i="10"/>
  <c r="AT3" i="10"/>
  <c r="AS3" i="10"/>
  <c r="AR3" i="10"/>
  <c r="AQ3" i="10"/>
  <c r="AP3" i="10"/>
  <c r="AO3" i="10"/>
  <c r="AN3" i="10"/>
  <c r="BA2" i="10"/>
  <c r="AZ2" i="10"/>
  <c r="AY2" i="10"/>
  <c r="AX2" i="10"/>
  <c r="AW2" i="10"/>
  <c r="AV2" i="10"/>
  <c r="AU2" i="10"/>
  <c r="AT2" i="10"/>
  <c r="AR2" i="10"/>
  <c r="AQ2" i="10"/>
  <c r="AP2" i="10"/>
  <c r="AO2" i="10"/>
  <c r="AN2" i="10"/>
  <c r="AM2" i="10"/>
  <c r="AL2" i="10"/>
  <c r="AK2" i="10"/>
  <c r="AI2" i="10"/>
  <c r="AH2" i="10"/>
  <c r="AG2" i="10"/>
  <c r="AF2" i="10"/>
  <c r="AE2" i="10"/>
  <c r="AD2" i="10"/>
  <c r="AC2" i="10"/>
  <c r="AB2" i="10"/>
  <c r="Z2" i="10"/>
  <c r="Y2" i="10"/>
  <c r="X2" i="10"/>
  <c r="W2" i="10"/>
  <c r="V2" i="10"/>
  <c r="U2" i="10"/>
  <c r="T2" i="10"/>
  <c r="S2" i="10"/>
  <c r="Q2" i="10"/>
  <c r="P2" i="10"/>
  <c r="O2" i="10"/>
  <c r="N2" i="10"/>
  <c r="M2" i="10"/>
  <c r="L2" i="10"/>
  <c r="K2" i="10"/>
  <c r="AC9" i="9"/>
  <c r="AB9" i="9"/>
  <c r="U9" i="9"/>
  <c r="S9" i="9"/>
  <c r="Q9" i="9"/>
  <c r="N9" i="9"/>
  <c r="M9" i="9"/>
  <c r="J9" i="9"/>
  <c r="H9" i="9"/>
  <c r="G9" i="9"/>
  <c r="F9" i="9"/>
  <c r="E9" i="9"/>
  <c r="D9" i="9"/>
  <c r="C9" i="9"/>
  <c r="B9" i="9"/>
  <c r="AC6" i="9"/>
  <c r="AB6" i="9"/>
  <c r="X6" i="9"/>
  <c r="U6" i="9"/>
  <c r="S6" i="9"/>
  <c r="Q6" i="9"/>
  <c r="N6" i="9"/>
  <c r="M6" i="9"/>
  <c r="J6" i="9"/>
  <c r="H6" i="9"/>
  <c r="G6" i="9"/>
  <c r="F6" i="9"/>
  <c r="E6" i="9"/>
  <c r="D6" i="9"/>
  <c r="C6" i="9"/>
  <c r="B6" i="9"/>
  <c r="AK2" i="9"/>
  <c r="AJ2" i="9"/>
  <c r="AI2" i="9"/>
  <c r="AH2" i="9"/>
  <c r="AG2" i="9"/>
  <c r="AF2" i="9"/>
  <c r="AE2" i="9"/>
  <c r="AD2" i="9"/>
  <c r="AC2" i="9"/>
  <c r="AB2" i="9"/>
  <c r="AA2" i="9"/>
  <c r="AA9" i="9" s="1"/>
  <c r="Z2" i="9"/>
  <c r="Z9" i="9" s="1"/>
  <c r="Y2" i="9"/>
  <c r="Y9" i="9" s="1"/>
  <c r="X2" i="9"/>
  <c r="X9" i="9" s="1"/>
  <c r="W2" i="9"/>
  <c r="W9" i="9" s="1"/>
  <c r="V2" i="9"/>
  <c r="V9" i="9" s="1"/>
  <c r="U2" i="9"/>
  <c r="T2" i="9"/>
  <c r="T9" i="9" s="1"/>
  <c r="S2" i="9"/>
  <c r="Q2" i="9"/>
  <c r="P2" i="9"/>
  <c r="P9" i="9" s="1"/>
  <c r="O2" i="9"/>
  <c r="O9" i="9" s="1"/>
  <c r="N2" i="9"/>
  <c r="M2" i="9"/>
  <c r="L2" i="9"/>
  <c r="L9" i="9" s="1"/>
  <c r="K2" i="9"/>
  <c r="K9" i="9" s="1"/>
  <c r="I9" i="9"/>
  <c r="AH21" i="1"/>
  <c r="AG21" i="1"/>
  <c r="AF21" i="1"/>
  <c r="AE21" i="1"/>
  <c r="AD21" i="1"/>
  <c r="AC21" i="1"/>
  <c r="AH20" i="1"/>
  <c r="AG20" i="1"/>
  <c r="AF20" i="1"/>
  <c r="AE20" i="1"/>
  <c r="AD20" i="1"/>
  <c r="AC20" i="1"/>
  <c r="AH19" i="1"/>
  <c r="AG19" i="1"/>
  <c r="AF19" i="1"/>
  <c r="AE19" i="1"/>
  <c r="AD19" i="1"/>
  <c r="AC19" i="1"/>
  <c r="AH18" i="1"/>
  <c r="AG18" i="1"/>
  <c r="AF18" i="1"/>
  <c r="AE18" i="1"/>
  <c r="AD18" i="1"/>
  <c r="AC18" i="1"/>
  <c r="AB18" i="1"/>
  <c r="AB19" i="1"/>
  <c r="AI19" i="1" s="1"/>
  <c r="AB20" i="1"/>
  <c r="AB21" i="1"/>
  <c r="AI21" i="1" s="1"/>
  <c r="AI20" i="1"/>
  <c r="AI18" i="1"/>
  <c r="AC14" i="1"/>
  <c r="AC15" i="1"/>
  <c r="AC16" i="1"/>
  <c r="AC17" i="1"/>
  <c r="AB14" i="1"/>
  <c r="AB15" i="1"/>
  <c r="AB16" i="1"/>
  <c r="AB17" i="1"/>
  <c r="AA14" i="1"/>
  <c r="AA15" i="1"/>
  <c r="AA16" i="1"/>
  <c r="AA17" i="1"/>
  <c r="Z17" i="1"/>
  <c r="AI17" i="1" s="1"/>
  <c r="Z16" i="1"/>
  <c r="AI16" i="1" s="1"/>
  <c r="Z15" i="1"/>
  <c r="AI15" i="1" s="1"/>
  <c r="Z14" i="1"/>
  <c r="AI14" i="1" s="1"/>
  <c r="AA21" i="1"/>
  <c r="AA20" i="1"/>
  <c r="AA19" i="1"/>
  <c r="AA18" i="1"/>
  <c r="Z21" i="1"/>
  <c r="Z20" i="1"/>
  <c r="Z19" i="1"/>
  <c r="Z18" i="1"/>
  <c r="AH10" i="1"/>
  <c r="AG10" i="1"/>
  <c r="AF10" i="1"/>
  <c r="AE10" i="1"/>
  <c r="AD10" i="1"/>
  <c r="AC10" i="1"/>
  <c r="AB10" i="1"/>
  <c r="AA10" i="1"/>
  <c r="Z10" i="1"/>
  <c r="AI10" i="1" s="1"/>
  <c r="AH9" i="1"/>
  <c r="AG9" i="1"/>
  <c r="AF9" i="1"/>
  <c r="AE9" i="1"/>
  <c r="AD9" i="1"/>
  <c r="AC9" i="1"/>
  <c r="AB9" i="1"/>
  <c r="AA9" i="1"/>
  <c r="Z9" i="1"/>
  <c r="AH8" i="1"/>
  <c r="AG8" i="1"/>
  <c r="AF8" i="1"/>
  <c r="AE8" i="1"/>
  <c r="AD8" i="1"/>
  <c r="AC8" i="1"/>
  <c r="AB8" i="1"/>
  <c r="AI8" i="1" s="1"/>
  <c r="AA8" i="1"/>
  <c r="Z8" i="1"/>
  <c r="AH7" i="1"/>
  <c r="AG7" i="1"/>
  <c r="AF7" i="1"/>
  <c r="AE7" i="1"/>
  <c r="AD7" i="1"/>
  <c r="AC7" i="1"/>
  <c r="AB7" i="1"/>
  <c r="AA7" i="1"/>
  <c r="Z7" i="1"/>
  <c r="AI7" i="1" s="1"/>
  <c r="Z3" i="1"/>
  <c r="AI3" i="1" s="1"/>
  <c r="V21" i="1"/>
  <c r="U21" i="1"/>
  <c r="T21" i="1"/>
  <c r="S21" i="1"/>
  <c r="R21" i="1"/>
  <c r="Q21" i="1"/>
  <c r="P21" i="1"/>
  <c r="O21" i="1"/>
  <c r="N21" i="1"/>
  <c r="V20" i="1"/>
  <c r="U20" i="1"/>
  <c r="T20" i="1"/>
  <c r="S20" i="1"/>
  <c r="R20" i="1"/>
  <c r="Q20" i="1"/>
  <c r="P20" i="1"/>
  <c r="O20" i="1"/>
  <c r="N20" i="1"/>
  <c r="V19" i="1"/>
  <c r="U19" i="1"/>
  <c r="T19" i="1"/>
  <c r="S19" i="1"/>
  <c r="R19" i="1"/>
  <c r="Q19" i="1"/>
  <c r="P19" i="1"/>
  <c r="O19" i="1"/>
  <c r="N19" i="1"/>
  <c r="V18" i="1"/>
  <c r="U18" i="1"/>
  <c r="T18" i="1"/>
  <c r="S18" i="1"/>
  <c r="R18" i="1"/>
  <c r="Q18" i="1"/>
  <c r="P18" i="1"/>
  <c r="O18" i="1"/>
  <c r="N18" i="1"/>
  <c r="J21" i="1"/>
  <c r="I21" i="1"/>
  <c r="H21" i="1"/>
  <c r="G21" i="1"/>
  <c r="F21" i="1"/>
  <c r="E21" i="1"/>
  <c r="D21" i="1"/>
  <c r="C21" i="1"/>
  <c r="B21" i="1"/>
  <c r="J20" i="1"/>
  <c r="I20" i="1"/>
  <c r="H20" i="1"/>
  <c r="G20" i="1"/>
  <c r="F20" i="1"/>
  <c r="E20" i="1"/>
  <c r="D20" i="1"/>
  <c r="C20" i="1"/>
  <c r="B20" i="1"/>
  <c r="J19" i="1"/>
  <c r="I19" i="1"/>
  <c r="H19" i="1"/>
  <c r="G19" i="1"/>
  <c r="F19" i="1"/>
  <c r="E19" i="1"/>
  <c r="D19" i="1"/>
  <c r="C19" i="1"/>
  <c r="B19" i="1"/>
  <c r="J18" i="1"/>
  <c r="I18" i="1"/>
  <c r="H18" i="1"/>
  <c r="G18" i="1"/>
  <c r="F18" i="1"/>
  <c r="E18" i="1"/>
  <c r="D18" i="1"/>
  <c r="C18" i="1"/>
  <c r="B18" i="1"/>
  <c r="B17" i="1"/>
  <c r="AH17" i="1"/>
  <c r="AG17" i="1"/>
  <c r="AF17" i="1"/>
  <c r="AE17" i="1"/>
  <c r="AD17" i="1"/>
  <c r="AH16" i="1"/>
  <c r="AG16" i="1"/>
  <c r="AF16" i="1"/>
  <c r="AE16" i="1"/>
  <c r="AD16" i="1"/>
  <c r="AH15" i="1"/>
  <c r="AG15" i="1"/>
  <c r="AF15" i="1"/>
  <c r="AE15" i="1"/>
  <c r="AD15" i="1"/>
  <c r="AH14" i="1"/>
  <c r="AG14" i="1"/>
  <c r="AF14" i="1"/>
  <c r="AE14" i="1"/>
  <c r="AD14" i="1"/>
  <c r="AH6" i="1"/>
  <c r="AG6" i="1"/>
  <c r="AF6" i="1"/>
  <c r="AE6" i="1"/>
  <c r="AD6" i="1"/>
  <c r="AC6" i="1"/>
  <c r="AB6" i="1"/>
  <c r="AA6" i="1"/>
  <c r="AH5" i="1"/>
  <c r="AG5" i="1"/>
  <c r="AF5" i="1"/>
  <c r="AE5" i="1"/>
  <c r="AD5" i="1"/>
  <c r="AC5" i="1"/>
  <c r="AB5" i="1"/>
  <c r="AA5" i="1"/>
  <c r="AH4" i="1"/>
  <c r="AG4" i="1"/>
  <c r="AF4" i="1"/>
  <c r="AE4" i="1"/>
  <c r="AD4" i="1"/>
  <c r="AC4" i="1"/>
  <c r="AB4" i="1"/>
  <c r="AA4" i="1"/>
  <c r="AH3" i="1"/>
  <c r="AG3" i="1"/>
  <c r="AF3" i="1"/>
  <c r="AE3" i="1"/>
  <c r="AD3" i="1"/>
  <c r="AC3" i="1"/>
  <c r="AB3" i="1"/>
  <c r="AA3" i="1"/>
  <c r="V17" i="1"/>
  <c r="U17" i="1"/>
  <c r="T17" i="1"/>
  <c r="S17" i="1"/>
  <c r="R17" i="1"/>
  <c r="Q17" i="1"/>
  <c r="P17" i="1"/>
  <c r="O17" i="1"/>
  <c r="V16" i="1"/>
  <c r="U16" i="1"/>
  <c r="T16" i="1"/>
  <c r="S16" i="1"/>
  <c r="R16" i="1"/>
  <c r="Q16" i="1"/>
  <c r="P16" i="1"/>
  <c r="O16" i="1"/>
  <c r="V15" i="1"/>
  <c r="U15" i="1"/>
  <c r="T15" i="1"/>
  <c r="S15" i="1"/>
  <c r="R15" i="1"/>
  <c r="Q15" i="1"/>
  <c r="P15" i="1"/>
  <c r="O15" i="1"/>
  <c r="V14" i="1"/>
  <c r="U14" i="1"/>
  <c r="T14" i="1"/>
  <c r="S14" i="1"/>
  <c r="R14" i="1"/>
  <c r="Q14" i="1"/>
  <c r="P14" i="1"/>
  <c r="O14" i="1"/>
  <c r="V10" i="1"/>
  <c r="U10" i="1"/>
  <c r="T10" i="1"/>
  <c r="S10" i="1"/>
  <c r="R10" i="1"/>
  <c r="Q10" i="1"/>
  <c r="P10" i="1"/>
  <c r="O10" i="1"/>
  <c r="V9" i="1"/>
  <c r="U9" i="1"/>
  <c r="T9" i="1"/>
  <c r="S9" i="1"/>
  <c r="R9" i="1"/>
  <c r="Q9" i="1"/>
  <c r="P9" i="1"/>
  <c r="O9" i="1"/>
  <c r="V8" i="1"/>
  <c r="U8" i="1"/>
  <c r="T8" i="1"/>
  <c r="S8" i="1"/>
  <c r="R8" i="1"/>
  <c r="Q8" i="1"/>
  <c r="P8" i="1"/>
  <c r="O8" i="1"/>
  <c r="V7" i="1"/>
  <c r="U7" i="1"/>
  <c r="T7" i="1"/>
  <c r="S7" i="1"/>
  <c r="R7" i="1"/>
  <c r="Q7" i="1"/>
  <c r="P7" i="1"/>
  <c r="O7" i="1"/>
  <c r="V6" i="1"/>
  <c r="U6" i="1"/>
  <c r="T6" i="1"/>
  <c r="S6" i="1"/>
  <c r="R6" i="1"/>
  <c r="Q6" i="1"/>
  <c r="P6" i="1"/>
  <c r="O6" i="1"/>
  <c r="V5" i="1"/>
  <c r="U5" i="1"/>
  <c r="T5" i="1"/>
  <c r="S5" i="1"/>
  <c r="R5" i="1"/>
  <c r="Q5" i="1"/>
  <c r="P5" i="1"/>
  <c r="O5" i="1"/>
  <c r="V4" i="1"/>
  <c r="U4" i="1"/>
  <c r="T4" i="1"/>
  <c r="S4" i="1"/>
  <c r="R4" i="1"/>
  <c r="Q4" i="1"/>
  <c r="P4" i="1"/>
  <c r="O4" i="1"/>
  <c r="V3" i="1"/>
  <c r="U3" i="1"/>
  <c r="T3" i="1"/>
  <c r="S3" i="1"/>
  <c r="R3" i="1"/>
  <c r="Q3" i="1"/>
  <c r="P3" i="1"/>
  <c r="O3" i="1"/>
  <c r="J17" i="1"/>
  <c r="I17" i="1"/>
  <c r="H17" i="1"/>
  <c r="G17" i="1"/>
  <c r="F17" i="1"/>
  <c r="E17" i="1"/>
  <c r="D17" i="1"/>
  <c r="C17" i="1"/>
  <c r="J16" i="1"/>
  <c r="I16" i="1"/>
  <c r="H16" i="1"/>
  <c r="G16" i="1"/>
  <c r="F16" i="1"/>
  <c r="E16" i="1"/>
  <c r="D16" i="1"/>
  <c r="C16" i="1"/>
  <c r="J15" i="1"/>
  <c r="I15" i="1"/>
  <c r="H15" i="1"/>
  <c r="G15" i="1"/>
  <c r="F15" i="1"/>
  <c r="E15" i="1"/>
  <c r="D15" i="1"/>
  <c r="C15" i="1"/>
  <c r="J14" i="1"/>
  <c r="I14" i="1"/>
  <c r="H14" i="1"/>
  <c r="G14" i="1"/>
  <c r="F14" i="1"/>
  <c r="E14" i="1"/>
  <c r="D14" i="1"/>
  <c r="C14" i="1"/>
  <c r="J10" i="1"/>
  <c r="I10" i="1"/>
  <c r="H10" i="1"/>
  <c r="G10" i="1"/>
  <c r="F10" i="1"/>
  <c r="E10" i="1"/>
  <c r="D10" i="1"/>
  <c r="C10" i="1"/>
  <c r="J9" i="1"/>
  <c r="I9" i="1"/>
  <c r="H9" i="1"/>
  <c r="G9" i="1"/>
  <c r="F9" i="1"/>
  <c r="E9" i="1"/>
  <c r="D9" i="1"/>
  <c r="C9" i="1"/>
  <c r="J8" i="1"/>
  <c r="I8" i="1"/>
  <c r="H8" i="1"/>
  <c r="G8" i="1"/>
  <c r="F8" i="1"/>
  <c r="E8" i="1"/>
  <c r="D8" i="1"/>
  <c r="C8" i="1"/>
  <c r="J7" i="1"/>
  <c r="I7" i="1"/>
  <c r="H7" i="1"/>
  <c r="G7" i="1"/>
  <c r="F7" i="1"/>
  <c r="E7" i="1"/>
  <c r="D7" i="1"/>
  <c r="C7" i="1"/>
  <c r="J6" i="1"/>
  <c r="I6" i="1"/>
  <c r="H6" i="1"/>
  <c r="G6" i="1"/>
  <c r="F6" i="1"/>
  <c r="E6" i="1"/>
  <c r="D6" i="1"/>
  <c r="C6" i="1"/>
  <c r="J5" i="1"/>
  <c r="I5" i="1"/>
  <c r="H5" i="1"/>
  <c r="G5" i="1"/>
  <c r="F5" i="1"/>
  <c r="E5" i="1"/>
  <c r="D5" i="1"/>
  <c r="C5" i="1"/>
  <c r="J4" i="1"/>
  <c r="I4" i="1"/>
  <c r="H4" i="1"/>
  <c r="G4" i="1"/>
  <c r="F4" i="1"/>
  <c r="E4" i="1"/>
  <c r="D4" i="1"/>
  <c r="C4" i="1"/>
  <c r="J3" i="1"/>
  <c r="I3" i="1"/>
  <c r="H3" i="1"/>
  <c r="G3" i="1"/>
  <c r="F3" i="1"/>
  <c r="E3" i="1"/>
  <c r="D3" i="1"/>
  <c r="C3" i="1"/>
  <c r="B3" i="1"/>
  <c r="K3" i="1" s="1"/>
  <c r="B4" i="1"/>
  <c r="B5" i="1"/>
  <c r="K5" i="1" s="1"/>
  <c r="B6" i="1"/>
  <c r="B7" i="1"/>
  <c r="K7" i="1" s="1"/>
  <c r="B8" i="1"/>
  <c r="B9" i="1"/>
  <c r="B10" i="1"/>
  <c r="B14" i="1"/>
  <c r="K14" i="1" s="1"/>
  <c r="Z4" i="1"/>
  <c r="Z5" i="1"/>
  <c r="Z6" i="1"/>
  <c r="N3" i="1"/>
  <c r="N4" i="1"/>
  <c r="N5" i="1"/>
  <c r="W5" i="1" s="1"/>
  <c r="N6" i="1"/>
  <c r="W6" i="1" s="1"/>
  <c r="N7" i="1"/>
  <c r="N8" i="1"/>
  <c r="N9" i="1"/>
  <c r="N10" i="1"/>
  <c r="A10" i="1"/>
  <c r="A21" i="1" s="1"/>
  <c r="A9" i="1"/>
  <c r="A20" i="1" s="1"/>
  <c r="A8" i="1"/>
  <c r="A19" i="1" s="1"/>
  <c r="A7" i="1"/>
  <c r="A18" i="1" s="1"/>
  <c r="A3" i="1"/>
  <c r="A14" i="1" s="1"/>
  <c r="A4" i="1"/>
  <c r="A15" i="1" s="1"/>
  <c r="A5" i="1"/>
  <c r="A16" i="1" s="1"/>
  <c r="A6" i="1"/>
  <c r="A17" i="1" s="1"/>
  <c r="M10" i="1"/>
  <c r="M9" i="1"/>
  <c r="M7" i="1"/>
  <c r="M8" i="1"/>
  <c r="M3" i="1"/>
  <c r="M4" i="1"/>
  <c r="M5" i="1"/>
  <c r="M6" i="1"/>
  <c r="K8" i="1" l="1"/>
  <c r="W10" i="1"/>
  <c r="R2" i="10"/>
  <c r="I6" i="10"/>
  <c r="I9" i="10"/>
  <c r="AJ2" i="10"/>
  <c r="BB2" i="10"/>
  <c r="W3" i="1"/>
  <c r="W4" i="1"/>
  <c r="K10" i="1"/>
  <c r="K9" i="1"/>
  <c r="W9" i="1"/>
  <c r="AS2" i="10"/>
  <c r="W8" i="1"/>
  <c r="W7" i="1"/>
  <c r="K4" i="1"/>
  <c r="K6" i="1"/>
  <c r="AI5" i="1"/>
  <c r="AI6" i="1"/>
  <c r="AI4" i="1"/>
  <c r="AA2" i="10"/>
  <c r="BC2" i="10"/>
  <c r="R2" i="9"/>
  <c r="L6" i="9"/>
  <c r="O6" i="9"/>
  <c r="P6" i="9"/>
  <c r="T6" i="9"/>
  <c r="V6" i="9"/>
  <c r="W6" i="9"/>
  <c r="I6" i="9"/>
  <c r="Y6" i="9"/>
  <c r="Z6" i="9"/>
  <c r="K6" i="9"/>
  <c r="AA6" i="9"/>
  <c r="AI9" i="1"/>
  <c r="Y10" i="1"/>
  <c r="M21" i="1"/>
  <c r="Y9" i="1"/>
  <c r="M20" i="1"/>
  <c r="Y8" i="1"/>
  <c r="M19" i="1"/>
  <c r="Y7" i="1"/>
  <c r="M18" i="1"/>
  <c r="Y6" i="1"/>
  <c r="M17" i="1"/>
  <c r="Y5" i="1"/>
  <c r="M16" i="1"/>
  <c r="Y4" i="1"/>
  <c r="M15" i="1"/>
  <c r="Y3" i="1"/>
  <c r="M14" i="1"/>
  <c r="Y21" i="1"/>
  <c r="Y20" i="1"/>
  <c r="Y19" i="1"/>
  <c r="Y18" i="1"/>
  <c r="Y17" i="1"/>
  <c r="Y16" i="1"/>
  <c r="Y15" i="1"/>
  <c r="Y14" i="1"/>
  <c r="BC10" i="2"/>
  <c r="BB10" i="2"/>
  <c r="BA10" i="2"/>
  <c r="AZ10" i="2"/>
  <c r="AY10" i="2"/>
  <c r="AX10" i="2"/>
  <c r="AW10" i="2"/>
  <c r="AV10" i="2"/>
  <c r="AU10" i="2"/>
  <c r="AT10" i="2"/>
  <c r="AS10" i="2"/>
  <c r="AR10" i="2"/>
  <c r="AQ10" i="2"/>
  <c r="AP10" i="2"/>
  <c r="AO10" i="2"/>
  <c r="AN10" i="2"/>
  <c r="AM10" i="2"/>
  <c r="AL10" i="2"/>
  <c r="AK10" i="2"/>
  <c r="AJ10" i="2"/>
  <c r="AI10" i="2"/>
  <c r="AH10" i="2"/>
  <c r="AG10" i="2"/>
  <c r="AF10" i="2"/>
  <c r="AE10" i="2"/>
  <c r="AD10" i="2"/>
  <c r="AC10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BC8" i="2"/>
  <c r="BB8" i="2"/>
  <c r="BA8" i="2"/>
  <c r="AZ8" i="2"/>
  <c r="AY8" i="2"/>
  <c r="AX8" i="2"/>
  <c r="AW8" i="2"/>
  <c r="AV8" i="2"/>
  <c r="AU8" i="2"/>
  <c r="AT8" i="2"/>
  <c r="AS8" i="2"/>
  <c r="AR8" i="2"/>
  <c r="AQ8" i="2"/>
  <c r="AP8" i="2"/>
  <c r="AO8" i="2"/>
  <c r="AN8" i="2"/>
  <c r="AM8" i="2"/>
  <c r="AL8" i="2"/>
  <c r="AK8" i="2"/>
  <c r="AJ8" i="2"/>
  <c r="AI8" i="2"/>
  <c r="AH8" i="2"/>
  <c r="AG8" i="2"/>
  <c r="AF8" i="2"/>
  <c r="AE8" i="2"/>
  <c r="AD8" i="2"/>
  <c r="AC8" i="2"/>
  <c r="AB8" i="2"/>
  <c r="AA8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BC7" i="2"/>
  <c r="BB7" i="2"/>
  <c r="BA7" i="2"/>
  <c r="AZ7" i="2"/>
  <c r="AY7" i="2"/>
  <c r="AX7" i="2"/>
  <c r="AW7" i="2"/>
  <c r="AV7" i="2"/>
  <c r="AU7" i="2"/>
  <c r="AT7" i="2"/>
  <c r="AS7" i="2"/>
  <c r="AR7" i="2"/>
  <c r="AQ7" i="2"/>
  <c r="AP7" i="2"/>
  <c r="AO7" i="2"/>
  <c r="AN7" i="2"/>
  <c r="AM7" i="2"/>
  <c r="AL7" i="2"/>
  <c r="AK7" i="2"/>
  <c r="AJ7" i="2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B7" i="2"/>
  <c r="BC5" i="2"/>
  <c r="BB5" i="2"/>
  <c r="BA5" i="2"/>
  <c r="AZ5" i="2"/>
  <c r="AY5" i="2"/>
  <c r="AX5" i="2"/>
  <c r="AW5" i="2"/>
  <c r="AV5" i="2"/>
  <c r="AU5" i="2"/>
  <c r="AT5" i="2"/>
  <c r="AS5" i="2"/>
  <c r="AR5" i="2"/>
  <c r="AQ5" i="2"/>
  <c r="AP5" i="2"/>
  <c r="AO5" i="2"/>
  <c r="AN5" i="2"/>
  <c r="AM5" i="2"/>
  <c r="AL5" i="2"/>
  <c r="AK5" i="2"/>
  <c r="AJ5" i="2"/>
  <c r="AI5" i="2"/>
  <c r="AH5" i="2"/>
  <c r="AG5" i="2"/>
  <c r="AF5" i="2"/>
  <c r="AE5" i="2"/>
  <c r="AD5" i="2"/>
  <c r="AC5" i="2"/>
  <c r="AC9" i="2" s="1"/>
  <c r="AB5" i="2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B5" i="2"/>
  <c r="BC4" i="2"/>
  <c r="BB4" i="2"/>
  <c r="BA4" i="2"/>
  <c r="AZ4" i="2"/>
  <c r="AY4" i="2"/>
  <c r="AX4" i="2"/>
  <c r="AW4" i="2"/>
  <c r="AV4" i="2"/>
  <c r="AU4" i="2"/>
  <c r="AT4" i="2"/>
  <c r="AS4" i="2"/>
  <c r="AR4" i="2"/>
  <c r="AQ4" i="2"/>
  <c r="AP4" i="2"/>
  <c r="AO4" i="2"/>
  <c r="AN4" i="2"/>
  <c r="AM4" i="2"/>
  <c r="AL4" i="2"/>
  <c r="AK4" i="2"/>
  <c r="AJ4" i="2"/>
  <c r="AI4" i="2"/>
  <c r="AH4" i="2"/>
  <c r="AG4" i="2"/>
  <c r="AF4" i="2"/>
  <c r="AE4" i="2"/>
  <c r="AD4" i="2"/>
  <c r="AC4" i="2"/>
  <c r="AB4" i="2"/>
  <c r="AA4" i="2"/>
  <c r="Z4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B4" i="2"/>
  <c r="BC3" i="2"/>
  <c r="BB3" i="2"/>
  <c r="BA3" i="2"/>
  <c r="AZ3" i="2"/>
  <c r="AY3" i="2"/>
  <c r="AX3" i="2"/>
  <c r="AW3" i="2"/>
  <c r="AV3" i="2"/>
  <c r="AU3" i="2"/>
  <c r="AT3" i="2"/>
  <c r="AS3" i="2"/>
  <c r="AR3" i="2"/>
  <c r="AQ3" i="2"/>
  <c r="AP3" i="2"/>
  <c r="AO3" i="2"/>
  <c r="AN3" i="2"/>
  <c r="AM3" i="2"/>
  <c r="AL3" i="2"/>
  <c r="AK3" i="2"/>
  <c r="AJ3" i="2"/>
  <c r="AI3" i="2"/>
  <c r="AH3" i="2"/>
  <c r="AG3" i="2"/>
  <c r="AF3" i="2"/>
  <c r="AE3" i="2"/>
  <c r="AD3" i="2"/>
  <c r="AC3" i="2"/>
  <c r="AB3" i="2"/>
  <c r="AA3" i="2"/>
  <c r="Z3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B3" i="2"/>
  <c r="AM10" i="8"/>
  <c r="AL10" i="8"/>
  <c r="AB10" i="8"/>
  <c r="AA10" i="8"/>
  <c r="Z10" i="8"/>
  <c r="Y10" i="8"/>
  <c r="X10" i="8"/>
  <c r="W10" i="8"/>
  <c r="V10" i="8"/>
  <c r="U10" i="8"/>
  <c r="T10" i="8"/>
  <c r="S10" i="8"/>
  <c r="R10" i="8"/>
  <c r="Q10" i="8"/>
  <c r="P10" i="8"/>
  <c r="O10" i="8"/>
  <c r="N10" i="8"/>
  <c r="M10" i="8"/>
  <c r="L10" i="8"/>
  <c r="K10" i="8"/>
  <c r="J10" i="8"/>
  <c r="I10" i="8"/>
  <c r="H10" i="8"/>
  <c r="G10" i="8"/>
  <c r="F10" i="8"/>
  <c r="E10" i="8"/>
  <c r="D10" i="8"/>
  <c r="C10" i="8"/>
  <c r="B10" i="8"/>
  <c r="AM8" i="8"/>
  <c r="BE8" i="10" s="1"/>
  <c r="AL8" i="8"/>
  <c r="BD8" i="10" s="1"/>
  <c r="AB8" i="8"/>
  <c r="AA8" i="8"/>
  <c r="Z8" i="8"/>
  <c r="Y8" i="8"/>
  <c r="X8" i="8"/>
  <c r="W8" i="8"/>
  <c r="V8" i="8"/>
  <c r="U8" i="8"/>
  <c r="T8" i="8"/>
  <c r="S8" i="8"/>
  <c r="R8" i="8"/>
  <c r="Q8" i="8"/>
  <c r="P8" i="8"/>
  <c r="O8" i="8"/>
  <c r="N8" i="8"/>
  <c r="M8" i="8"/>
  <c r="L8" i="8"/>
  <c r="K8" i="8"/>
  <c r="J8" i="8"/>
  <c r="I8" i="8"/>
  <c r="H8" i="8"/>
  <c r="G8" i="8"/>
  <c r="F8" i="8"/>
  <c r="E8" i="8"/>
  <c r="D8" i="8"/>
  <c r="C8" i="8"/>
  <c r="B8" i="8"/>
  <c r="AM7" i="8"/>
  <c r="BE7" i="10" s="1"/>
  <c r="AL7" i="8"/>
  <c r="BD7" i="10" s="1"/>
  <c r="AB7" i="8"/>
  <c r="AA7" i="8"/>
  <c r="Z7" i="8"/>
  <c r="Y7" i="8"/>
  <c r="X7" i="8"/>
  <c r="W7" i="8"/>
  <c r="V7" i="8"/>
  <c r="U7" i="8"/>
  <c r="T7" i="8"/>
  <c r="S7" i="8"/>
  <c r="R7" i="8"/>
  <c r="Q7" i="8"/>
  <c r="P7" i="8"/>
  <c r="O7" i="8"/>
  <c r="N7" i="8"/>
  <c r="M7" i="8"/>
  <c r="L7" i="8"/>
  <c r="K7" i="8"/>
  <c r="J7" i="8"/>
  <c r="I7" i="8"/>
  <c r="H7" i="8"/>
  <c r="G7" i="8"/>
  <c r="F7" i="8"/>
  <c r="E7" i="8"/>
  <c r="D7" i="8"/>
  <c r="C7" i="8"/>
  <c r="B7" i="8"/>
  <c r="AM5" i="8"/>
  <c r="BE5" i="10" s="1"/>
  <c r="AL5" i="8"/>
  <c r="BD5" i="10" s="1"/>
  <c r="AB5" i="8"/>
  <c r="AA5" i="8"/>
  <c r="Z5" i="8"/>
  <c r="Y5" i="8"/>
  <c r="X5" i="8"/>
  <c r="W5" i="8"/>
  <c r="V5" i="8"/>
  <c r="U5" i="8"/>
  <c r="T5" i="8"/>
  <c r="S5" i="8"/>
  <c r="R5" i="8"/>
  <c r="Q5" i="8"/>
  <c r="P5" i="8"/>
  <c r="O5" i="8"/>
  <c r="N5" i="8"/>
  <c r="M5" i="8"/>
  <c r="L5" i="8"/>
  <c r="K5" i="8"/>
  <c r="J5" i="8"/>
  <c r="I5" i="8"/>
  <c r="H5" i="8"/>
  <c r="G5" i="8"/>
  <c r="F5" i="8"/>
  <c r="E5" i="8"/>
  <c r="D5" i="8"/>
  <c r="C5" i="8"/>
  <c r="B5" i="8"/>
  <c r="AM4" i="8"/>
  <c r="BE4" i="10" s="1"/>
  <c r="AL4" i="8"/>
  <c r="BD4" i="10" s="1"/>
  <c r="AB4" i="8"/>
  <c r="AA4" i="8"/>
  <c r="Z4" i="8"/>
  <c r="Y4" i="8"/>
  <c r="X4" i="8"/>
  <c r="W4" i="8"/>
  <c r="V4" i="8"/>
  <c r="U4" i="8"/>
  <c r="T4" i="8"/>
  <c r="S4" i="8"/>
  <c r="R4" i="8"/>
  <c r="Q4" i="8"/>
  <c r="P4" i="8"/>
  <c r="O4" i="8"/>
  <c r="N4" i="8"/>
  <c r="M4" i="8"/>
  <c r="L4" i="8"/>
  <c r="K4" i="8"/>
  <c r="J4" i="8"/>
  <c r="I4" i="8"/>
  <c r="H4" i="8"/>
  <c r="G4" i="8"/>
  <c r="F4" i="8"/>
  <c r="E4" i="8"/>
  <c r="D4" i="8"/>
  <c r="C4" i="8"/>
  <c r="B4" i="8"/>
  <c r="AM3" i="8"/>
  <c r="BE3" i="10" s="1"/>
  <c r="AL3" i="8"/>
  <c r="BD3" i="10" s="1"/>
  <c r="AB3" i="8"/>
  <c r="AA3" i="8"/>
  <c r="Z3" i="8"/>
  <c r="Y3" i="8"/>
  <c r="X3" i="8"/>
  <c r="W3" i="8"/>
  <c r="V3" i="8"/>
  <c r="U3" i="8"/>
  <c r="T3" i="8"/>
  <c r="S3" i="8"/>
  <c r="R3" i="8"/>
  <c r="Q3" i="8"/>
  <c r="P3" i="8"/>
  <c r="O3" i="8"/>
  <c r="N3" i="8"/>
  <c r="M3" i="8"/>
  <c r="L3" i="8"/>
  <c r="K3" i="8"/>
  <c r="J3" i="8"/>
  <c r="I3" i="8"/>
  <c r="H3" i="8"/>
  <c r="G3" i="8"/>
  <c r="F3" i="8"/>
  <c r="E3" i="8"/>
  <c r="D3" i="8"/>
  <c r="C3" i="8"/>
  <c r="B3" i="8"/>
  <c r="I2" i="8"/>
  <c r="W21" i="1"/>
  <c r="W20" i="1"/>
  <c r="W19" i="1"/>
  <c r="W18" i="1"/>
  <c r="N17" i="1"/>
  <c r="W17" i="1" s="1"/>
  <c r="N16" i="1"/>
  <c r="W16" i="1" s="1"/>
  <c r="N15" i="1"/>
  <c r="W15" i="1" s="1"/>
  <c r="N14" i="1"/>
  <c r="W14" i="1" s="1"/>
  <c r="K21" i="1"/>
  <c r="K20" i="1"/>
  <c r="K19" i="1"/>
  <c r="K18" i="1"/>
  <c r="K17" i="1"/>
  <c r="B16" i="1"/>
  <c r="K16" i="1" s="1"/>
  <c r="B15" i="1"/>
  <c r="K15" i="1" s="1"/>
  <c r="AK6" i="2"/>
  <c r="AJ6" i="2"/>
  <c r="AI6" i="2"/>
  <c r="AH6" i="2"/>
  <c r="AG6" i="2"/>
  <c r="AF6" i="2"/>
  <c r="AD6" i="2"/>
  <c r="AC6" i="2"/>
  <c r="BC9" i="2"/>
  <c r="BB9" i="2"/>
  <c r="BA9" i="2"/>
  <c r="AZ9" i="2"/>
  <c r="AY9" i="2"/>
  <c r="AX9" i="2"/>
  <c r="AV9" i="2"/>
  <c r="BC6" i="2"/>
  <c r="BB6" i="2"/>
  <c r="BA6" i="2"/>
  <c r="AZ6" i="2"/>
  <c r="AY6" i="2"/>
  <c r="AX6" i="2"/>
  <c r="AV6" i="2"/>
  <c r="AT9" i="2"/>
  <c r="AS9" i="2"/>
  <c r="AR9" i="2"/>
  <c r="AQ9" i="2"/>
  <c r="AP9" i="2"/>
  <c r="AO9" i="2"/>
  <c r="AM9" i="2"/>
  <c r="AT6" i="2"/>
  <c r="AS6" i="2"/>
  <c r="AR6" i="2"/>
  <c r="AQ6" i="2"/>
  <c r="AP6" i="2"/>
  <c r="AO6" i="2"/>
  <c r="AM6" i="2"/>
  <c r="AB9" i="2"/>
  <c r="AA9" i="2"/>
  <c r="Z9" i="2"/>
  <c r="Y9" i="2"/>
  <c r="X9" i="2"/>
  <c r="W9" i="2"/>
  <c r="U9" i="2"/>
  <c r="AB6" i="2"/>
  <c r="AA6" i="2"/>
  <c r="Z6" i="2"/>
  <c r="Y6" i="2"/>
  <c r="X6" i="2"/>
  <c r="W6" i="2"/>
  <c r="U6" i="2"/>
  <c r="S9" i="2"/>
  <c r="R9" i="2"/>
  <c r="Q9" i="2"/>
  <c r="P9" i="2"/>
  <c r="O9" i="2"/>
  <c r="N9" i="2"/>
  <c r="L9" i="2"/>
  <c r="S6" i="2"/>
  <c r="R6" i="2"/>
  <c r="Q6" i="2"/>
  <c r="P6" i="2"/>
  <c r="O6" i="2"/>
  <c r="N6" i="2"/>
  <c r="L6" i="2"/>
  <c r="J9" i="2"/>
  <c r="I9" i="2"/>
  <c r="H9" i="2"/>
  <c r="G9" i="2"/>
  <c r="F9" i="2"/>
  <c r="E9" i="2"/>
  <c r="D9" i="2"/>
  <c r="C9" i="2"/>
  <c r="J6" i="2"/>
  <c r="I6" i="2"/>
  <c r="H6" i="2"/>
  <c r="G6" i="2"/>
  <c r="F6" i="2"/>
  <c r="E6" i="2"/>
  <c r="D6" i="2"/>
  <c r="C6" i="2"/>
  <c r="AT2" i="2"/>
  <c r="AK2" i="2"/>
  <c r="AB2" i="2"/>
  <c r="S2" i="2"/>
  <c r="V2" i="8"/>
  <c r="AK2" i="8"/>
  <c r="AB9" i="8"/>
  <c r="AB6" i="8"/>
  <c r="AB2" i="8"/>
  <c r="S2" i="8"/>
  <c r="S6" i="8"/>
  <c r="S9" i="8"/>
  <c r="J9" i="8"/>
  <c r="J6" i="8"/>
  <c r="BD5" i="2"/>
  <c r="AI2" i="8"/>
  <c r="AH2" i="8"/>
  <c r="AG2" i="8"/>
  <c r="AF2" i="8"/>
  <c r="AE2" i="8"/>
  <c r="AD2" i="8"/>
  <c r="Z2" i="8"/>
  <c r="Z9" i="8" s="1"/>
  <c r="Y2" i="8"/>
  <c r="Y9" i="8" s="1"/>
  <c r="X2" i="8"/>
  <c r="X9" i="8" s="1"/>
  <c r="W2" i="8"/>
  <c r="W6" i="8" s="1"/>
  <c r="V6" i="8"/>
  <c r="U2" i="8"/>
  <c r="U6" i="8" s="1"/>
  <c r="K2" i="8"/>
  <c r="K9" i="8" s="1"/>
  <c r="AS9" i="10" l="1"/>
  <c r="AS6" i="10"/>
  <c r="BB6" i="10"/>
  <c r="BB9" i="10"/>
  <c r="AA6" i="10"/>
  <c r="AJ6" i="10" s="1"/>
  <c r="AA9" i="10"/>
  <c r="R6" i="10"/>
  <c r="R9" i="10"/>
  <c r="BE8" i="2"/>
  <c r="BD8" i="2"/>
  <c r="BD7" i="2"/>
  <c r="BE7" i="2"/>
  <c r="BE5" i="2"/>
  <c r="BE4" i="2"/>
  <c r="BD4" i="2"/>
  <c r="BD3" i="2"/>
  <c r="BE3" i="2"/>
  <c r="R9" i="9"/>
  <c r="R6" i="9"/>
  <c r="AE9" i="2"/>
  <c r="AF9" i="2"/>
  <c r="AG9" i="2"/>
  <c r="AH9" i="2"/>
  <c r="AI9" i="2"/>
  <c r="AD9" i="2"/>
  <c r="AJ9" i="2"/>
  <c r="AK9" i="2"/>
  <c r="X6" i="8"/>
  <c r="Y6" i="8"/>
  <c r="Z6" i="8"/>
  <c r="W9" i="8"/>
  <c r="U9" i="8"/>
  <c r="V9" i="8"/>
  <c r="AJ2" i="8" l="1"/>
  <c r="AA2" i="8"/>
  <c r="L2" i="8"/>
  <c r="L6" i="8" s="1"/>
  <c r="M2" i="8"/>
  <c r="M9" i="8" s="1"/>
  <c r="N2" i="8"/>
  <c r="N6" i="8" s="1"/>
  <c r="O2" i="8"/>
  <c r="O6" i="8" s="1"/>
  <c r="P2" i="8"/>
  <c r="P6" i="8" s="1"/>
  <c r="Q2" i="8"/>
  <c r="Q9" i="8" s="1"/>
  <c r="R2" i="8"/>
  <c r="R6" i="8" s="1"/>
  <c r="T2" i="8"/>
  <c r="T6" i="8" s="1"/>
  <c r="AC6" i="8"/>
  <c r="B6" i="8"/>
  <c r="C6" i="8"/>
  <c r="D6" i="8"/>
  <c r="E6" i="8"/>
  <c r="F6" i="8"/>
  <c r="G6" i="8"/>
  <c r="H6" i="8"/>
  <c r="I6" i="8"/>
  <c r="K6" i="8"/>
  <c r="B9" i="8"/>
  <c r="C9" i="8"/>
  <c r="D9" i="8"/>
  <c r="E9" i="8"/>
  <c r="F9" i="8"/>
  <c r="G9" i="8"/>
  <c r="H9" i="8"/>
  <c r="AJ9" i="8" l="1"/>
  <c r="AJ6" i="8"/>
  <c r="AC9" i="8"/>
  <c r="T9" i="8"/>
  <c r="Q6" i="8"/>
  <c r="P9" i="8"/>
  <c r="M6" i="8"/>
  <c r="O9" i="8"/>
  <c r="AA6" i="8"/>
  <c r="AA9" i="8"/>
  <c r="I9" i="8"/>
  <c r="N9" i="8"/>
  <c r="L9" i="8"/>
  <c r="R9" i="8"/>
  <c r="BA2" i="2" l="1"/>
  <c r="AR2" i="2"/>
  <c r="AI2" i="2"/>
  <c r="AA2" i="2"/>
  <c r="Z2" i="2"/>
  <c r="R2" i="2"/>
  <c r="Q2" i="2"/>
  <c r="AZ2" i="2" l="1"/>
  <c r="AQ2" i="2"/>
  <c r="AH2" i="2"/>
  <c r="Y2" i="2"/>
  <c r="P2" i="2"/>
  <c r="AM2" i="2"/>
  <c r="AN2" i="2"/>
  <c r="AO2" i="2"/>
  <c r="AP2" i="2"/>
  <c r="AS2" i="2"/>
  <c r="AY2" i="2"/>
  <c r="AW2" i="2"/>
  <c r="AF2" i="2"/>
  <c r="B9" i="2"/>
  <c r="B6" i="2"/>
  <c r="BB2" i="2"/>
  <c r="AX2" i="2"/>
  <c r="AV2" i="2"/>
  <c r="AU2" i="2"/>
  <c r="AU9" i="2" s="1"/>
  <c r="AL2" i="2"/>
  <c r="AL6" i="2" s="1"/>
  <c r="AJ2" i="2"/>
  <c r="AE2" i="2"/>
  <c r="AG2" i="2"/>
  <c r="AD2" i="2"/>
  <c r="AC2" i="2"/>
  <c r="W2" i="2"/>
  <c r="V2" i="2"/>
  <c r="X2" i="2"/>
  <c r="U2" i="2"/>
  <c r="T2" i="2"/>
  <c r="T6" i="2" s="1"/>
  <c r="N2" i="2"/>
  <c r="M2" i="2"/>
  <c r="O2" i="2"/>
  <c r="L2" i="2"/>
  <c r="K2" i="2"/>
  <c r="K6" i="2" s="1"/>
  <c r="M6" i="2" l="1"/>
  <c r="M9" i="2"/>
  <c r="V9" i="2"/>
  <c r="V6" i="2"/>
  <c r="AE6" i="2" s="1"/>
  <c r="AW9" i="2"/>
  <c r="AW6" i="2"/>
  <c r="AN9" i="2"/>
  <c r="AN6" i="2"/>
  <c r="T9" i="2"/>
  <c r="AU6" i="2"/>
  <c r="AL9" i="2"/>
  <c r="K9" i="2"/>
  <c r="BC2" i="2"/>
</calcChain>
</file>

<file path=xl/sharedStrings.xml><?xml version="1.0" encoding="utf-8"?>
<sst xmlns="http://schemas.openxmlformats.org/spreadsheetml/2006/main" count="202" uniqueCount="70">
  <si>
    <t>Predictors</t>
  </si>
  <si>
    <t xml:space="preserve">SE </t>
  </si>
  <si>
    <t>H_Time</t>
  </si>
  <si>
    <t>L_time</t>
  </si>
  <si>
    <t>Exc. size</t>
  </si>
  <si>
    <t>T. params (ms)</t>
  </si>
  <si>
    <t>std.error</t>
  </si>
  <si>
    <t>t</t>
  </si>
  <si>
    <t>Excursion</t>
  </si>
  <si>
    <t>2.5% CI</t>
  </si>
  <si>
    <t>97.5% CI</t>
  </si>
  <si>
    <t>df</t>
  </si>
  <si>
    <t>L Time</t>
  </si>
  <si>
    <t>H Time</t>
  </si>
  <si>
    <r>
      <t xml:space="preserve">L </t>
    </r>
    <r>
      <rPr>
        <i/>
        <sz val="20"/>
        <color theme="1"/>
        <rFont val="Calibri"/>
        <family val="2"/>
        <scheme val="minor"/>
      </rPr>
      <t>f</t>
    </r>
    <r>
      <rPr>
        <vertAlign val="subscript"/>
        <sz val="20"/>
        <color theme="1"/>
        <rFont val="Calibri"/>
        <family val="2"/>
        <scheme val="minor"/>
      </rPr>
      <t>0</t>
    </r>
  </si>
  <si>
    <r>
      <t xml:space="preserve">H </t>
    </r>
    <r>
      <rPr>
        <i/>
        <sz val="20"/>
        <color theme="1"/>
        <rFont val="Calibri"/>
        <family val="2"/>
        <scheme val="minor"/>
      </rPr>
      <t>f</t>
    </r>
    <r>
      <rPr>
        <vertAlign val="subscript"/>
        <sz val="20"/>
        <color theme="1"/>
        <rFont val="Calibri"/>
        <family val="2"/>
        <scheme val="minor"/>
      </rPr>
      <t>0</t>
    </r>
  </si>
  <si>
    <t>log(ST/sec)</t>
  </si>
  <si>
    <t>β0</t>
  </si>
  <si>
    <t>LH Slope</t>
  </si>
  <si>
    <t>MDC</t>
  </si>
  <si>
    <t>MWH</t>
  </si>
  <si>
    <t>MYN</t>
  </si>
  <si>
    <t>MDQ</t>
  </si>
  <si>
    <t>p. val.</t>
  </si>
  <si>
    <r>
      <t>L_f</t>
    </r>
    <r>
      <rPr>
        <vertAlign val="subscript"/>
        <sz val="9"/>
        <color rgb="FF000000"/>
        <rFont val="Arial"/>
        <family val="2"/>
      </rPr>
      <t>0</t>
    </r>
  </si>
  <si>
    <r>
      <t>H_f</t>
    </r>
    <r>
      <rPr>
        <vertAlign val="subscript"/>
        <sz val="9"/>
        <color rgb="FF000000"/>
        <rFont val="Arial"/>
        <family val="2"/>
      </rPr>
      <t>0</t>
    </r>
  </si>
  <si>
    <t>MDC vs MWH</t>
  </si>
  <si>
    <t>MDC vs MYN</t>
  </si>
  <si>
    <t>MDC vs MDQ</t>
  </si>
  <si>
    <t>MWH vs MYN</t>
  </si>
  <si>
    <t>MWH vs MDQ</t>
  </si>
  <si>
    <t>MYN vs MDQ</t>
  </si>
  <si>
    <t>p.adj. (bf=7)</t>
  </si>
  <si>
    <t xml:space="preserve"> </t>
  </si>
  <si>
    <t>slope</t>
  </si>
  <si>
    <t>sig.</t>
  </si>
  <si>
    <t>2.5%  CI</t>
  </si>
  <si>
    <r>
      <t>F</t>
    </r>
    <r>
      <rPr>
        <b/>
        <vertAlign val="subscript"/>
        <sz val="9"/>
        <color rgb="FF000000"/>
        <rFont val="Arial"/>
        <family val="2"/>
      </rPr>
      <t>0</t>
    </r>
    <r>
      <rPr>
        <b/>
        <sz val="9"/>
        <color rgb="FF000000"/>
        <rFont val="Arial"/>
        <family val="2"/>
      </rPr>
      <t xml:space="preserve"> params (STs)</t>
    </r>
  </si>
  <si>
    <r>
      <t>R</t>
    </r>
    <r>
      <rPr>
        <b/>
        <vertAlign val="superscript"/>
        <sz val="9"/>
        <color rgb="FF000000"/>
        <rFont val="Arial"/>
        <family val="2"/>
      </rPr>
      <t>2</t>
    </r>
    <r>
      <rPr>
        <b/>
        <sz val="9"/>
        <color rgb="FF000000"/>
        <rFont val="Arial"/>
        <family val="2"/>
      </rPr>
      <t xml:space="preserve">m </t>
    </r>
  </si>
  <si>
    <r>
      <t>R</t>
    </r>
    <r>
      <rPr>
        <b/>
        <vertAlign val="superscript"/>
        <sz val="9"/>
        <color rgb="FF000000"/>
        <rFont val="Arial"/>
        <family val="2"/>
      </rPr>
      <t>2</t>
    </r>
    <r>
      <rPr>
        <b/>
        <sz val="9"/>
        <color rgb="FF000000"/>
        <rFont val="Arial"/>
        <family val="2"/>
      </rPr>
      <t xml:space="preserve">c </t>
    </r>
  </si>
  <si>
    <r>
      <t>R</t>
    </r>
    <r>
      <rPr>
        <b/>
        <vertAlign val="superscript"/>
        <sz val="9"/>
        <color rgb="FF000000"/>
        <rFont val="Arial"/>
        <family val="2"/>
      </rPr>
      <t>2</t>
    </r>
    <r>
      <rPr>
        <b/>
        <sz val="9"/>
        <color rgb="FF000000"/>
        <rFont val="Arial"/>
        <family val="2"/>
      </rPr>
      <t xml:space="preserve"> </t>
    </r>
  </si>
  <si>
    <t>ST/sec</t>
  </si>
  <si>
    <r>
      <t>β</t>
    </r>
    <r>
      <rPr>
        <b/>
        <vertAlign val="subscript"/>
        <sz val="9"/>
        <color rgb="FF000000"/>
        <rFont val="Arial"/>
        <family val="2"/>
      </rPr>
      <t>1</t>
    </r>
  </si>
  <si>
    <t>|CI-delta|</t>
  </si>
  <si>
    <t>estimate</t>
  </si>
  <si>
    <t>t.value</t>
  </si>
  <si>
    <t>p.value</t>
  </si>
  <si>
    <t>p.adj. (bf=16)</t>
  </si>
  <si>
    <t xml:space="preserve">signif. </t>
  </si>
  <si>
    <t>*</t>
  </si>
  <si>
    <t>* Values of MDC = exp(log[lh_slope]) for sake of comparison</t>
  </si>
  <si>
    <t>PA_l_f0</t>
  </si>
  <si>
    <t>PA_l_time</t>
  </si>
  <si>
    <t>PA_h_f0</t>
  </si>
  <si>
    <t>p. adj. (b.f.=16)</t>
  </si>
  <si>
    <t>PA_h_time</t>
  </si>
  <si>
    <t xml:space="preserve">     </t>
  </si>
  <si>
    <t>L*H</t>
  </si>
  <si>
    <t>^[L*]H</t>
  </si>
  <si>
    <t>L*^[H]</t>
  </si>
  <si>
    <t>^[L*H]</t>
  </si>
  <si>
    <t>L*H vs. ^[L*]H</t>
  </si>
  <si>
    <t>L*H vs. L*^[H]</t>
  </si>
  <si>
    <t>L*H vs. ^[L*H]</t>
  </si>
  <si>
    <t>^[L]*H vs. L*^[H]</t>
  </si>
  <si>
    <t>^[L]*H vs. ^[L*H]</t>
  </si>
  <si>
    <t>L*^[H] vs. ^[L*H]</t>
  </si>
  <si>
    <t>Mode Parameters</t>
  </si>
  <si>
    <t>PA Parameters</t>
  </si>
  <si>
    <t xml:space="preserve">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</si>
</sst>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"/>
    <numFmt numFmtId="166" formatCode="0.0000"/>
    <numFmt numFmtId="167" formatCode="0.0000000E+00"/>
  </numFmts>
  <fonts count="2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rgb="FF333333"/>
      <name val="Calibri"/>
      <family val="2"/>
      <scheme val="minor"/>
    </font>
    <font>
      <i/>
      <sz val="20"/>
      <color theme="1"/>
      <name val="Calibri"/>
      <family val="2"/>
      <scheme val="minor"/>
    </font>
    <font>
      <vertAlign val="subscript"/>
      <sz val="20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vertAlign val="subscript"/>
      <sz val="9"/>
      <color rgb="FF00000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9"/>
      <color rgb="FFFF0000"/>
      <name val="Arial"/>
      <family val="2"/>
    </font>
    <font>
      <b/>
      <vertAlign val="subscript"/>
      <sz val="9"/>
      <color rgb="FF000000"/>
      <name val="Arial"/>
      <family val="2"/>
    </font>
    <font>
      <b/>
      <vertAlign val="superscript"/>
      <sz val="9"/>
      <color rgb="FF000000"/>
      <name val="Arial"/>
      <family val="2"/>
    </font>
    <font>
      <sz val="9"/>
      <color theme="0"/>
      <name val="Arial"/>
      <family val="2"/>
    </font>
    <font>
      <sz val="11"/>
      <name val="Calibri"/>
      <family val="2"/>
      <scheme val="minor"/>
    </font>
    <font>
      <sz val="2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">
        <color theme="2" tint="-9.9948118533890809E-2"/>
      </top>
      <bottom style="medium">
        <color theme="2" tint="-9.9948118533890809E-2"/>
      </bottom>
      <diagonal/>
    </border>
    <border>
      <left/>
      <right/>
      <top style="medium">
        <color theme="2" tint="-9.9948118533890809E-2"/>
      </top>
      <bottom/>
      <diagonal/>
    </border>
    <border>
      <left/>
      <right/>
      <top/>
      <bottom style="medium">
        <color theme="2" tint="-9.9917600024414813E-2"/>
      </bottom>
      <diagonal/>
    </border>
    <border>
      <left/>
      <right/>
      <top style="medium">
        <color theme="2" tint="-9.9917600024414813E-2"/>
      </top>
      <bottom style="medium">
        <color theme="2" tint="-9.9917600024414813E-2"/>
      </bottom>
      <diagonal/>
    </border>
    <border>
      <left/>
      <right/>
      <top style="medium">
        <color theme="2" tint="-9.9917600024414813E-2"/>
      </top>
      <bottom/>
      <diagonal/>
    </border>
    <border>
      <left/>
      <right/>
      <top style="thick">
        <color theme="2" tint="-9.9887081514938816E-2"/>
      </top>
      <bottom/>
      <diagonal/>
    </border>
    <border>
      <left/>
      <right/>
      <top style="thick">
        <color theme="2" tint="-9.9887081514938816E-2"/>
      </top>
      <bottom style="thick">
        <color theme="2" tint="-9.9887081514938816E-2"/>
      </bottom>
      <diagonal/>
    </border>
    <border>
      <left/>
      <right/>
      <top style="thick">
        <color theme="2" tint="-9.985656300546282E-2"/>
      </top>
      <bottom style="thick">
        <color theme="2" tint="-9.985656300546282E-2"/>
      </bottom>
      <diagonal/>
    </border>
    <border>
      <left/>
      <right/>
      <top/>
      <bottom style="thick">
        <color theme="2" tint="-9.985656300546282E-2"/>
      </bottom>
      <diagonal/>
    </border>
    <border>
      <left/>
      <right/>
      <top/>
      <bottom style="medium">
        <color theme="2" tint="-9.9948118533890809E-2"/>
      </bottom>
      <diagonal/>
    </border>
    <border>
      <left/>
      <right/>
      <top style="thick">
        <color theme="2" tint="-9.9917600024414813E-2"/>
      </top>
      <bottom style="thick">
        <color theme="2" tint="-9.9917600024414813E-2"/>
      </bottom>
      <diagonal/>
    </border>
    <border>
      <left/>
      <right/>
      <top/>
      <bottom style="thick">
        <color theme="2" tint="-9.9917600024414813E-2"/>
      </bottom>
      <diagonal/>
    </border>
    <border>
      <left style="dashed">
        <color theme="2" tint="-9.9887081514938816E-2"/>
      </left>
      <right/>
      <top/>
      <bottom style="thick">
        <color theme="2" tint="-9.9917600024414813E-2"/>
      </bottom>
      <diagonal/>
    </border>
    <border>
      <left style="dashed">
        <color theme="2" tint="-9.9887081514938816E-2"/>
      </left>
      <right/>
      <top style="thick">
        <color theme="2" tint="-9.9917600024414813E-2"/>
      </top>
      <bottom style="thick">
        <color theme="2" tint="-9.9917600024414813E-2"/>
      </bottom>
      <diagonal/>
    </border>
    <border>
      <left style="dashed">
        <color theme="2" tint="-9.9887081514938816E-2"/>
      </left>
      <right/>
      <top/>
      <bottom style="medium">
        <color theme="2" tint="-9.9948118533890809E-2"/>
      </bottom>
      <diagonal/>
    </border>
    <border>
      <left style="dashed">
        <color theme="2" tint="-9.9887081514938816E-2"/>
      </left>
      <right/>
      <top style="medium">
        <color theme="2" tint="-9.9948118533890809E-2"/>
      </top>
      <bottom style="medium">
        <color theme="2" tint="-9.9948118533890809E-2"/>
      </bottom>
      <diagonal/>
    </border>
    <border>
      <left style="dashed">
        <color theme="2" tint="-9.9887081514938816E-2"/>
      </left>
      <right/>
      <top style="medium">
        <color theme="2" tint="-9.9948118533890809E-2"/>
      </top>
      <bottom/>
      <diagonal/>
    </border>
    <border>
      <left style="dashed">
        <color theme="2" tint="-9.9887081514938816E-2"/>
      </left>
      <right/>
      <top/>
      <bottom style="thick">
        <color theme="2" tint="-9.985656300546282E-2"/>
      </bottom>
      <diagonal/>
    </border>
    <border>
      <left/>
      <right style="dashed">
        <color theme="2" tint="-9.985656300546282E-2"/>
      </right>
      <top/>
      <bottom style="thick">
        <color theme="2" tint="-9.985656300546282E-2"/>
      </bottom>
      <diagonal/>
    </border>
    <border>
      <left style="dashed">
        <color theme="2" tint="-9.9887081514938816E-2"/>
      </left>
      <right/>
      <top style="thick">
        <color theme="2" tint="-9.985656300546282E-2"/>
      </top>
      <bottom style="thick">
        <color theme="2" tint="-9.985656300546282E-2"/>
      </bottom>
      <diagonal/>
    </border>
    <border>
      <left/>
      <right style="dashed">
        <color theme="2" tint="-9.985656300546282E-2"/>
      </right>
      <top style="thick">
        <color theme="2" tint="-9.985656300546282E-2"/>
      </top>
      <bottom style="thick">
        <color theme="2" tint="-9.985656300546282E-2"/>
      </bottom>
      <diagonal/>
    </border>
    <border>
      <left style="dashed">
        <color theme="2" tint="-9.9887081514938816E-2"/>
      </left>
      <right/>
      <top/>
      <bottom style="medium">
        <color theme="2" tint="-9.9917600024414813E-2"/>
      </bottom>
      <diagonal/>
    </border>
    <border>
      <left/>
      <right style="dashed">
        <color theme="2" tint="-9.985656300546282E-2"/>
      </right>
      <top/>
      <bottom style="medium">
        <color theme="2" tint="-9.9917600024414813E-2"/>
      </bottom>
      <diagonal/>
    </border>
    <border>
      <left style="dashed">
        <color theme="2" tint="-9.9887081514938816E-2"/>
      </left>
      <right/>
      <top style="medium">
        <color theme="2" tint="-9.9917600024414813E-2"/>
      </top>
      <bottom style="medium">
        <color theme="2" tint="-9.9917600024414813E-2"/>
      </bottom>
      <diagonal/>
    </border>
    <border>
      <left/>
      <right style="dashed">
        <color theme="2" tint="-9.985656300546282E-2"/>
      </right>
      <top style="medium">
        <color theme="2" tint="-9.9917600024414813E-2"/>
      </top>
      <bottom style="medium">
        <color theme="2" tint="-9.9917600024414813E-2"/>
      </bottom>
      <diagonal/>
    </border>
    <border>
      <left style="dashed">
        <color theme="2" tint="-9.9887081514938816E-2"/>
      </left>
      <right/>
      <top style="medium">
        <color theme="2" tint="-9.9917600024414813E-2"/>
      </top>
      <bottom/>
      <diagonal/>
    </border>
    <border>
      <left/>
      <right style="dashed">
        <color theme="2" tint="-9.985656300546282E-2"/>
      </right>
      <top style="medium">
        <color theme="2" tint="-9.9917600024414813E-2"/>
      </top>
      <bottom/>
      <diagonal/>
    </border>
    <border>
      <left style="dashed">
        <color theme="2" tint="-9.9887081514938816E-2"/>
      </left>
      <right/>
      <top style="thick">
        <color theme="2" tint="-9.9887081514938816E-2"/>
      </top>
      <bottom style="thick">
        <color theme="2" tint="-9.9887081514938816E-2"/>
      </bottom>
      <diagonal/>
    </border>
    <border>
      <left/>
      <right style="dashed">
        <color theme="2" tint="-9.985656300546282E-2"/>
      </right>
      <top style="thick">
        <color theme="2" tint="-9.9887081514938816E-2"/>
      </top>
      <bottom style="thick">
        <color theme="2" tint="-9.9887081514938816E-2"/>
      </bottom>
      <diagonal/>
    </border>
    <border>
      <left/>
      <right style="dashed">
        <color theme="2" tint="-9.985656300546282E-2"/>
      </right>
      <top style="thick">
        <color theme="2" tint="-9.9887081514938816E-2"/>
      </top>
      <bottom/>
      <diagonal/>
    </border>
    <border>
      <left style="dashed">
        <color theme="2" tint="-9.9887081514938816E-2"/>
      </left>
      <right/>
      <top style="thick">
        <color theme="2" tint="-9.9887081514938816E-2"/>
      </top>
      <bottom/>
      <diagonal/>
    </border>
    <border>
      <left style="dashed">
        <color theme="2" tint="-9.985656300546282E-2"/>
      </left>
      <right/>
      <top style="thick">
        <color theme="2" tint="-9.985656300546282E-2"/>
      </top>
      <bottom style="thick">
        <color theme="2" tint="-9.985656300546282E-2"/>
      </bottom>
      <diagonal/>
    </border>
    <border>
      <left/>
      <right style="dashed">
        <color theme="2" tint="-9.982604449598681E-2"/>
      </right>
      <top style="thick">
        <color theme="2" tint="-9.985656300546282E-2"/>
      </top>
      <bottom style="thick">
        <color theme="2" tint="-9.985656300546282E-2"/>
      </bottom>
      <diagonal/>
    </border>
    <border>
      <left style="dashed">
        <color theme="2" tint="-9.985656300546282E-2"/>
      </left>
      <right/>
      <top/>
      <bottom style="medium">
        <color theme="2" tint="-9.9917600024414813E-2"/>
      </bottom>
      <diagonal/>
    </border>
    <border>
      <left/>
      <right style="dashed">
        <color theme="2" tint="-9.982604449598681E-2"/>
      </right>
      <top/>
      <bottom style="medium">
        <color theme="2" tint="-9.9917600024414813E-2"/>
      </bottom>
      <diagonal/>
    </border>
    <border>
      <left style="dashed">
        <color theme="2" tint="-9.985656300546282E-2"/>
      </left>
      <right/>
      <top style="medium">
        <color theme="2" tint="-9.9917600024414813E-2"/>
      </top>
      <bottom style="medium">
        <color theme="2" tint="-9.9917600024414813E-2"/>
      </bottom>
      <diagonal/>
    </border>
    <border>
      <left/>
      <right style="dashed">
        <color theme="2" tint="-9.982604449598681E-2"/>
      </right>
      <top style="medium">
        <color theme="2" tint="-9.9917600024414813E-2"/>
      </top>
      <bottom style="medium">
        <color theme="2" tint="-9.9917600024414813E-2"/>
      </bottom>
      <diagonal/>
    </border>
    <border>
      <left style="dashed">
        <color theme="2" tint="-9.985656300546282E-2"/>
      </left>
      <right/>
      <top style="medium">
        <color theme="2" tint="-9.9917600024414813E-2"/>
      </top>
      <bottom/>
      <diagonal/>
    </border>
    <border>
      <left/>
      <right style="dashed">
        <color theme="2" tint="-9.982604449598681E-2"/>
      </right>
      <top style="medium">
        <color theme="2" tint="-9.9917600024414813E-2"/>
      </top>
      <bottom/>
      <diagonal/>
    </border>
    <border>
      <left style="dashed">
        <color theme="2" tint="-9.985656300546282E-2"/>
      </left>
      <right/>
      <top style="thick">
        <color theme="2" tint="-9.9887081514938816E-2"/>
      </top>
      <bottom style="thick">
        <color theme="2" tint="-9.9887081514938816E-2"/>
      </bottom>
      <diagonal/>
    </border>
    <border>
      <left/>
      <right style="dashed">
        <color theme="2" tint="-9.982604449598681E-2"/>
      </right>
      <top style="thick">
        <color theme="2" tint="-9.9887081514938816E-2"/>
      </top>
      <bottom style="thick">
        <color theme="2" tint="-9.9887081514938816E-2"/>
      </bottom>
      <diagonal/>
    </border>
    <border>
      <left style="dashed">
        <color theme="2" tint="-9.985656300546282E-2"/>
      </left>
      <right/>
      <top/>
      <bottom/>
      <diagonal/>
    </border>
    <border>
      <left/>
      <right style="dashed">
        <color theme="2" tint="-9.982604449598681E-2"/>
      </right>
      <top/>
      <bottom/>
      <diagonal/>
    </border>
    <border>
      <left style="dashed">
        <color theme="2" tint="-9.982604449598681E-2"/>
      </left>
      <right/>
      <top style="thick">
        <color theme="2" tint="-9.985656300546282E-2"/>
      </top>
      <bottom style="thick">
        <color theme="2" tint="-9.985656300546282E-2"/>
      </bottom>
      <diagonal/>
    </border>
    <border>
      <left style="dashed">
        <color theme="2" tint="-9.982604449598681E-2"/>
      </left>
      <right/>
      <top/>
      <bottom style="medium">
        <color theme="2" tint="-9.9917600024414813E-2"/>
      </bottom>
      <diagonal/>
    </border>
    <border>
      <left style="dashed">
        <color theme="2" tint="-9.982604449598681E-2"/>
      </left>
      <right/>
      <top style="medium">
        <color theme="2" tint="-9.9917600024414813E-2"/>
      </top>
      <bottom style="medium">
        <color theme="2" tint="-9.9917600024414813E-2"/>
      </bottom>
      <diagonal/>
    </border>
    <border>
      <left style="dashed">
        <color theme="2" tint="-9.982604449598681E-2"/>
      </left>
      <right/>
      <top style="medium">
        <color theme="2" tint="-9.9917600024414813E-2"/>
      </top>
      <bottom/>
      <diagonal/>
    </border>
    <border>
      <left style="dashed">
        <color theme="2" tint="-9.982604449598681E-2"/>
      </left>
      <right/>
      <top style="thick">
        <color theme="2" tint="-9.9887081514938816E-2"/>
      </top>
      <bottom style="thick">
        <color theme="2" tint="-9.9887081514938816E-2"/>
      </bottom>
      <diagonal/>
    </border>
    <border>
      <left style="dashed">
        <color theme="2" tint="-9.982604449598681E-2"/>
      </left>
      <right/>
      <top/>
      <bottom/>
      <diagonal/>
    </border>
    <border>
      <left style="dashed">
        <color theme="2" tint="-9.9795525986510814E-2"/>
      </left>
      <right style="dashed">
        <color theme="2" tint="-9.9795525986510814E-2"/>
      </right>
      <top/>
      <bottom style="thick">
        <color theme="2" tint="-9.985656300546282E-2"/>
      </bottom>
      <diagonal/>
    </border>
    <border>
      <left style="dashed">
        <color theme="2" tint="-9.982604449598681E-2"/>
      </left>
      <right style="dashed">
        <color theme="2" tint="-9.9795525986510814E-2"/>
      </right>
      <top/>
      <bottom style="thick">
        <color theme="2" tint="-9.985656300546282E-2"/>
      </bottom>
      <diagonal/>
    </border>
    <border>
      <left style="dashed">
        <color theme="2" tint="-9.9795525986510814E-2"/>
      </left>
      <right style="dashed">
        <color theme="2" tint="-9.9765007477034817E-2"/>
      </right>
      <top/>
      <bottom style="thick">
        <color theme="2" tint="-9.985656300546282E-2"/>
      </bottom>
      <diagonal/>
    </border>
    <border>
      <left style="dashed">
        <color theme="2" tint="-9.9765007477034817E-2"/>
      </left>
      <right style="dashed">
        <color theme="2" tint="-9.9765007477034817E-2"/>
      </right>
      <top/>
      <bottom style="thick">
        <color theme="2" tint="-9.985656300546282E-2"/>
      </bottom>
      <diagonal/>
    </border>
    <border>
      <left style="dashed">
        <color theme="2" tint="-9.9948118533890809E-2"/>
      </left>
      <right/>
      <top/>
      <bottom style="thick">
        <color theme="2" tint="-9.9917600024414813E-2"/>
      </bottom>
      <diagonal/>
    </border>
    <border>
      <left/>
      <right style="dashed">
        <color theme="2" tint="-9.9948118533890809E-2"/>
      </right>
      <top/>
      <bottom style="thick">
        <color theme="2" tint="-9.9917600024414813E-2"/>
      </bottom>
      <diagonal/>
    </border>
    <border>
      <left style="dashed">
        <color theme="2" tint="-9.9948118533890809E-2"/>
      </left>
      <right/>
      <top style="thick">
        <color theme="2" tint="-9.9917600024414813E-2"/>
      </top>
      <bottom style="thick">
        <color theme="2" tint="-9.9917600024414813E-2"/>
      </bottom>
      <diagonal/>
    </border>
    <border>
      <left/>
      <right style="dashed">
        <color theme="2" tint="-9.9948118533890809E-2"/>
      </right>
      <top style="thick">
        <color theme="2" tint="-9.9917600024414813E-2"/>
      </top>
      <bottom style="thick">
        <color theme="2" tint="-9.9917600024414813E-2"/>
      </bottom>
      <diagonal/>
    </border>
    <border>
      <left style="dashed">
        <color theme="2" tint="-9.9948118533890809E-2"/>
      </left>
      <right/>
      <top/>
      <bottom style="medium">
        <color theme="2" tint="-9.9948118533890809E-2"/>
      </bottom>
      <diagonal/>
    </border>
    <border>
      <left style="dashed">
        <color theme="2" tint="-9.9948118533890809E-2"/>
      </left>
      <right/>
      <top style="medium">
        <color theme="2" tint="-9.9948118533890809E-2"/>
      </top>
      <bottom style="medium">
        <color theme="2" tint="-9.9948118533890809E-2"/>
      </bottom>
      <diagonal/>
    </border>
    <border>
      <left style="dashed">
        <color theme="2" tint="-9.9948118533890809E-2"/>
      </left>
      <right/>
      <top style="medium">
        <color theme="2" tint="-9.9948118533890809E-2"/>
      </top>
      <bottom/>
      <diagonal/>
    </border>
    <border>
      <left style="dashed">
        <color theme="2" tint="-9.9948118533890809E-2"/>
      </left>
      <right/>
      <top/>
      <bottom/>
      <diagonal/>
    </border>
    <border>
      <left/>
      <right style="dashed">
        <color theme="2" tint="-9.985656300546282E-2"/>
      </right>
      <top/>
      <bottom/>
      <diagonal/>
    </border>
    <border>
      <left style="dashed">
        <color theme="2" tint="-9.985656300546282E-2"/>
      </left>
      <right/>
      <top/>
      <bottom style="thick">
        <color theme="2" tint="-9.985656300546282E-2"/>
      </bottom>
      <diagonal/>
    </border>
    <border>
      <left/>
      <right style="dashed">
        <color theme="2" tint="-9.982604449598681E-2"/>
      </right>
      <top/>
      <bottom style="thick">
        <color theme="2" tint="-9.985656300546282E-2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21">
    <xf numFmtId="0" fontId="0" fillId="0" borderId="0" xfId="0"/>
    <xf numFmtId="164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1" fontId="7" fillId="0" borderId="0" xfId="0" applyNumberFormat="1" applyFont="1" applyBorder="1" applyAlignment="1">
      <alignment horizontal="left" vertical="center"/>
    </xf>
    <xf numFmtId="0" fontId="0" fillId="0" borderId="5" xfId="0" applyFont="1" applyBorder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1" fontId="0" fillId="0" borderId="2" xfId="0" applyNumberFormat="1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0" fontId="0" fillId="0" borderId="6" xfId="0" applyNumberFormat="1" applyFont="1" applyBorder="1" applyAlignment="1">
      <alignment horizontal="left" vertical="center"/>
    </xf>
    <xf numFmtId="1" fontId="0" fillId="0" borderId="2" xfId="0" applyNumberFormat="1" applyFont="1" applyBorder="1" applyAlignment="1">
      <alignment horizontal="left" vertical="center"/>
    </xf>
    <xf numFmtId="2" fontId="12" fillId="0" borderId="10" xfId="0" applyNumberFormat="1" applyFont="1" applyFill="1" applyBorder="1" applyAlignment="1">
      <alignment horizontal="right" vertical="center" wrapText="1"/>
    </xf>
    <xf numFmtId="164" fontId="12" fillId="0" borderId="10" xfId="0" applyNumberFormat="1" applyFont="1" applyFill="1" applyBorder="1" applyAlignment="1">
      <alignment horizontal="right" vertical="center" wrapText="1"/>
    </xf>
    <xf numFmtId="2" fontId="12" fillId="0" borderId="11" xfId="0" applyNumberFormat="1" applyFont="1" applyFill="1" applyBorder="1" applyAlignment="1">
      <alignment horizontal="right" vertical="center" wrapText="1"/>
    </xf>
    <xf numFmtId="164" fontId="12" fillId="0" borderId="11" xfId="0" applyNumberFormat="1" applyFont="1" applyFill="1" applyBorder="1" applyAlignment="1">
      <alignment horizontal="right" vertical="center" wrapText="1"/>
    </xf>
    <xf numFmtId="164" fontId="12" fillId="0" borderId="12" xfId="0" applyNumberFormat="1" applyFont="1" applyFill="1" applyBorder="1" applyAlignment="1">
      <alignment horizontal="right" vertical="center" wrapText="1"/>
    </xf>
    <xf numFmtId="2" fontId="12" fillId="0" borderId="12" xfId="0" applyNumberFormat="1" applyFont="1" applyFill="1" applyBorder="1" applyAlignment="1">
      <alignment horizontal="right" vertical="center" wrapText="1"/>
    </xf>
    <xf numFmtId="1" fontId="12" fillId="0" borderId="10" xfId="0" applyNumberFormat="1" applyFont="1" applyFill="1" applyBorder="1" applyAlignment="1">
      <alignment horizontal="right" vertical="center" wrapText="1"/>
    </xf>
    <xf numFmtId="1" fontId="12" fillId="0" borderId="12" xfId="0" applyNumberFormat="1" applyFont="1" applyFill="1" applyBorder="1" applyAlignment="1">
      <alignment horizontal="right" vertical="center" wrapText="1"/>
    </xf>
    <xf numFmtId="2" fontId="12" fillId="0" borderId="0" xfId="0" applyNumberFormat="1" applyFont="1" applyFill="1" applyBorder="1" applyAlignment="1">
      <alignment horizontal="right" vertical="center" wrapText="1"/>
    </xf>
    <xf numFmtId="164" fontId="12" fillId="0" borderId="0" xfId="0" applyNumberFormat="1" applyFont="1" applyFill="1" applyBorder="1" applyAlignment="1">
      <alignment horizontal="right" vertical="center" wrapText="1"/>
    </xf>
    <xf numFmtId="2" fontId="1" fillId="0" borderId="0" xfId="0" applyNumberFormat="1" applyFont="1" applyAlignment="1">
      <alignment horizontal="right"/>
    </xf>
    <xf numFmtId="165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2" fontId="11" fillId="0" borderId="15" xfId="0" applyNumberFormat="1" applyFont="1" applyFill="1" applyBorder="1" applyAlignment="1">
      <alignment horizontal="right" vertical="center" wrapText="1"/>
    </xf>
    <xf numFmtId="0" fontId="11" fillId="0" borderId="15" xfId="0" applyNumberFormat="1" applyFont="1" applyFill="1" applyBorder="1" applyAlignment="1">
      <alignment horizontal="right" vertical="center" wrapText="1"/>
    </xf>
    <xf numFmtId="165" fontId="11" fillId="0" borderId="15" xfId="0" applyNumberFormat="1" applyFont="1" applyFill="1" applyBorder="1" applyAlignment="1">
      <alignment horizontal="right" vertical="center" wrapText="1"/>
    </xf>
    <xf numFmtId="2" fontId="11" fillId="0" borderId="14" xfId="0" applyNumberFormat="1" applyFont="1" applyFill="1" applyBorder="1" applyAlignment="1">
      <alignment horizontal="right" vertical="center" wrapText="1"/>
    </xf>
    <xf numFmtId="0" fontId="11" fillId="0" borderId="14" xfId="0" applyNumberFormat="1" applyFont="1" applyFill="1" applyBorder="1" applyAlignment="1">
      <alignment horizontal="right" vertical="center" wrapText="1"/>
    </xf>
    <xf numFmtId="2" fontId="14" fillId="0" borderId="0" xfId="0" applyNumberFormat="1" applyFont="1" applyFill="1" applyAlignment="1">
      <alignment horizontal="center" vertical="center"/>
    </xf>
    <xf numFmtId="2" fontId="15" fillId="0" borderId="0" xfId="0" applyNumberFormat="1" applyFont="1" applyFill="1" applyAlignment="1">
      <alignment horizontal="center"/>
    </xf>
    <xf numFmtId="2" fontId="15" fillId="0" borderId="0" xfId="0" applyNumberFormat="1" applyFont="1" applyFill="1" applyAlignment="1">
      <alignment horizontal="center" vertical="center" wrapText="1"/>
    </xf>
    <xf numFmtId="165" fontId="15" fillId="0" borderId="0" xfId="0" applyNumberFormat="1" applyFont="1" applyFill="1" applyAlignment="1">
      <alignment horizontal="center"/>
    </xf>
    <xf numFmtId="0" fontId="15" fillId="0" borderId="0" xfId="0" applyNumberFormat="1" applyFont="1" applyFill="1" applyAlignment="1">
      <alignment horizontal="center"/>
    </xf>
    <xf numFmtId="2" fontId="11" fillId="0" borderId="27" xfId="0" applyNumberFormat="1" applyFont="1" applyFill="1" applyBorder="1" applyAlignment="1">
      <alignment horizontal="right" vertical="center" wrapText="1"/>
    </xf>
    <xf numFmtId="0" fontId="11" fillId="0" borderId="28" xfId="0" applyNumberFormat="1" applyFont="1" applyFill="1" applyBorder="1" applyAlignment="1">
      <alignment horizontal="right" vertical="center" wrapText="1"/>
    </xf>
    <xf numFmtId="164" fontId="12" fillId="0" borderId="29" xfId="0" applyNumberFormat="1" applyFont="1" applyFill="1" applyBorder="1" applyAlignment="1">
      <alignment horizontal="right" vertical="center" wrapText="1"/>
    </xf>
    <xf numFmtId="164" fontId="12" fillId="0" borderId="31" xfId="0" applyNumberFormat="1" applyFont="1" applyFill="1" applyBorder="1" applyAlignment="1">
      <alignment horizontal="right" vertical="center" wrapText="1"/>
    </xf>
    <xf numFmtId="164" fontId="12" fillId="0" borderId="33" xfId="0" applyNumberFormat="1" applyFont="1" applyFill="1" applyBorder="1" applyAlignment="1">
      <alignment horizontal="right" vertical="center" wrapText="1"/>
    </xf>
    <xf numFmtId="2" fontId="11" fillId="0" borderId="35" xfId="0" applyNumberFormat="1" applyFont="1" applyFill="1" applyBorder="1" applyAlignment="1">
      <alignment horizontal="right" vertical="center" wrapText="1"/>
    </xf>
    <xf numFmtId="0" fontId="11" fillId="0" borderId="36" xfId="0" applyNumberFormat="1" applyFont="1" applyFill="1" applyBorder="1" applyAlignment="1">
      <alignment horizontal="right" vertical="center" wrapText="1"/>
    </xf>
    <xf numFmtId="1" fontId="12" fillId="0" borderId="29" xfId="0" applyNumberFormat="1" applyFont="1" applyFill="1" applyBorder="1" applyAlignment="1">
      <alignment horizontal="right" vertical="center" wrapText="1"/>
    </xf>
    <xf numFmtId="1" fontId="12" fillId="0" borderId="33" xfId="0" applyNumberFormat="1" applyFont="1" applyFill="1" applyBorder="1" applyAlignment="1">
      <alignment horizontal="right" vertical="center" wrapText="1"/>
    </xf>
    <xf numFmtId="2" fontId="12" fillId="0" borderId="38" xfId="0" applyNumberFormat="1" applyFont="1" applyFill="1" applyBorder="1" applyAlignment="1">
      <alignment horizontal="right" vertical="center" wrapText="1"/>
    </xf>
    <xf numFmtId="2" fontId="12" fillId="0" borderId="13" xfId="0" applyNumberFormat="1" applyFont="1" applyFill="1" applyBorder="1" applyAlignment="1">
      <alignment horizontal="right" vertical="center" wrapText="1"/>
    </xf>
    <xf numFmtId="164" fontId="12" fillId="0" borderId="13" xfId="0" applyNumberFormat="1" applyFont="1" applyFill="1" applyBorder="1" applyAlignment="1">
      <alignment horizontal="right" vertical="center" wrapText="1"/>
    </xf>
    <xf numFmtId="2" fontId="11" fillId="0" borderId="39" xfId="0" applyNumberFormat="1" applyFont="1" applyFill="1" applyBorder="1" applyAlignment="1">
      <alignment horizontal="right" vertical="center" wrapText="1"/>
    </xf>
    <xf numFmtId="0" fontId="11" fillId="0" borderId="40" xfId="0" applyNumberFormat="1" applyFont="1" applyFill="1" applyBorder="1" applyAlignment="1">
      <alignment horizontal="right" vertical="center" wrapText="1"/>
    </xf>
    <xf numFmtId="2" fontId="12" fillId="0" borderId="41" xfId="0" applyNumberFormat="1" applyFont="1" applyFill="1" applyBorder="1" applyAlignment="1">
      <alignment horizontal="right" vertical="center" wrapText="1"/>
    </xf>
    <xf numFmtId="164" fontId="12" fillId="0" borderId="43" xfId="0" applyNumberFormat="1" applyFont="1" applyFill="1" applyBorder="1" applyAlignment="1">
      <alignment horizontal="right" vertical="center" wrapText="1"/>
    </xf>
    <xf numFmtId="164" fontId="12" fillId="0" borderId="45" xfId="0" applyNumberFormat="1" applyFont="1" applyFill="1" applyBorder="1" applyAlignment="1">
      <alignment horizontal="right" vertical="center" wrapText="1"/>
    </xf>
    <xf numFmtId="2" fontId="11" fillId="0" borderId="47" xfId="0" applyNumberFormat="1" applyFont="1" applyFill="1" applyBorder="1" applyAlignment="1">
      <alignment horizontal="right" vertical="center" wrapText="1"/>
    </xf>
    <xf numFmtId="0" fontId="11" fillId="0" borderId="48" xfId="0" applyNumberFormat="1" applyFont="1" applyFill="1" applyBorder="1" applyAlignment="1">
      <alignment horizontal="right" vertical="center" wrapText="1"/>
    </xf>
    <xf numFmtId="1" fontId="12" fillId="0" borderId="41" xfId="0" applyNumberFormat="1" applyFont="1" applyFill="1" applyBorder="1" applyAlignment="1">
      <alignment horizontal="right" vertical="center" wrapText="1"/>
    </xf>
    <xf numFmtId="1" fontId="12" fillId="0" borderId="45" xfId="0" applyNumberFormat="1" applyFont="1" applyFill="1" applyBorder="1" applyAlignment="1">
      <alignment horizontal="right" vertical="center" wrapText="1"/>
    </xf>
    <xf numFmtId="2" fontId="12" fillId="0" borderId="49" xfId="0" applyNumberFormat="1" applyFont="1" applyFill="1" applyBorder="1" applyAlignment="1">
      <alignment horizontal="right" vertical="center" wrapText="1"/>
    </xf>
    <xf numFmtId="2" fontId="11" fillId="0" borderId="51" xfId="0" applyNumberFormat="1" applyFont="1" applyFill="1" applyBorder="1" applyAlignment="1">
      <alignment horizontal="right" vertical="center" wrapText="1"/>
    </xf>
    <xf numFmtId="164" fontId="12" fillId="0" borderId="52" xfId="0" applyNumberFormat="1" applyFont="1" applyFill="1" applyBorder="1" applyAlignment="1">
      <alignment horizontal="right" vertical="center" wrapText="1"/>
    </xf>
    <xf numFmtId="164" fontId="12" fillId="0" borderId="53" xfId="0" applyNumberFormat="1" applyFont="1" applyFill="1" applyBorder="1" applyAlignment="1">
      <alignment horizontal="right" vertical="center" wrapText="1"/>
    </xf>
    <xf numFmtId="164" fontId="12" fillId="0" borderId="54" xfId="0" applyNumberFormat="1" applyFont="1" applyFill="1" applyBorder="1" applyAlignment="1">
      <alignment horizontal="right" vertical="center" wrapText="1"/>
    </xf>
    <xf numFmtId="2" fontId="11" fillId="0" borderId="55" xfId="0" applyNumberFormat="1" applyFont="1" applyFill="1" applyBorder="1" applyAlignment="1">
      <alignment horizontal="right" vertical="center" wrapText="1"/>
    </xf>
    <xf numFmtId="1" fontId="12" fillId="0" borderId="52" xfId="0" applyNumberFormat="1" applyFont="1" applyFill="1" applyBorder="1" applyAlignment="1">
      <alignment horizontal="right" vertical="center" wrapText="1"/>
    </xf>
    <xf numFmtId="1" fontId="12" fillId="0" borderId="54" xfId="0" applyNumberFormat="1" applyFont="1" applyFill="1" applyBorder="1" applyAlignment="1">
      <alignment horizontal="right" vertical="center" wrapText="1"/>
    </xf>
    <xf numFmtId="2" fontId="12" fillId="0" borderId="56" xfId="0" applyNumberFormat="1" applyFont="1" applyFill="1" applyBorder="1" applyAlignment="1">
      <alignment horizontal="right" vertical="center" wrapText="1"/>
    </xf>
    <xf numFmtId="2" fontId="12" fillId="0" borderId="52" xfId="0" applyNumberFormat="1" applyFont="1" applyFill="1" applyBorder="1" applyAlignment="1">
      <alignment horizontal="right" vertical="center" wrapText="1"/>
    </xf>
    <xf numFmtId="2" fontId="12" fillId="0" borderId="53" xfId="0" applyNumberFormat="1" applyFont="1" applyFill="1" applyBorder="1" applyAlignment="1">
      <alignment horizontal="right" vertical="center" wrapText="1"/>
    </xf>
    <xf numFmtId="2" fontId="12" fillId="0" borderId="54" xfId="0" applyNumberFormat="1" applyFont="1" applyFill="1" applyBorder="1" applyAlignment="1">
      <alignment horizontal="right" vertical="center" wrapText="1"/>
    </xf>
    <xf numFmtId="2" fontId="12" fillId="0" borderId="8" xfId="0" applyNumberFormat="1" applyFont="1" applyFill="1" applyBorder="1" applyAlignment="1">
      <alignment horizontal="right" vertical="center" wrapText="1"/>
    </xf>
    <xf numFmtId="164" fontId="12" fillId="0" borderId="17" xfId="0" applyNumberFormat="1" applyFont="1" applyFill="1" applyBorder="1" applyAlignment="1">
      <alignment horizontal="right" vertical="center" wrapText="1"/>
    </xf>
    <xf numFmtId="2" fontId="12" fillId="0" borderId="22" xfId="0" applyNumberFormat="1" applyFont="1" applyFill="1" applyBorder="1" applyAlignment="1">
      <alignment horizontal="right" vertical="center" wrapText="1"/>
    </xf>
    <xf numFmtId="2" fontId="12" fillId="0" borderId="17" xfId="0" applyNumberFormat="1" applyFont="1" applyFill="1" applyBorder="1" applyAlignment="1">
      <alignment horizontal="right" vertical="center" wrapText="1"/>
    </xf>
    <xf numFmtId="2" fontId="12" fillId="0" borderId="65" xfId="0" applyNumberFormat="1" applyFont="1" applyFill="1" applyBorder="1" applyAlignment="1">
      <alignment horizontal="right" vertical="center" wrapText="1"/>
    </xf>
    <xf numFmtId="164" fontId="15" fillId="0" borderId="0" xfId="0" applyNumberFormat="1" applyFont="1" applyFill="1" applyAlignment="1">
      <alignment horizontal="right"/>
    </xf>
    <xf numFmtId="164" fontId="12" fillId="0" borderId="8" xfId="0" applyNumberFormat="1" applyFont="1" applyFill="1" applyBorder="1" applyAlignment="1">
      <alignment horizontal="right" vertical="center" wrapText="1"/>
    </xf>
    <xf numFmtId="2" fontId="12" fillId="0" borderId="23" xfId="0" applyNumberFormat="1" applyFont="1" applyFill="1" applyBorder="1" applyAlignment="1">
      <alignment horizontal="right" vertical="center" wrapText="1"/>
    </xf>
    <xf numFmtId="2" fontId="12" fillId="0" borderId="66" xfId="0" applyNumberFormat="1" applyFont="1" applyFill="1" applyBorder="1" applyAlignment="1">
      <alignment horizontal="right" vertical="center" wrapText="1"/>
    </xf>
    <xf numFmtId="164" fontId="12" fillId="0" borderId="9" xfId="0" applyNumberFormat="1" applyFont="1" applyFill="1" applyBorder="1" applyAlignment="1">
      <alignment horizontal="right" vertical="center" wrapText="1"/>
    </xf>
    <xf numFmtId="2" fontId="12" fillId="0" borderId="24" xfId="0" applyNumberFormat="1" applyFont="1" applyFill="1" applyBorder="1" applyAlignment="1">
      <alignment horizontal="right" vertical="center" wrapText="1"/>
    </xf>
    <xf numFmtId="2" fontId="12" fillId="0" borderId="9" xfId="0" applyNumberFormat="1" applyFont="1" applyFill="1" applyBorder="1" applyAlignment="1">
      <alignment horizontal="right" vertical="center" wrapText="1"/>
    </xf>
    <xf numFmtId="2" fontId="12" fillId="0" borderId="67" xfId="0" applyNumberFormat="1" applyFont="1" applyFill="1" applyBorder="1" applyAlignment="1">
      <alignment horizontal="right" vertical="center" wrapText="1"/>
    </xf>
    <xf numFmtId="1" fontId="12" fillId="0" borderId="17" xfId="0" applyNumberFormat="1" applyFont="1" applyFill="1" applyBorder="1" applyAlignment="1">
      <alignment horizontal="right" vertical="center" wrapText="1"/>
    </xf>
    <xf numFmtId="164" fontId="12" fillId="0" borderId="22" xfId="0" applyNumberFormat="1" applyFont="1" applyFill="1" applyBorder="1" applyAlignment="1">
      <alignment horizontal="right" vertical="center" wrapText="1"/>
    </xf>
    <xf numFmtId="164" fontId="12" fillId="0" borderId="65" xfId="0" applyNumberFormat="1" applyFont="1" applyFill="1" applyBorder="1" applyAlignment="1">
      <alignment horizontal="right" vertical="center" wrapText="1"/>
    </xf>
    <xf numFmtId="1" fontId="15" fillId="0" borderId="0" xfId="0" applyNumberFormat="1" applyFont="1" applyFill="1" applyAlignment="1">
      <alignment horizontal="right"/>
    </xf>
    <xf numFmtId="1" fontId="12" fillId="0" borderId="9" xfId="0" applyNumberFormat="1" applyFont="1" applyFill="1" applyBorder="1" applyAlignment="1">
      <alignment horizontal="right" vertical="center" wrapText="1"/>
    </xf>
    <xf numFmtId="164" fontId="12" fillId="0" borderId="24" xfId="0" applyNumberFormat="1" applyFont="1" applyFill="1" applyBorder="1" applyAlignment="1">
      <alignment horizontal="right" vertical="center" wrapText="1"/>
    </xf>
    <xf numFmtId="164" fontId="12" fillId="0" borderId="67" xfId="0" applyNumberFormat="1" applyFont="1" applyFill="1" applyBorder="1" applyAlignment="1">
      <alignment horizontal="right" vertical="center" wrapText="1"/>
    </xf>
    <xf numFmtId="2" fontId="12" fillId="0" borderId="68" xfId="0" applyNumberFormat="1" applyFont="1" applyFill="1" applyBorder="1" applyAlignment="1">
      <alignment horizontal="right" vertical="center" wrapText="1"/>
    </xf>
    <xf numFmtId="166" fontId="12" fillId="0" borderId="0" xfId="0" applyNumberFormat="1" applyFont="1" applyFill="1" applyBorder="1" applyAlignment="1">
      <alignment horizontal="right" vertical="center" wrapText="1"/>
    </xf>
    <xf numFmtId="11" fontId="19" fillId="0" borderId="42" xfId="0" applyNumberFormat="1" applyFont="1" applyFill="1" applyBorder="1" applyAlignment="1">
      <alignment horizontal="right" vertical="center" wrapText="1"/>
    </xf>
    <xf numFmtId="0" fontId="19" fillId="0" borderId="44" xfId="0" applyNumberFormat="1" applyFont="1" applyFill="1" applyBorder="1" applyAlignment="1">
      <alignment horizontal="right" vertical="center" wrapText="1"/>
    </xf>
    <xf numFmtId="0" fontId="19" fillId="0" borderId="46" xfId="0" applyNumberFormat="1" applyFont="1" applyFill="1" applyBorder="1" applyAlignment="1">
      <alignment horizontal="right" vertical="center" wrapText="1"/>
    </xf>
    <xf numFmtId="0" fontId="19" fillId="0" borderId="42" xfId="0" applyNumberFormat="1" applyFont="1" applyFill="1" applyBorder="1" applyAlignment="1">
      <alignment horizontal="right" vertical="center" wrapText="1"/>
    </xf>
    <xf numFmtId="0" fontId="19" fillId="0" borderId="50" xfId="0" applyNumberFormat="1" applyFont="1" applyFill="1" applyBorder="1" applyAlignment="1">
      <alignment horizontal="right" vertical="center" wrapText="1"/>
    </xf>
    <xf numFmtId="11" fontId="19" fillId="0" borderId="30" xfId="0" applyNumberFormat="1" applyFont="1" applyFill="1" applyBorder="1" applyAlignment="1">
      <alignment horizontal="right" vertical="center" wrapText="1"/>
    </xf>
    <xf numFmtId="0" fontId="19" fillId="0" borderId="32" xfId="0" applyNumberFormat="1" applyFont="1" applyFill="1" applyBorder="1" applyAlignment="1">
      <alignment horizontal="right" vertical="center" wrapText="1"/>
    </xf>
    <xf numFmtId="0" fontId="19" fillId="0" borderId="34" xfId="0" applyNumberFormat="1" applyFont="1" applyFill="1" applyBorder="1" applyAlignment="1">
      <alignment horizontal="right" vertical="center" wrapText="1"/>
    </xf>
    <xf numFmtId="0" fontId="19" fillId="0" borderId="30" xfId="0" applyNumberFormat="1" applyFont="1" applyFill="1" applyBorder="1" applyAlignment="1">
      <alignment horizontal="right" vertical="center" wrapText="1"/>
    </xf>
    <xf numFmtId="0" fontId="19" fillId="0" borderId="37" xfId="0" applyNumberFormat="1" applyFont="1" applyFill="1" applyBorder="1" applyAlignment="1">
      <alignment horizontal="right" vertical="center" wrapText="1"/>
    </xf>
    <xf numFmtId="2" fontId="11" fillId="0" borderId="18" xfId="0" applyNumberFormat="1" applyFont="1" applyFill="1" applyBorder="1" applyAlignment="1">
      <alignment horizontal="right" vertical="center" wrapText="1"/>
    </xf>
    <xf numFmtId="2" fontId="11" fillId="0" borderId="21" xfId="0" applyNumberFormat="1" applyFont="1" applyFill="1" applyBorder="1" applyAlignment="1">
      <alignment horizontal="right" vertical="center" wrapText="1"/>
    </xf>
    <xf numFmtId="165" fontId="11" fillId="0" borderId="18" xfId="0" applyNumberFormat="1" applyFont="1" applyFill="1" applyBorder="1" applyAlignment="1">
      <alignment horizontal="right" vertical="center" wrapText="1"/>
    </xf>
    <xf numFmtId="2" fontId="11" fillId="0" borderId="63" xfId="0" applyNumberFormat="1" applyFont="1" applyFill="1" applyBorder="1" applyAlignment="1">
      <alignment horizontal="right" vertical="center" wrapText="1"/>
    </xf>
    <xf numFmtId="0" fontId="11" fillId="0" borderId="18" xfId="0" applyNumberFormat="1" applyFont="1" applyFill="1" applyBorder="1" applyAlignment="1">
      <alignment horizontal="right" vertical="center" wrapText="1"/>
    </xf>
    <xf numFmtId="165" fontId="11" fillId="0" borderId="64" xfId="0" applyNumberFormat="1" applyFont="1" applyFill="1" applyBorder="1" applyAlignment="1">
      <alignment horizontal="right" vertical="center" wrapText="1"/>
    </xf>
    <xf numFmtId="0" fontId="11" fillId="0" borderId="64" xfId="0" applyNumberFormat="1" applyFont="1" applyFill="1" applyBorder="1" applyAlignment="1">
      <alignment horizontal="right" vertical="center" wrapText="1"/>
    </xf>
    <xf numFmtId="2" fontId="11" fillId="0" borderId="8" xfId="0" applyNumberFormat="1" applyFont="1" applyFill="1" applyBorder="1" applyAlignment="1">
      <alignment horizontal="right" vertical="center" wrapText="1"/>
    </xf>
    <xf numFmtId="2" fontId="14" fillId="0" borderId="0" xfId="0" applyNumberFormat="1" applyFont="1" applyFill="1" applyAlignment="1">
      <alignment horizontal="right"/>
    </xf>
    <xf numFmtId="164" fontId="15" fillId="0" borderId="0" xfId="0" applyNumberFormat="1" applyFont="1" applyFill="1" applyBorder="1" applyAlignment="1">
      <alignment horizontal="right"/>
    </xf>
    <xf numFmtId="166" fontId="12" fillId="0" borderId="10" xfId="0" applyNumberFormat="1" applyFont="1" applyFill="1" applyBorder="1" applyAlignment="1">
      <alignment horizontal="right" vertical="center" wrapText="1"/>
    </xf>
    <xf numFmtId="166" fontId="12" fillId="0" borderId="11" xfId="0" applyNumberFormat="1" applyFont="1" applyFill="1" applyBorder="1" applyAlignment="1">
      <alignment horizontal="right" vertical="center" wrapText="1"/>
    </xf>
    <xf numFmtId="166" fontId="12" fillId="0" borderId="12" xfId="0" applyNumberFormat="1" applyFont="1" applyFill="1" applyBorder="1" applyAlignment="1">
      <alignment horizontal="right" vertical="center" wrapText="1"/>
    </xf>
    <xf numFmtId="166" fontId="12" fillId="0" borderId="13" xfId="0" applyNumberFormat="1" applyFont="1" applyFill="1" applyBorder="1" applyAlignment="1">
      <alignment horizontal="right" vertical="center" wrapText="1"/>
    </xf>
    <xf numFmtId="166" fontId="16" fillId="0" borderId="10" xfId="0" applyNumberFormat="1" applyFont="1" applyFill="1" applyBorder="1" applyAlignment="1">
      <alignment horizontal="right" vertical="center" wrapText="1"/>
    </xf>
    <xf numFmtId="166" fontId="16" fillId="0" borderId="11" xfId="0" applyNumberFormat="1" applyFont="1" applyFill="1" applyBorder="1" applyAlignment="1">
      <alignment horizontal="right" vertical="center" wrapText="1"/>
    </xf>
    <xf numFmtId="166" fontId="16" fillId="0" borderId="12" xfId="0" applyNumberFormat="1" applyFont="1" applyFill="1" applyBorder="1" applyAlignment="1">
      <alignment horizontal="right" vertical="center" wrapText="1"/>
    </xf>
    <xf numFmtId="166" fontId="16" fillId="0" borderId="0" xfId="0" applyNumberFormat="1" applyFont="1" applyFill="1" applyBorder="1" applyAlignment="1">
      <alignment horizontal="right" vertical="center" wrapText="1"/>
    </xf>
    <xf numFmtId="11" fontId="19" fillId="0" borderId="69" xfId="0" applyNumberFormat="1" applyFont="1" applyFill="1" applyBorder="1" applyAlignment="1">
      <alignment horizontal="right" vertical="center" wrapText="1"/>
    </xf>
    <xf numFmtId="2" fontId="2" fillId="0" borderId="0" xfId="0" applyNumberFormat="1" applyFont="1" applyAlignment="1">
      <alignment horizontal="right" vertical="center" wrapText="1"/>
    </xf>
    <xf numFmtId="2" fontId="11" fillId="0" borderId="0" xfId="0" applyNumberFormat="1" applyFont="1" applyFill="1" applyBorder="1" applyAlignment="1">
      <alignment horizontal="right" vertical="center" wrapText="1"/>
    </xf>
    <xf numFmtId="2" fontId="1" fillId="0" borderId="0" xfId="0" applyNumberFormat="1" applyFont="1" applyBorder="1" applyAlignment="1">
      <alignment horizontal="center" vertical="center"/>
    </xf>
    <xf numFmtId="0" fontId="8" fillId="0" borderId="1" xfId="0" applyFont="1" applyFill="1" applyBorder="1" applyAlignment="1">
      <alignment horizontal="right" vertical="center" wrapText="1"/>
    </xf>
    <xf numFmtId="1" fontId="8" fillId="0" borderId="1" xfId="0" applyNumberFormat="1" applyFont="1" applyFill="1" applyBorder="1" applyAlignment="1">
      <alignment horizontal="right" vertical="center" wrapText="1"/>
    </xf>
    <xf numFmtId="164" fontId="8" fillId="0" borderId="1" xfId="0" applyNumberFormat="1" applyFont="1" applyFill="1" applyBorder="1" applyAlignment="1">
      <alignment horizontal="right" vertical="center" wrapText="1"/>
    </xf>
    <xf numFmtId="2" fontId="8" fillId="0" borderId="1" xfId="0" applyNumberFormat="1" applyFont="1" applyBorder="1" applyAlignment="1">
      <alignment horizontal="right" vertical="center" wrapText="1"/>
    </xf>
    <xf numFmtId="0" fontId="8" fillId="0" borderId="1" xfId="0" applyNumberFormat="1" applyFont="1" applyBorder="1" applyAlignment="1">
      <alignment horizontal="right" vertical="center" wrapText="1"/>
    </xf>
    <xf numFmtId="1" fontId="8" fillId="0" borderId="3" xfId="0" applyNumberFormat="1" applyFont="1" applyFill="1" applyBorder="1" applyAlignment="1">
      <alignment horizontal="right" vertical="center" wrapText="1"/>
    </xf>
    <xf numFmtId="164" fontId="8" fillId="0" borderId="3" xfId="0" applyNumberFormat="1" applyFont="1" applyFill="1" applyBorder="1" applyAlignment="1">
      <alignment horizontal="right" vertical="center" wrapText="1"/>
    </xf>
    <xf numFmtId="0" fontId="8" fillId="0" borderId="3" xfId="0" applyNumberFormat="1" applyFont="1" applyBorder="1" applyAlignment="1">
      <alignment horizontal="right" vertical="center" wrapText="1"/>
    </xf>
    <xf numFmtId="2" fontId="8" fillId="0" borderId="3" xfId="0" applyNumberFormat="1" applyFont="1" applyBorder="1" applyAlignment="1">
      <alignment horizontal="right" vertical="center" wrapText="1"/>
    </xf>
    <xf numFmtId="0" fontId="8" fillId="0" borderId="0" xfId="0" applyFont="1" applyFill="1" applyBorder="1" applyAlignment="1">
      <alignment horizontal="right" vertical="center" wrapText="1"/>
    </xf>
    <xf numFmtId="1" fontId="8" fillId="0" borderId="0" xfId="0" applyNumberFormat="1" applyFont="1" applyFill="1" applyBorder="1" applyAlignment="1">
      <alignment horizontal="right" vertical="center" wrapText="1"/>
    </xf>
    <xf numFmtId="164" fontId="8" fillId="0" borderId="0" xfId="0" applyNumberFormat="1" applyFont="1" applyFill="1" applyBorder="1" applyAlignment="1">
      <alignment horizontal="right" vertical="center" wrapText="1"/>
    </xf>
    <xf numFmtId="2" fontId="8" fillId="0" borderId="0" xfId="0" applyNumberFormat="1" applyFont="1" applyBorder="1" applyAlignment="1">
      <alignment horizontal="right" vertical="center" wrapText="1"/>
    </xf>
    <xf numFmtId="0" fontId="8" fillId="0" borderId="0" xfId="0" applyNumberFormat="1" applyFont="1" applyBorder="1" applyAlignment="1">
      <alignment horizontal="right" vertical="center" wrapText="1"/>
    </xf>
    <xf numFmtId="0" fontId="6" fillId="0" borderId="4" xfId="0" applyNumberFormat="1" applyFont="1" applyBorder="1" applyAlignment="1">
      <alignment horizontal="right" vertical="center"/>
    </xf>
    <xf numFmtId="11" fontId="6" fillId="0" borderId="4" xfId="0" applyNumberFormat="1" applyFont="1" applyBorder="1" applyAlignment="1">
      <alignment horizontal="right" vertical="center"/>
    </xf>
    <xf numFmtId="11" fontId="5" fillId="0" borderId="4" xfId="0" applyNumberFormat="1" applyFont="1" applyBorder="1" applyAlignment="1">
      <alignment horizontal="right" vertical="center"/>
    </xf>
    <xf numFmtId="0" fontId="6" fillId="0" borderId="7" xfId="0" applyNumberFormat="1" applyFont="1" applyBorder="1" applyAlignment="1">
      <alignment horizontal="right" vertical="center"/>
    </xf>
    <xf numFmtId="11" fontId="6" fillId="0" borderId="7" xfId="0" applyNumberFormat="1" applyFont="1" applyBorder="1" applyAlignment="1">
      <alignment horizontal="right" vertical="center"/>
    </xf>
    <xf numFmtId="0" fontId="7" fillId="0" borderId="0" xfId="0" applyNumberFormat="1" applyFont="1" applyBorder="1" applyAlignment="1">
      <alignment horizontal="left" vertical="center"/>
    </xf>
    <xf numFmtId="2" fontId="7" fillId="0" borderId="0" xfId="0" applyNumberFormat="1" applyFont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Border="1" applyAlignment="1">
      <alignment horizontal="left" vertical="center"/>
    </xf>
    <xf numFmtId="2" fontId="0" fillId="0" borderId="0" xfId="0" applyNumberFormat="1" applyFont="1" applyBorder="1" applyAlignment="1">
      <alignment horizontal="left" vertical="center"/>
    </xf>
    <xf numFmtId="164" fontId="7" fillId="0" borderId="0" xfId="0" applyNumberFormat="1" applyFont="1" applyBorder="1" applyAlignment="1">
      <alignment horizontal="left" vertical="center"/>
    </xf>
    <xf numFmtId="2" fontId="0" fillId="0" borderId="2" xfId="0" applyNumberFormat="1" applyFont="1" applyBorder="1" applyAlignment="1">
      <alignment horizontal="left" vertical="center"/>
    </xf>
    <xf numFmtId="164" fontId="0" fillId="0" borderId="2" xfId="0" applyNumberFormat="1" applyFont="1" applyFill="1" applyBorder="1" applyAlignment="1">
      <alignment horizontal="left" vertical="center"/>
    </xf>
    <xf numFmtId="0" fontId="0" fillId="0" borderId="0" xfId="0" applyNumberFormat="1" applyFont="1" applyAlignment="1">
      <alignment horizontal="left" vertical="center"/>
    </xf>
    <xf numFmtId="0" fontId="0" fillId="0" borderId="0" xfId="0" applyNumberFormat="1" applyFont="1" applyBorder="1" applyAlignment="1">
      <alignment horizontal="left" vertical="center"/>
    </xf>
    <xf numFmtId="1" fontId="0" fillId="0" borderId="0" xfId="0" applyNumberFormat="1" applyFont="1" applyFill="1" applyBorder="1" applyAlignment="1">
      <alignment horizontal="left" vertical="center"/>
    </xf>
    <xf numFmtId="1" fontId="0" fillId="0" borderId="0" xfId="0" applyNumberFormat="1" applyFont="1" applyBorder="1" applyAlignment="1">
      <alignment horizontal="left" vertical="center"/>
    </xf>
    <xf numFmtId="2" fontId="4" fillId="0" borderId="0" xfId="0" applyNumberFormat="1" applyFont="1" applyBorder="1" applyAlignment="1">
      <alignment horizontal="left" vertical="center"/>
    </xf>
    <xf numFmtId="2" fontId="0" fillId="0" borderId="1" xfId="0" applyNumberFormat="1" applyFont="1" applyBorder="1" applyAlignment="1">
      <alignment horizontal="right" vertical="center"/>
    </xf>
    <xf numFmtId="0" fontId="0" fillId="0" borderId="0" xfId="0" applyFont="1" applyAlignment="1">
      <alignment horizontal="right" vertical="center"/>
    </xf>
    <xf numFmtId="0" fontId="0" fillId="0" borderId="0" xfId="0" applyFont="1" applyBorder="1" applyAlignment="1">
      <alignment horizontal="right" vertical="center"/>
    </xf>
    <xf numFmtId="0" fontId="6" fillId="0" borderId="1" xfId="0" applyNumberFormat="1" applyFont="1" applyBorder="1" applyAlignment="1">
      <alignment horizontal="right" vertical="center"/>
    </xf>
    <xf numFmtId="2" fontId="0" fillId="0" borderId="3" xfId="0" applyNumberFormat="1" applyFont="1" applyBorder="1" applyAlignment="1">
      <alignment horizontal="right" vertical="center"/>
    </xf>
    <xf numFmtId="0" fontId="6" fillId="0" borderId="3" xfId="0" applyNumberFormat="1" applyFont="1" applyBorder="1" applyAlignment="1">
      <alignment horizontal="right" vertical="center"/>
    </xf>
    <xf numFmtId="2" fontId="0" fillId="0" borderId="0" xfId="0" applyNumberFormat="1" applyFont="1" applyBorder="1" applyAlignment="1">
      <alignment horizontal="right" vertical="center"/>
    </xf>
    <xf numFmtId="11" fontId="6" fillId="0" borderId="0" xfId="0" applyNumberFormat="1" applyFont="1" applyBorder="1" applyAlignment="1">
      <alignment horizontal="right" vertical="center"/>
    </xf>
    <xf numFmtId="0" fontId="6" fillId="0" borderId="0" xfId="0" applyNumberFormat="1" applyFont="1" applyBorder="1" applyAlignment="1">
      <alignment horizontal="right" vertical="center"/>
    </xf>
    <xf numFmtId="2" fontId="0" fillId="0" borderId="0" xfId="0" applyNumberFormat="1" applyFont="1" applyAlignment="1">
      <alignment horizontal="right" vertical="center"/>
    </xf>
    <xf numFmtId="11" fontId="8" fillId="0" borderId="2" xfId="0" applyNumberFormat="1" applyFont="1" applyBorder="1" applyAlignment="1">
      <alignment horizontal="right" vertical="center" wrapText="1"/>
    </xf>
    <xf numFmtId="11" fontId="8" fillId="0" borderId="1" xfId="0" applyNumberFormat="1" applyFont="1" applyBorder="1" applyAlignment="1">
      <alignment horizontal="right" vertical="center" wrapText="1"/>
    </xf>
    <xf numFmtId="11" fontId="8" fillId="0" borderId="3" xfId="0" applyNumberFormat="1" applyFont="1" applyBorder="1" applyAlignment="1">
      <alignment horizontal="right" vertical="center" wrapText="1"/>
    </xf>
    <xf numFmtId="11" fontId="0" fillId="0" borderId="0" xfId="0" applyNumberFormat="1" applyFont="1" applyAlignment="1">
      <alignment horizontal="right" vertical="center"/>
    </xf>
    <xf numFmtId="0" fontId="0" fillId="0" borderId="5" xfId="0" applyFont="1" applyBorder="1" applyAlignment="1">
      <alignment horizontal="left" vertical="center" wrapText="1"/>
    </xf>
    <xf numFmtId="1" fontId="0" fillId="0" borderId="2" xfId="0" applyNumberFormat="1" applyFont="1" applyFill="1" applyBorder="1" applyAlignment="1">
      <alignment horizontal="left" vertical="center" wrapText="1"/>
    </xf>
    <xf numFmtId="1" fontId="0" fillId="0" borderId="2" xfId="0" applyNumberFormat="1" applyFont="1" applyBorder="1" applyAlignment="1">
      <alignment horizontal="left" vertical="center" wrapText="1"/>
    </xf>
    <xf numFmtId="0" fontId="0" fillId="0" borderId="6" xfId="0" applyNumberFormat="1" applyFont="1" applyBorder="1" applyAlignment="1">
      <alignment horizontal="left" vertical="center" wrapText="1"/>
    </xf>
    <xf numFmtId="0" fontId="0" fillId="0" borderId="0" xfId="0" applyFont="1" applyAlignment="1">
      <alignment horizontal="left" vertical="center" wrapText="1"/>
    </xf>
    <xf numFmtId="1" fontId="0" fillId="0" borderId="5" xfId="0" applyNumberFormat="1" applyFont="1" applyBorder="1" applyAlignment="1">
      <alignment horizontal="left" vertical="center" wrapText="1"/>
    </xf>
    <xf numFmtId="0" fontId="0" fillId="0" borderId="2" xfId="0" applyFont="1" applyFill="1" applyBorder="1" applyAlignment="1">
      <alignment horizontal="left" vertical="center" wrapText="1"/>
    </xf>
    <xf numFmtId="0" fontId="0" fillId="0" borderId="2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1" fontId="0" fillId="0" borderId="0" xfId="0" applyNumberFormat="1" applyFont="1" applyBorder="1" applyAlignment="1">
      <alignment horizontal="left" vertical="center" wrapText="1"/>
    </xf>
    <xf numFmtId="164" fontId="0" fillId="0" borderId="2" xfId="0" applyNumberFormat="1" applyFont="1" applyBorder="1" applyAlignment="1">
      <alignment horizontal="right" vertical="center"/>
    </xf>
    <xf numFmtId="2" fontId="0" fillId="0" borderId="2" xfId="0" applyNumberFormat="1" applyFont="1" applyBorder="1" applyAlignment="1">
      <alignment horizontal="right" vertical="center"/>
    </xf>
    <xf numFmtId="1" fontId="0" fillId="0" borderId="6" xfId="0" applyNumberFormat="1" applyFont="1" applyBorder="1" applyAlignment="1">
      <alignment horizontal="left" vertical="center" wrapText="1"/>
    </xf>
    <xf numFmtId="2" fontId="0" fillId="0" borderId="6" xfId="0" applyNumberFormat="1" applyFont="1" applyBorder="1" applyAlignment="1">
      <alignment horizontal="left" vertical="center"/>
    </xf>
    <xf numFmtId="2" fontId="8" fillId="0" borderId="4" xfId="0" applyNumberFormat="1" applyFont="1" applyBorder="1" applyAlignment="1">
      <alignment horizontal="right" vertical="center" wrapText="1"/>
    </xf>
    <xf numFmtId="2" fontId="8" fillId="0" borderId="7" xfId="0" applyNumberFormat="1" applyFont="1" applyBorder="1" applyAlignment="1">
      <alignment horizontal="right" vertical="center" wrapText="1"/>
    </xf>
    <xf numFmtId="1" fontId="0" fillId="0" borderId="6" xfId="0" applyNumberFormat="1" applyFont="1" applyBorder="1" applyAlignment="1">
      <alignment horizontal="left" vertical="center"/>
    </xf>
    <xf numFmtId="11" fontId="5" fillId="0" borderId="0" xfId="0" applyNumberFormat="1" applyFont="1" applyBorder="1" applyAlignment="1">
      <alignment horizontal="right" vertical="center"/>
    </xf>
    <xf numFmtId="0" fontId="20" fillId="0" borderId="6" xfId="0" applyNumberFormat="1" applyFont="1" applyBorder="1" applyAlignment="1">
      <alignment horizontal="right" vertical="center"/>
    </xf>
    <xf numFmtId="0" fontId="20" fillId="0" borderId="4" xfId="0" applyNumberFormat="1" applyFont="1" applyBorder="1" applyAlignment="1">
      <alignment horizontal="right" vertical="center"/>
    </xf>
    <xf numFmtId="0" fontId="20" fillId="0" borderId="7" xfId="0" applyNumberFormat="1" applyFont="1" applyBorder="1" applyAlignment="1">
      <alignment horizontal="right" vertical="center"/>
    </xf>
    <xf numFmtId="0" fontId="20" fillId="0" borderId="0" xfId="0" applyFont="1" applyAlignment="1">
      <alignment horizontal="right" vertical="center"/>
    </xf>
    <xf numFmtId="1" fontId="21" fillId="0" borderId="0" xfId="0" applyNumberFormat="1" applyFont="1" applyFill="1" applyBorder="1" applyAlignment="1">
      <alignment horizontal="left" vertical="center"/>
    </xf>
    <xf numFmtId="1" fontId="20" fillId="0" borderId="2" xfId="0" applyNumberFormat="1" applyFont="1" applyBorder="1" applyAlignment="1">
      <alignment horizontal="left" vertical="center"/>
    </xf>
    <xf numFmtId="0" fontId="20" fillId="0" borderId="0" xfId="0" applyFont="1" applyAlignment="1">
      <alignment horizontal="left" vertical="center"/>
    </xf>
    <xf numFmtId="2" fontId="21" fillId="0" borderId="0" xfId="0" applyNumberFormat="1" applyFont="1" applyBorder="1" applyAlignment="1">
      <alignment horizontal="left" vertical="center"/>
    </xf>
    <xf numFmtId="1" fontId="20" fillId="0" borderId="2" xfId="0" applyNumberFormat="1" applyFont="1" applyBorder="1" applyAlignment="1">
      <alignment horizontal="left" vertical="center" wrapText="1"/>
    </xf>
    <xf numFmtId="11" fontId="20" fillId="0" borderId="6" xfId="0" applyNumberFormat="1" applyFont="1" applyBorder="1" applyAlignment="1">
      <alignment horizontal="right" vertical="center"/>
    </xf>
    <xf numFmtId="11" fontId="20" fillId="0" borderId="72" xfId="0" applyNumberFormat="1" applyFont="1" applyBorder="1" applyAlignment="1">
      <alignment horizontal="right" vertical="center"/>
    </xf>
    <xf numFmtId="2" fontId="20" fillId="0" borderId="0" xfId="0" applyNumberFormat="1" applyFont="1" applyBorder="1" applyAlignment="1">
      <alignment horizontal="right" vertical="center" wrapText="1"/>
    </xf>
    <xf numFmtId="1" fontId="21" fillId="0" borderId="0" xfId="0" applyNumberFormat="1" applyFont="1" applyBorder="1" applyAlignment="1">
      <alignment horizontal="left" vertical="center"/>
    </xf>
    <xf numFmtId="11" fontId="20" fillId="0" borderId="4" xfId="0" applyNumberFormat="1" applyFont="1" applyBorder="1" applyAlignment="1">
      <alignment horizontal="right" vertical="center"/>
    </xf>
    <xf numFmtId="11" fontId="20" fillId="0" borderId="7" xfId="0" applyNumberFormat="1" applyFont="1" applyBorder="1" applyAlignment="1">
      <alignment horizontal="right" vertical="center"/>
    </xf>
    <xf numFmtId="0" fontId="20" fillId="0" borderId="0" xfId="0" applyFont="1" applyBorder="1" applyAlignment="1">
      <alignment horizontal="left" vertical="center"/>
    </xf>
    <xf numFmtId="2" fontId="20" fillId="0" borderId="0" xfId="0" applyNumberFormat="1" applyFont="1" applyBorder="1" applyAlignment="1">
      <alignment horizontal="left" vertical="center"/>
    </xf>
    <xf numFmtId="167" fontId="6" fillId="0" borderId="1" xfId="0" applyNumberFormat="1" applyFont="1" applyBorder="1" applyAlignment="1">
      <alignment horizontal="right" vertical="center"/>
    </xf>
    <xf numFmtId="0" fontId="0" fillId="0" borderId="0" xfId="0" quotePrefix="1" applyFont="1" applyAlignment="1">
      <alignment horizontal="left" vertical="center"/>
    </xf>
    <xf numFmtId="2" fontId="11" fillId="0" borderId="0" xfId="0" applyNumberFormat="1" applyFont="1" applyFill="1" applyBorder="1" applyAlignment="1">
      <alignment horizontal="center" vertical="center" wrapText="1"/>
    </xf>
    <xf numFmtId="2" fontId="11" fillId="0" borderId="17" xfId="0" applyNumberFormat="1" applyFont="1" applyFill="1" applyBorder="1" applyAlignment="1">
      <alignment horizontal="center" vertical="center" wrapText="1"/>
    </xf>
    <xf numFmtId="2" fontId="11" fillId="0" borderId="25" xfId="0" applyNumberFormat="1" applyFont="1" applyFill="1" applyBorder="1" applyAlignment="1">
      <alignment horizontal="center" vertical="center" wrapText="1"/>
    </xf>
    <xf numFmtId="2" fontId="11" fillId="0" borderId="16" xfId="0" applyNumberFormat="1" applyFont="1" applyFill="1" applyBorder="1" applyAlignment="1">
      <alignment horizontal="center" vertical="center" wrapText="1"/>
    </xf>
    <xf numFmtId="2" fontId="11" fillId="0" borderId="26" xfId="0" applyNumberFormat="1" applyFont="1" applyFill="1" applyBorder="1" applyAlignment="1">
      <alignment horizontal="center" vertical="center" wrapText="1"/>
    </xf>
    <xf numFmtId="2" fontId="11" fillId="0" borderId="70" xfId="0" applyNumberFormat="1" applyFont="1" applyFill="1" applyBorder="1" applyAlignment="1">
      <alignment horizontal="center" vertical="center" wrapText="1"/>
    </xf>
    <xf numFmtId="2" fontId="11" fillId="0" borderId="71" xfId="0" applyNumberFormat="1" applyFont="1" applyFill="1" applyBorder="1" applyAlignment="1">
      <alignment horizontal="center" vertical="center" wrapText="1"/>
    </xf>
    <xf numFmtId="2" fontId="11" fillId="0" borderId="58" xfId="0" applyNumberFormat="1" applyFont="1" applyFill="1" applyBorder="1" applyAlignment="1">
      <alignment horizontal="center" vertical="center" wrapText="1"/>
    </xf>
    <xf numFmtId="2" fontId="11" fillId="0" borderId="57" xfId="0" applyNumberFormat="1" applyFont="1" applyFill="1" applyBorder="1" applyAlignment="1">
      <alignment horizontal="center" vertical="center" wrapText="1"/>
    </xf>
    <xf numFmtId="2" fontId="11" fillId="0" borderId="59" xfId="0" applyNumberFormat="1" applyFont="1" applyFill="1" applyBorder="1" applyAlignment="1">
      <alignment horizontal="center" vertical="center" wrapText="1"/>
    </xf>
    <xf numFmtId="2" fontId="11" fillId="0" borderId="60" xfId="0" applyNumberFormat="1" applyFont="1" applyFill="1" applyBorder="1" applyAlignment="1">
      <alignment horizontal="center" vertical="center" wrapText="1"/>
    </xf>
    <xf numFmtId="2" fontId="11" fillId="0" borderId="61" xfId="0" applyNumberFormat="1" applyFont="1" applyFill="1" applyBorder="1" applyAlignment="1">
      <alignment horizontal="center" vertical="center" wrapText="1"/>
    </xf>
    <xf numFmtId="2" fontId="11" fillId="0" borderId="19" xfId="0" applyNumberFormat="1" applyFont="1" applyFill="1" applyBorder="1" applyAlignment="1">
      <alignment horizontal="center" vertical="center" wrapText="1"/>
    </xf>
    <xf numFmtId="2" fontId="11" fillId="0" borderId="62" xfId="0" applyNumberFormat="1" applyFont="1" applyFill="1" applyBorder="1" applyAlignment="1">
      <alignment horizontal="center" vertical="center" wrapText="1"/>
    </xf>
    <xf numFmtId="2" fontId="11" fillId="0" borderId="20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134"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2" formatCode="0.00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15" formatCode="0.00E+00"/>
      <alignment horizontal="right" vertical="center" textRotation="0" wrapText="0" indent="0" justifyLastLine="0" shrinkToFit="0" readingOrder="0"/>
      <border outline="0">
        <right style="thin">
          <color indexed="64"/>
        </righ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0" formatCode="General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0" formatCode="General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" formatCode="0"/>
      <alignment horizontal="right"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64" formatCode="0.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0" formatCode="General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0" formatCode="General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" formatCode="0"/>
      <alignment horizontal="right"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0" formatCode="General"/>
      <alignment horizontal="right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0" formatCode="General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" formatCode="0"/>
      <alignment horizontal="right"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0" formatCode="General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0" formatCode="General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0" formatCode="General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alignment horizontal="right"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5" formatCode="0.00E+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15" formatCode="0.00E+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15" formatCode="0.00E+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" formatCode="0"/>
      <alignment horizontal="right"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5" formatCode="0.00E+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15" formatCode="0.00E+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15" formatCode="0.00E+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" formatCode="0"/>
      <alignment horizontal="right"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</dxfs>
  <tableStyles count="0" defaultTableStyle="TableStyleMedium2" defaultPivotStyle="PivotStyleLight16"/>
  <colors>
    <mruColors>
      <color rgb="FFF2F2F2"/>
      <color rgb="FFD95F02"/>
      <color rgb="FF1B9E77"/>
      <color rgb="FFE66101"/>
      <color rgb="FF66C2A5"/>
      <color rgb="FFFC8D62"/>
      <color rgb="FFFFD92F"/>
      <color rgb="FF8DA0CB"/>
      <color rgb="FF7570B3"/>
      <color rgb="FFE7298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7.xml"/><Relationship Id="rId18" Type="http://schemas.openxmlformats.org/officeDocument/2006/relationships/externalLink" Target="externalLinks/externalLink12.xml"/><Relationship Id="rId26" Type="http://schemas.openxmlformats.org/officeDocument/2006/relationships/externalLink" Target="externalLinks/externalLink20.xml"/><Relationship Id="rId39" Type="http://schemas.openxmlformats.org/officeDocument/2006/relationships/theme" Target="theme/theme1.xml"/><Relationship Id="rId21" Type="http://schemas.openxmlformats.org/officeDocument/2006/relationships/externalLink" Target="externalLinks/externalLink15.xml"/><Relationship Id="rId34" Type="http://schemas.openxmlformats.org/officeDocument/2006/relationships/externalLink" Target="externalLinks/externalLink28.xml"/><Relationship Id="rId42" Type="http://schemas.openxmlformats.org/officeDocument/2006/relationships/calcChain" Target="calcChain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0.xml"/><Relationship Id="rId20" Type="http://schemas.openxmlformats.org/officeDocument/2006/relationships/externalLink" Target="externalLinks/externalLink14.xml"/><Relationship Id="rId29" Type="http://schemas.openxmlformats.org/officeDocument/2006/relationships/externalLink" Target="externalLinks/externalLink23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24" Type="http://schemas.openxmlformats.org/officeDocument/2006/relationships/externalLink" Target="externalLinks/externalLink18.xml"/><Relationship Id="rId32" Type="http://schemas.openxmlformats.org/officeDocument/2006/relationships/externalLink" Target="externalLinks/externalLink26.xml"/><Relationship Id="rId37" Type="http://schemas.openxmlformats.org/officeDocument/2006/relationships/externalLink" Target="externalLinks/externalLink31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9.xml"/><Relationship Id="rId23" Type="http://schemas.openxmlformats.org/officeDocument/2006/relationships/externalLink" Target="externalLinks/externalLink17.xml"/><Relationship Id="rId28" Type="http://schemas.openxmlformats.org/officeDocument/2006/relationships/externalLink" Target="externalLinks/externalLink22.xml"/><Relationship Id="rId36" Type="http://schemas.openxmlformats.org/officeDocument/2006/relationships/externalLink" Target="externalLinks/externalLink30.xml"/><Relationship Id="rId10" Type="http://schemas.openxmlformats.org/officeDocument/2006/relationships/externalLink" Target="externalLinks/externalLink4.xml"/><Relationship Id="rId19" Type="http://schemas.openxmlformats.org/officeDocument/2006/relationships/externalLink" Target="externalLinks/externalLink13.xml"/><Relationship Id="rId31" Type="http://schemas.openxmlformats.org/officeDocument/2006/relationships/externalLink" Target="externalLinks/externalLink2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externalLink" Target="externalLinks/externalLink8.xml"/><Relationship Id="rId22" Type="http://schemas.openxmlformats.org/officeDocument/2006/relationships/externalLink" Target="externalLinks/externalLink16.xml"/><Relationship Id="rId27" Type="http://schemas.openxmlformats.org/officeDocument/2006/relationships/externalLink" Target="externalLinks/externalLink21.xml"/><Relationship Id="rId30" Type="http://schemas.openxmlformats.org/officeDocument/2006/relationships/externalLink" Target="externalLinks/externalLink24.xml"/><Relationship Id="rId35" Type="http://schemas.openxmlformats.org/officeDocument/2006/relationships/externalLink" Target="externalLinks/externalLink29.xml"/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12" Type="http://schemas.openxmlformats.org/officeDocument/2006/relationships/externalLink" Target="externalLinks/externalLink6.xml"/><Relationship Id="rId17" Type="http://schemas.openxmlformats.org/officeDocument/2006/relationships/externalLink" Target="externalLinks/externalLink11.xml"/><Relationship Id="rId25" Type="http://schemas.openxmlformats.org/officeDocument/2006/relationships/externalLink" Target="externalLinks/externalLink19.xml"/><Relationship Id="rId33" Type="http://schemas.openxmlformats.org/officeDocument/2006/relationships/externalLink" Target="externalLinks/externalLink27.xml"/><Relationship Id="rId38" Type="http://schemas.openxmlformats.org/officeDocument/2006/relationships/externalLink" Target="externalLinks/externalLink32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100" b="0"/>
            </a:pPr>
            <a:r>
              <a:rPr lang="en-US" sz="1100" b="0"/>
              <a:t>Mean L and H Temporal</a:t>
            </a:r>
            <a:r>
              <a:rPr lang="en-US" sz="1100" b="0" baseline="0"/>
              <a:t> Alignment (separate Mode and PA models)</a:t>
            </a:r>
            <a:endParaRPr lang="en-US" sz="1100" b="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'Graph Data'!$A$1</c:f>
              <c:strCache>
                <c:ptCount val="1"/>
                <c:pt idx="0">
                  <c:v>L Time</c:v>
                </c:pt>
              </c:strCache>
            </c:strRef>
          </c:tx>
          <c:spPr>
            <a:pattFill prst="pct20">
              <a:fgClr>
                <a:schemeClr val="tx1"/>
              </a:fgClr>
              <a:bgClr>
                <a:schemeClr val="bg2"/>
              </a:bgClr>
            </a:pattFill>
            <a:ln w="9525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7570B3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A9CF-4D60-8DE0-F984DB450CFF}"/>
              </c:ext>
            </c:extLst>
          </c:dPt>
          <c:dPt>
            <c:idx val="1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D95F02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A9CF-4D60-8DE0-F984DB450CFF}"/>
              </c:ext>
            </c:extLst>
          </c:dPt>
          <c:dPt>
            <c:idx val="2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1B9E77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A9CF-4D60-8DE0-F984DB450CFF}"/>
              </c:ext>
            </c:extLst>
          </c:dPt>
          <c:dPt>
            <c:idx val="3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E7298A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A9CF-4D60-8DE0-F984DB450CFF}"/>
              </c:ext>
            </c:extLst>
          </c:dPt>
          <c:dPt>
            <c:idx val="4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8DA0CB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A9CF-4D60-8DE0-F984DB450CFF}"/>
              </c:ext>
            </c:extLst>
          </c:dPt>
          <c:dPt>
            <c:idx val="5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FFD92F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B-A9CF-4D60-8DE0-F984DB450CFF}"/>
              </c:ext>
            </c:extLst>
          </c:dPt>
          <c:dPt>
            <c:idx val="6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FC8D62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D-A9CF-4D60-8DE0-F984DB450CFF}"/>
              </c:ext>
            </c:extLst>
          </c:dPt>
          <c:dPt>
            <c:idx val="7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66C2A5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F-A9CF-4D60-8DE0-F984DB450CFF}"/>
              </c:ext>
            </c:extLst>
          </c:dPt>
          <c:errBars>
            <c:errBarType val="both"/>
            <c:errValType val="cust"/>
            <c:noEndCap val="0"/>
            <c:plus>
              <c:numRef>
                <c:f>'Graph Data'!$K$3:$K$10</c:f>
                <c:numCache>
                  <c:formatCode>General</c:formatCode>
                  <c:ptCount val="8"/>
                  <c:pt idx="0">
                    <c:v>11.620000000000005</c:v>
                  </c:pt>
                  <c:pt idx="1">
                    <c:v>12.159999999999997</c:v>
                  </c:pt>
                  <c:pt idx="2">
                    <c:v>12.269999999999996</c:v>
                  </c:pt>
                  <c:pt idx="3">
                    <c:v>14.646000000000001</c:v>
                  </c:pt>
                  <c:pt idx="4">
                    <c:v>11.165000000000006</c:v>
                  </c:pt>
                  <c:pt idx="5">
                    <c:v>19.824999999999996</c:v>
                  </c:pt>
                  <c:pt idx="6">
                    <c:v>12.854999999999997</c:v>
                  </c:pt>
                  <c:pt idx="7">
                    <c:v>11.678000000000004</c:v>
                  </c:pt>
                </c:numCache>
              </c:numRef>
            </c:plus>
            <c:minus>
              <c:numRef>
                <c:f>'Graph Data'!$K$3:$K$10</c:f>
                <c:numCache>
                  <c:formatCode>General</c:formatCode>
                  <c:ptCount val="8"/>
                  <c:pt idx="0">
                    <c:v>11.620000000000005</c:v>
                  </c:pt>
                  <c:pt idx="1">
                    <c:v>12.159999999999997</c:v>
                  </c:pt>
                  <c:pt idx="2">
                    <c:v>12.269999999999996</c:v>
                  </c:pt>
                  <c:pt idx="3">
                    <c:v>14.646000000000001</c:v>
                  </c:pt>
                  <c:pt idx="4">
                    <c:v>11.165000000000006</c:v>
                  </c:pt>
                  <c:pt idx="5">
                    <c:v>19.824999999999996</c:v>
                  </c:pt>
                  <c:pt idx="6">
                    <c:v>12.854999999999997</c:v>
                  </c:pt>
                  <c:pt idx="7">
                    <c:v>11.678000000000004</c:v>
                  </c:pt>
                </c:numCache>
              </c:numRef>
            </c:minus>
            <c:spPr>
              <a:ln w="9525">
                <a:solidFill>
                  <a:schemeClr val="tx1"/>
                </a:solidFill>
              </a:ln>
            </c:spPr>
          </c:errBars>
          <c:cat>
            <c:strRef>
              <c:f>'Graph Data'!$A$3:$A$10</c:f>
              <c:strCache>
                <c:ptCount val="8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  <c:pt idx="4">
                  <c:v>L*H</c:v>
                </c:pt>
                <c:pt idx="5">
                  <c:v>^[L*]H</c:v>
                </c:pt>
                <c:pt idx="6">
                  <c:v>L*^[H]</c:v>
                </c:pt>
                <c:pt idx="7">
                  <c:v>^[L*H]</c:v>
                </c:pt>
              </c:strCache>
            </c:strRef>
          </c:cat>
          <c:val>
            <c:numRef>
              <c:f>'Graph Data'!$B$3:$B$10</c:f>
              <c:numCache>
                <c:formatCode>0</c:formatCode>
                <c:ptCount val="8"/>
                <c:pt idx="0">
                  <c:v>99.058999999999997</c:v>
                </c:pt>
                <c:pt idx="1">
                  <c:v>99.388999999999996</c:v>
                </c:pt>
                <c:pt idx="2">
                  <c:v>96.343999999999994</c:v>
                </c:pt>
                <c:pt idx="3">
                  <c:v>76.831000000000003</c:v>
                </c:pt>
                <c:pt idx="4">
                  <c:v>93.504000000000005</c:v>
                </c:pt>
                <c:pt idx="5">
                  <c:v>82.188999999999993</c:v>
                </c:pt>
                <c:pt idx="6">
                  <c:v>72.698999999999998</c:v>
                </c:pt>
                <c:pt idx="7">
                  <c:v>70.016000000000005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A9CF-4D60-8DE0-F984DB450CFF}"/>
            </c:ext>
          </c:extLst>
        </c:ser>
        <c:ser>
          <c:idx val="2"/>
          <c:order val="1"/>
          <c:tx>
            <c:strRef>
              <c:f>'Graph Data'!$A$12</c:f>
              <c:strCache>
                <c:ptCount val="1"/>
                <c:pt idx="0">
                  <c:v>H Time</c:v>
                </c:pt>
              </c:strCache>
            </c:strRef>
          </c:tx>
          <c:spPr>
            <a:solidFill>
              <a:schemeClr val="bg2"/>
            </a:solidFill>
            <a:ln w="9525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570B3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A9CF-4D60-8DE0-F984DB450CFF}"/>
              </c:ext>
            </c:extLst>
          </c:dPt>
          <c:dPt>
            <c:idx val="1"/>
            <c:invertIfNegative val="0"/>
            <c:bubble3D val="0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4-A9CF-4D60-8DE0-F984DB450CFF}"/>
              </c:ext>
            </c:extLst>
          </c:dPt>
          <c:dPt>
            <c:idx val="2"/>
            <c:invertIfNegative val="0"/>
            <c:bubble3D val="0"/>
            <c:spPr>
              <a:solidFill>
                <a:srgbClr val="1B9E77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A9CF-4D60-8DE0-F984DB450CFF}"/>
              </c:ext>
            </c:extLst>
          </c:dPt>
          <c:dPt>
            <c:idx val="3"/>
            <c:invertIfNegative val="0"/>
            <c:bubble3D val="0"/>
            <c:spPr>
              <a:solidFill>
                <a:srgbClr val="E7298A">
                  <a:alpha val="98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8-A9CF-4D60-8DE0-F984DB450CFF}"/>
              </c:ext>
            </c:extLst>
          </c:dPt>
          <c:dPt>
            <c:idx val="4"/>
            <c:invertIfNegative val="0"/>
            <c:bubble3D val="0"/>
            <c:spPr>
              <a:solidFill>
                <a:srgbClr val="8DA0CB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A-A9CF-4D60-8DE0-F984DB450CFF}"/>
              </c:ext>
            </c:extLst>
          </c:dPt>
          <c:dPt>
            <c:idx val="5"/>
            <c:invertIfNegative val="0"/>
            <c:bubble3D val="0"/>
            <c:spPr>
              <a:solidFill>
                <a:srgbClr val="FFD92F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C-A9CF-4D60-8DE0-F984DB450CFF}"/>
              </c:ext>
            </c:extLst>
          </c:dPt>
          <c:dPt>
            <c:idx val="6"/>
            <c:invertIfNegative val="0"/>
            <c:bubble3D val="0"/>
            <c:spPr>
              <a:solidFill>
                <a:srgbClr val="FC8D62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E-A9CF-4D60-8DE0-F984DB450CFF}"/>
              </c:ext>
            </c:extLst>
          </c:dPt>
          <c:dPt>
            <c:idx val="7"/>
            <c:invertIfNegative val="0"/>
            <c:bubble3D val="0"/>
            <c:spPr>
              <a:solidFill>
                <a:srgbClr val="66C2A5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0-A9CF-4D60-8DE0-F984DB450CFF}"/>
              </c:ext>
            </c:extLst>
          </c:dPt>
          <c:errBars>
            <c:errBarType val="both"/>
            <c:errValType val="cust"/>
            <c:noEndCap val="0"/>
            <c:plus>
              <c:numRef>
                <c:f>'Graph Data'!$K$14:$K$21</c:f>
                <c:numCache>
                  <c:formatCode>General</c:formatCode>
                  <c:ptCount val="8"/>
                  <c:pt idx="0">
                    <c:v>50.84499999999997</c:v>
                  </c:pt>
                  <c:pt idx="1">
                    <c:v>50.845000000000027</c:v>
                  </c:pt>
                  <c:pt idx="2">
                    <c:v>50.848000000000013</c:v>
                  </c:pt>
                  <c:pt idx="3">
                    <c:v>50.86099999999999</c:v>
                  </c:pt>
                  <c:pt idx="4">
                    <c:v>50.658999999999992</c:v>
                  </c:pt>
                  <c:pt idx="5">
                    <c:v>56.068999999999988</c:v>
                  </c:pt>
                  <c:pt idx="6">
                    <c:v>51.513000000000005</c:v>
                  </c:pt>
                  <c:pt idx="7">
                    <c:v>50.907999999999987</c:v>
                  </c:pt>
                </c:numCache>
              </c:numRef>
            </c:plus>
            <c:minus>
              <c:numRef>
                <c:f>'Graph Data'!$K$14:$K$21</c:f>
                <c:numCache>
                  <c:formatCode>General</c:formatCode>
                  <c:ptCount val="8"/>
                  <c:pt idx="0">
                    <c:v>50.84499999999997</c:v>
                  </c:pt>
                  <c:pt idx="1">
                    <c:v>50.845000000000027</c:v>
                  </c:pt>
                  <c:pt idx="2">
                    <c:v>50.848000000000013</c:v>
                  </c:pt>
                  <c:pt idx="3">
                    <c:v>50.86099999999999</c:v>
                  </c:pt>
                  <c:pt idx="4">
                    <c:v>50.658999999999992</c:v>
                  </c:pt>
                  <c:pt idx="5">
                    <c:v>56.068999999999988</c:v>
                  </c:pt>
                  <c:pt idx="6">
                    <c:v>51.513000000000005</c:v>
                  </c:pt>
                  <c:pt idx="7">
                    <c:v>50.907999999999987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'Graph Data'!$A$3:$A$10</c:f>
              <c:strCache>
                <c:ptCount val="8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  <c:pt idx="4">
                  <c:v>L*H</c:v>
                </c:pt>
                <c:pt idx="5">
                  <c:v>^[L*]H</c:v>
                </c:pt>
                <c:pt idx="6">
                  <c:v>L*^[H]</c:v>
                </c:pt>
                <c:pt idx="7">
                  <c:v>^[L*H]</c:v>
                </c:pt>
              </c:strCache>
            </c:strRef>
          </c:cat>
          <c:val>
            <c:numRef>
              <c:f>'Graph Data'!$B$14:$B$21</c:f>
              <c:numCache>
                <c:formatCode>0</c:formatCode>
                <c:ptCount val="8"/>
                <c:pt idx="0">
                  <c:v>319.928</c:v>
                </c:pt>
                <c:pt idx="1">
                  <c:v>319.65100000000001</c:v>
                </c:pt>
                <c:pt idx="2">
                  <c:v>315.91300000000001</c:v>
                </c:pt>
                <c:pt idx="3">
                  <c:v>299.358</c:v>
                </c:pt>
                <c:pt idx="4">
                  <c:v>316.149</c:v>
                </c:pt>
                <c:pt idx="5">
                  <c:v>237.262</c:v>
                </c:pt>
                <c:pt idx="6">
                  <c:v>300.93700000000001</c:v>
                </c:pt>
                <c:pt idx="7">
                  <c:v>298.25299999999999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A9CF-4D60-8DE0-F984DB450C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rgbClr val="F2F2F2"/>
              </a:solidFill>
            </a:ln>
          </c:spPr>
        </c:minorGridlines>
        <c:title>
          <c:tx>
            <c:rich>
              <a:bodyPr rot="-5400000" vert="horz"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L and H times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1686998496"/>
        <c:crosses val="autoZero"/>
        <c:crossBetween val="between"/>
        <c:majorUnit val="100"/>
        <c:minorUnit val="20"/>
      </c:valAx>
      <c:dTable>
        <c:showHorzBorder val="0"/>
        <c:showVertBorder val="1"/>
        <c:showOutline val="0"/>
        <c:showKeys val="1"/>
        <c:spPr>
          <a:ln>
            <a:solidFill>
              <a:schemeClr val="bg2">
                <a:lumMod val="90000"/>
              </a:schemeClr>
            </a:solidFill>
          </a:ln>
        </c:spPr>
        <c:txPr>
          <a:bodyPr/>
          <a:lstStyle/>
          <a:p>
            <a:pPr rtl="0"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</c:dTable>
    </c:plotArea>
    <c:plotVisOnly val="1"/>
    <c:dispBlanksAs val="gap"/>
    <c:showDLblsOverMax val="0"/>
  </c:chart>
  <c:spPr>
    <a:ln>
      <a:solidFill>
        <a:schemeClr val="bg2">
          <a:lumMod val="90000"/>
        </a:schemeClr>
      </a:solidFill>
    </a:ln>
  </c:spPr>
  <c:txPr>
    <a:bodyPr/>
    <a:lstStyle/>
    <a:p>
      <a:pPr>
        <a:defRPr sz="105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100" i="0"/>
              <a:t>Mean</a:t>
            </a:r>
            <a:r>
              <a:rPr lang="en-US" sz="1100" i="0" baseline="0"/>
              <a:t> </a:t>
            </a:r>
            <a:r>
              <a:rPr lang="en-US" sz="1100" i="0"/>
              <a:t>f</a:t>
            </a:r>
            <a:r>
              <a:rPr lang="en-US" sz="1100" i="0" baseline="-25000"/>
              <a:t>0</a:t>
            </a:r>
            <a:r>
              <a:rPr lang="en-US" sz="1100" i="0" baseline="0"/>
              <a:t> </a:t>
            </a:r>
            <a:r>
              <a:rPr lang="en-US" sz="1100" i="0"/>
              <a:t>Excursion</a:t>
            </a:r>
            <a:r>
              <a:rPr lang="en-US" sz="1100" b="0" i="0" u="none" strike="noStrike" baseline="0">
                <a:effectLst/>
              </a:rPr>
              <a:t> (separate Mode and PA models)</a:t>
            </a:r>
            <a:endParaRPr lang="en-US" sz="1100" i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'Graph Data'!$Y$1</c:f>
              <c:strCache>
                <c:ptCount val="1"/>
                <c:pt idx="0">
                  <c:v>Excursion</c:v>
                </c:pt>
              </c:strCache>
            </c:strRef>
          </c:tx>
          <c:spPr>
            <a:ln w="9525">
              <a:solidFill>
                <a:sysClr val="windowText" lastClr="000000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7570B3"/>
              </a:solidFill>
              <a:ln w="9525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998-4B37-BA05-7C58BFBF5A5C}"/>
              </c:ext>
            </c:extLst>
          </c:dPt>
          <c:dPt>
            <c:idx val="1"/>
            <c:invertIfNegative val="0"/>
            <c:bubble3D val="0"/>
            <c:spPr>
              <a:solidFill>
                <a:srgbClr val="D95F02"/>
              </a:solidFill>
              <a:ln w="9525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998-4B37-BA05-7C58BFBF5A5C}"/>
              </c:ext>
            </c:extLst>
          </c:dPt>
          <c:dPt>
            <c:idx val="2"/>
            <c:invertIfNegative val="0"/>
            <c:bubble3D val="0"/>
            <c:spPr>
              <a:solidFill>
                <a:srgbClr val="1B9E77"/>
              </a:solidFill>
              <a:ln w="9525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998-4B37-BA05-7C58BFBF5A5C}"/>
              </c:ext>
            </c:extLst>
          </c:dPt>
          <c:dPt>
            <c:idx val="3"/>
            <c:invertIfNegative val="0"/>
            <c:bubble3D val="0"/>
            <c:spPr>
              <a:solidFill>
                <a:srgbClr val="E7298A">
                  <a:alpha val="98000"/>
                </a:srgbClr>
              </a:solidFill>
              <a:ln w="9525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998-4B37-BA05-7C58BFBF5A5C}"/>
              </c:ext>
            </c:extLst>
          </c:dPt>
          <c:dPt>
            <c:idx val="4"/>
            <c:invertIfNegative val="0"/>
            <c:bubble3D val="0"/>
            <c:spPr>
              <a:solidFill>
                <a:srgbClr val="8DA0CB"/>
              </a:solidFill>
              <a:ln w="9525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998-4B37-BA05-7C58BFBF5A5C}"/>
              </c:ext>
            </c:extLst>
          </c:dPt>
          <c:dPt>
            <c:idx val="5"/>
            <c:invertIfNegative val="0"/>
            <c:bubble3D val="0"/>
            <c:spPr>
              <a:solidFill>
                <a:srgbClr val="FFD92F"/>
              </a:solidFill>
              <a:ln w="9525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A998-4B37-BA05-7C58BFBF5A5C}"/>
              </c:ext>
            </c:extLst>
          </c:dPt>
          <c:dPt>
            <c:idx val="6"/>
            <c:invertIfNegative val="0"/>
            <c:bubble3D val="0"/>
            <c:spPr>
              <a:solidFill>
                <a:srgbClr val="FC8D62"/>
              </a:solidFill>
              <a:ln w="9525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A998-4B37-BA05-7C58BFBF5A5C}"/>
              </c:ext>
            </c:extLst>
          </c:dPt>
          <c:dPt>
            <c:idx val="7"/>
            <c:invertIfNegative val="0"/>
            <c:bubble3D val="0"/>
            <c:spPr>
              <a:solidFill>
                <a:srgbClr val="66C2A5"/>
              </a:solidFill>
              <a:ln w="9525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A998-4B37-BA05-7C58BFBF5A5C}"/>
              </c:ext>
            </c:extLst>
          </c:dPt>
          <c:errBars>
            <c:errBarType val="both"/>
            <c:errValType val="cust"/>
            <c:noEndCap val="0"/>
            <c:plus>
              <c:numRef>
                <c:f>'Graph Data'!$AI$3:$AI$10</c:f>
                <c:numCache>
                  <c:formatCode>General</c:formatCode>
                  <c:ptCount val="8"/>
                  <c:pt idx="0">
                    <c:v>0.83900000000000041</c:v>
                  </c:pt>
                  <c:pt idx="1">
                    <c:v>0.91600000000000037</c:v>
                  </c:pt>
                  <c:pt idx="2">
                    <c:v>0.83000000000000007</c:v>
                  </c:pt>
                  <c:pt idx="3">
                    <c:v>1.0580000000000007</c:v>
                  </c:pt>
                  <c:pt idx="4">
                    <c:v>0.72100000000000009</c:v>
                  </c:pt>
                  <c:pt idx="5">
                    <c:v>1.7179999999999997</c:v>
                  </c:pt>
                  <c:pt idx="6">
                    <c:v>1.0969999999999995</c:v>
                  </c:pt>
                  <c:pt idx="7">
                    <c:v>0.81900000000000084</c:v>
                  </c:pt>
                </c:numCache>
              </c:numRef>
            </c:plus>
            <c:minus>
              <c:numRef>
                <c:f>'Graph Data'!$AI$3:$AI$10</c:f>
                <c:numCache>
                  <c:formatCode>General</c:formatCode>
                  <c:ptCount val="8"/>
                  <c:pt idx="0">
                    <c:v>0.83900000000000041</c:v>
                  </c:pt>
                  <c:pt idx="1">
                    <c:v>0.91600000000000037</c:v>
                  </c:pt>
                  <c:pt idx="2">
                    <c:v>0.83000000000000007</c:v>
                  </c:pt>
                  <c:pt idx="3">
                    <c:v>1.0580000000000007</c:v>
                  </c:pt>
                  <c:pt idx="4">
                    <c:v>0.72100000000000009</c:v>
                  </c:pt>
                  <c:pt idx="5">
                    <c:v>1.7179999999999997</c:v>
                  </c:pt>
                  <c:pt idx="6">
                    <c:v>1.0969999999999995</c:v>
                  </c:pt>
                  <c:pt idx="7">
                    <c:v>0.81900000000000084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'Graph Data'!$Y$3:$Y$10</c:f>
              <c:strCache>
                <c:ptCount val="8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  <c:pt idx="4">
                  <c:v>L*H</c:v>
                </c:pt>
                <c:pt idx="5">
                  <c:v>^[L*]H</c:v>
                </c:pt>
                <c:pt idx="6">
                  <c:v>L*^[H]</c:v>
                </c:pt>
                <c:pt idx="7">
                  <c:v>^[L*H]</c:v>
                </c:pt>
              </c:strCache>
            </c:strRef>
          </c:cat>
          <c:val>
            <c:numRef>
              <c:f>'Graph Data'!$Z$3:$Z$10</c:f>
              <c:numCache>
                <c:formatCode>0.0</c:formatCode>
                <c:ptCount val="8"/>
                <c:pt idx="0">
                  <c:v>6.1580000000000004</c:v>
                </c:pt>
                <c:pt idx="1">
                  <c:v>6.4180000000000001</c:v>
                </c:pt>
                <c:pt idx="2">
                  <c:v>6.2309999999999999</c:v>
                </c:pt>
                <c:pt idx="3">
                  <c:v>8.1340000000000003</c:v>
                </c:pt>
                <c:pt idx="4">
                  <c:v>6.2750000000000004</c:v>
                </c:pt>
                <c:pt idx="5">
                  <c:v>3.6429999999999998</c:v>
                </c:pt>
                <c:pt idx="6">
                  <c:v>10.468999999999999</c:v>
                </c:pt>
                <c:pt idx="7">
                  <c:v>8.0340000000000007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A998-4B37-BA05-7C58BFBF5A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6350" cap="flat" cmpd="sng" algn="ctr">
              <a:solidFill>
                <a:srgbClr val="F2F2F2"/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00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Excursion (ST)</a:t>
                </a:r>
              </a:p>
            </c:rich>
          </c:tx>
          <c:layout>
            <c:manualLayout>
              <c:xMode val="edge"/>
              <c:yMode val="edge"/>
              <c:x val="4.237384743969095E-2"/>
              <c:y val="0.276523262006688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86998496"/>
        <c:crosses val="autoZero"/>
        <c:crossBetween val="between"/>
        <c:majorUnit val="5"/>
      </c:valAx>
      <c:dTable>
        <c:showHorzBorder val="0"/>
        <c:showVertBorder val="1"/>
        <c:showOutline val="0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0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bg2">
          <a:lumMod val="90000"/>
        </a:schemeClr>
      </a:solidFill>
      <a:round/>
    </a:ln>
    <a:effectLst/>
  </c:spPr>
  <c:txPr>
    <a:bodyPr/>
    <a:lstStyle/>
    <a:p>
      <a:pPr>
        <a:defRPr sz="105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100" b="0"/>
            </a:pPr>
            <a:r>
              <a:rPr lang="en-US" sz="1100" b="0"/>
              <a:t>Mean L and</a:t>
            </a:r>
            <a:r>
              <a:rPr lang="en-US" sz="1100" b="0" baseline="0"/>
              <a:t> H </a:t>
            </a:r>
            <a:r>
              <a:rPr lang="en-US" sz="1100" b="0" i="1"/>
              <a:t>f</a:t>
            </a:r>
            <a:r>
              <a:rPr lang="en-US" sz="1100" b="0" baseline="-25000"/>
              <a:t>0</a:t>
            </a:r>
            <a:r>
              <a:rPr lang="en-US" sz="1100" b="0" baseline="0"/>
              <a:t> targets</a:t>
            </a:r>
            <a:r>
              <a:rPr lang="en-US" sz="1100" b="0" i="0" u="none" strike="noStrike" baseline="0">
                <a:effectLst/>
              </a:rPr>
              <a:t> (separate Mode and PA models)</a:t>
            </a:r>
            <a:endParaRPr lang="en-US" sz="1100" b="0" baseline="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'Graph Data'!$M$1</c:f>
              <c:strCache>
                <c:ptCount val="1"/>
                <c:pt idx="0">
                  <c:v>L f0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7570B3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CB04-490F-957B-E1C491C1845B}"/>
              </c:ext>
            </c:extLst>
          </c:dPt>
          <c:dPt>
            <c:idx val="1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D95F02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CB04-490F-957B-E1C491C1845B}"/>
              </c:ext>
            </c:extLst>
          </c:dPt>
          <c:dPt>
            <c:idx val="2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1B9E77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CB04-490F-957B-E1C491C1845B}"/>
              </c:ext>
            </c:extLst>
          </c:dPt>
          <c:dPt>
            <c:idx val="3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E7298A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CB04-490F-957B-E1C491C1845B}"/>
              </c:ext>
            </c:extLst>
          </c:dPt>
          <c:dPt>
            <c:idx val="4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8DA0CB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CB04-490F-957B-E1C491C1845B}"/>
              </c:ext>
            </c:extLst>
          </c:dPt>
          <c:dPt>
            <c:idx val="5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FFD92F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B-CB04-490F-957B-E1C491C1845B}"/>
              </c:ext>
            </c:extLst>
          </c:dPt>
          <c:dPt>
            <c:idx val="6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FC8D62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D-CB04-490F-957B-E1C491C1845B}"/>
              </c:ext>
            </c:extLst>
          </c:dPt>
          <c:dPt>
            <c:idx val="7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66C2A5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F-CB04-490F-957B-E1C491C1845B}"/>
              </c:ext>
            </c:extLst>
          </c:dPt>
          <c:errBars>
            <c:errBarType val="both"/>
            <c:errValType val="cust"/>
            <c:noEndCap val="0"/>
            <c:plus>
              <c:numRef>
                <c:f>'Graph Data'!$W$3:$W$10</c:f>
                <c:numCache>
                  <c:formatCode>General</c:formatCode>
                  <c:ptCount val="8"/>
                  <c:pt idx="0">
                    <c:v>2.0969999999999942</c:v>
                  </c:pt>
                  <c:pt idx="1">
                    <c:v>2.2409999999999997</c:v>
                  </c:pt>
                  <c:pt idx="2">
                    <c:v>2.3179999999999978</c:v>
                  </c:pt>
                  <c:pt idx="3">
                    <c:v>2.7339999999999947</c:v>
                  </c:pt>
                  <c:pt idx="4">
                    <c:v>2.3449999999999989</c:v>
                  </c:pt>
                  <c:pt idx="5">
                    <c:v>2.9339999999999975</c:v>
                  </c:pt>
                  <c:pt idx="6">
                    <c:v>2.4890000000000043</c:v>
                  </c:pt>
                  <c:pt idx="7">
                    <c:v>2.7789999999999964</c:v>
                  </c:pt>
                </c:numCache>
              </c:numRef>
            </c:plus>
            <c:minus>
              <c:numRef>
                <c:f>'Graph Data'!$W$3:$W$10</c:f>
                <c:numCache>
                  <c:formatCode>General</c:formatCode>
                  <c:ptCount val="8"/>
                  <c:pt idx="0">
                    <c:v>2.0969999999999942</c:v>
                  </c:pt>
                  <c:pt idx="1">
                    <c:v>2.2409999999999997</c:v>
                  </c:pt>
                  <c:pt idx="2">
                    <c:v>2.3179999999999978</c:v>
                  </c:pt>
                  <c:pt idx="3">
                    <c:v>2.7339999999999947</c:v>
                  </c:pt>
                  <c:pt idx="4">
                    <c:v>2.3449999999999989</c:v>
                  </c:pt>
                  <c:pt idx="5">
                    <c:v>2.9339999999999975</c:v>
                  </c:pt>
                  <c:pt idx="6">
                    <c:v>2.4890000000000043</c:v>
                  </c:pt>
                  <c:pt idx="7">
                    <c:v>2.7789999999999964</c:v>
                  </c:pt>
                </c:numCache>
              </c:numRef>
            </c:minus>
            <c:spPr>
              <a:ln w="9525"/>
            </c:spPr>
          </c:errBars>
          <c:cat>
            <c:strRef>
              <c:f>'Graph Data'!$M$14:$M$21</c:f>
              <c:strCache>
                <c:ptCount val="8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  <c:pt idx="4">
                  <c:v>L*H</c:v>
                </c:pt>
                <c:pt idx="5">
                  <c:v>^[L*]H</c:v>
                </c:pt>
                <c:pt idx="6">
                  <c:v>L*^[H]</c:v>
                </c:pt>
                <c:pt idx="7">
                  <c:v>^[L*H]</c:v>
                </c:pt>
              </c:strCache>
            </c:strRef>
          </c:cat>
          <c:val>
            <c:numRef>
              <c:f>'Graph Data'!$N$3:$N$10</c:f>
              <c:numCache>
                <c:formatCode>0.0</c:formatCode>
                <c:ptCount val="8"/>
                <c:pt idx="0">
                  <c:v>87.427999999999997</c:v>
                </c:pt>
                <c:pt idx="1">
                  <c:v>87.581999999999994</c:v>
                </c:pt>
                <c:pt idx="2">
                  <c:v>89.210999999999999</c:v>
                </c:pt>
                <c:pt idx="3">
                  <c:v>90.358999999999995</c:v>
                </c:pt>
                <c:pt idx="4">
                  <c:v>86.988</c:v>
                </c:pt>
                <c:pt idx="5">
                  <c:v>91.078000000000003</c:v>
                </c:pt>
                <c:pt idx="6">
                  <c:v>88.515000000000001</c:v>
                </c:pt>
                <c:pt idx="7">
                  <c:v>90.968999999999994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CB04-490F-957B-E1C491C1845B}"/>
            </c:ext>
          </c:extLst>
        </c:ser>
        <c:ser>
          <c:idx val="2"/>
          <c:order val="1"/>
          <c:tx>
            <c:strRef>
              <c:f>'Graph Data'!$M$12</c:f>
              <c:strCache>
                <c:ptCount val="1"/>
                <c:pt idx="0">
                  <c:v>H f0</c:v>
                </c:pt>
              </c:strCache>
            </c:strRef>
          </c:tx>
          <c:spPr>
            <a:ln w="9525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7570B3"/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2-CB04-490F-957B-E1C491C1845B}"/>
              </c:ext>
            </c:extLst>
          </c:dPt>
          <c:dPt>
            <c:idx val="1"/>
            <c:invertIfNegative val="0"/>
            <c:bubble3D val="0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4-CB04-490F-957B-E1C491C1845B}"/>
              </c:ext>
            </c:extLst>
          </c:dPt>
          <c:dPt>
            <c:idx val="2"/>
            <c:invertIfNegative val="0"/>
            <c:bubble3D val="0"/>
            <c:spPr>
              <a:solidFill>
                <a:srgbClr val="1B9E77"/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6-CB04-490F-957B-E1C491C1845B}"/>
              </c:ext>
            </c:extLst>
          </c:dPt>
          <c:dPt>
            <c:idx val="3"/>
            <c:invertIfNegative val="0"/>
            <c:bubble3D val="0"/>
            <c:spPr>
              <a:solidFill>
                <a:srgbClr val="E7298A">
                  <a:alpha val="98000"/>
                </a:srgbClr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8-CB04-490F-957B-E1C491C1845B}"/>
              </c:ext>
            </c:extLst>
          </c:dPt>
          <c:dPt>
            <c:idx val="4"/>
            <c:invertIfNegative val="0"/>
            <c:bubble3D val="0"/>
            <c:spPr>
              <a:solidFill>
                <a:srgbClr val="8DA0CB"/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A-CB04-490F-957B-E1C491C1845B}"/>
              </c:ext>
            </c:extLst>
          </c:dPt>
          <c:dPt>
            <c:idx val="5"/>
            <c:invertIfNegative val="0"/>
            <c:bubble3D val="0"/>
            <c:spPr>
              <a:solidFill>
                <a:srgbClr val="FFD92F"/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C-CB04-490F-957B-E1C491C1845B}"/>
              </c:ext>
            </c:extLst>
          </c:dPt>
          <c:dPt>
            <c:idx val="6"/>
            <c:invertIfNegative val="0"/>
            <c:bubble3D val="0"/>
            <c:spPr>
              <a:solidFill>
                <a:srgbClr val="FC8D62"/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E-CB04-490F-957B-E1C491C1845B}"/>
              </c:ext>
            </c:extLst>
          </c:dPt>
          <c:dPt>
            <c:idx val="7"/>
            <c:invertIfNegative val="0"/>
            <c:bubble3D val="0"/>
            <c:spPr>
              <a:solidFill>
                <a:srgbClr val="66C2A5"/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20-CB04-490F-957B-E1C491C1845B}"/>
              </c:ext>
            </c:extLst>
          </c:dPt>
          <c:errBars>
            <c:errBarType val="both"/>
            <c:errValType val="cust"/>
            <c:noEndCap val="0"/>
            <c:plus>
              <c:numRef>
                <c:f>'Graph Data'!$W$14:$W$21</c:f>
                <c:numCache>
                  <c:formatCode>General</c:formatCode>
                  <c:ptCount val="8"/>
                  <c:pt idx="0">
                    <c:v>2.4679999999999893</c:v>
                  </c:pt>
                  <c:pt idx="1">
                    <c:v>2.1969999999999885</c:v>
                  </c:pt>
                  <c:pt idx="2">
                    <c:v>2.2219999999999942</c:v>
                  </c:pt>
                  <c:pt idx="3">
                    <c:v>2.9809999999999945</c:v>
                  </c:pt>
                  <c:pt idx="4">
                    <c:v>2.5620000000000118</c:v>
                  </c:pt>
                  <c:pt idx="5">
                    <c:v>2.5609999999999928</c:v>
                  </c:pt>
                  <c:pt idx="6">
                    <c:v>2.563999999999993</c:v>
                  </c:pt>
                  <c:pt idx="7">
                    <c:v>2.5929999999999893</c:v>
                  </c:pt>
                </c:numCache>
              </c:numRef>
            </c:plus>
            <c:minus>
              <c:numRef>
                <c:f>'Graph Data'!$W$14:$W$21</c:f>
                <c:numCache>
                  <c:formatCode>General</c:formatCode>
                  <c:ptCount val="8"/>
                  <c:pt idx="0">
                    <c:v>2.4679999999999893</c:v>
                  </c:pt>
                  <c:pt idx="1">
                    <c:v>2.1969999999999885</c:v>
                  </c:pt>
                  <c:pt idx="2">
                    <c:v>2.2219999999999942</c:v>
                  </c:pt>
                  <c:pt idx="3">
                    <c:v>2.9809999999999945</c:v>
                  </c:pt>
                  <c:pt idx="4">
                    <c:v>2.5620000000000118</c:v>
                  </c:pt>
                  <c:pt idx="5">
                    <c:v>2.5609999999999928</c:v>
                  </c:pt>
                  <c:pt idx="6">
                    <c:v>2.563999999999993</c:v>
                  </c:pt>
                  <c:pt idx="7">
                    <c:v>2.5929999999999893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'Graph Data'!$M$14:$M$21</c:f>
              <c:strCache>
                <c:ptCount val="8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  <c:pt idx="4">
                  <c:v>L*H</c:v>
                </c:pt>
                <c:pt idx="5">
                  <c:v>^[L*]H</c:v>
                </c:pt>
                <c:pt idx="6">
                  <c:v>L*^[H]</c:v>
                </c:pt>
                <c:pt idx="7">
                  <c:v>^[L*H]</c:v>
                </c:pt>
              </c:strCache>
            </c:strRef>
          </c:cat>
          <c:val>
            <c:numRef>
              <c:f>'Graph Data'!$N$14:$N$21</c:f>
              <c:numCache>
                <c:formatCode>0.0</c:formatCode>
                <c:ptCount val="8"/>
                <c:pt idx="0">
                  <c:v>91.608999999999995</c:v>
                </c:pt>
                <c:pt idx="1">
                  <c:v>92.001999999999995</c:v>
                </c:pt>
                <c:pt idx="2">
                  <c:v>93.450999999999993</c:v>
                </c:pt>
                <c:pt idx="3">
                  <c:v>96.655000000000001</c:v>
                </c:pt>
                <c:pt idx="4">
                  <c:v>92.525000000000006</c:v>
                </c:pt>
                <c:pt idx="5">
                  <c:v>92.91</c:v>
                </c:pt>
                <c:pt idx="6">
                  <c:v>93.683999999999997</c:v>
                </c:pt>
                <c:pt idx="7">
                  <c:v>94.087999999999994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CB04-490F-957B-E1C491C18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  <c:max val="105"/>
          <c:min val="8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>
              <a:solidFill>
                <a:srgbClr val="F2F2F2"/>
              </a:solidFill>
            </a:ln>
          </c:spPr>
        </c:minorGridlines>
        <c:title>
          <c:tx>
            <c:rich>
              <a:bodyPr rot="-5400000" vert="horz"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 i="1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f</a:t>
                </a:r>
                <a:r>
                  <a:rPr lang="en-US" sz="1000" b="0" baseline="-2500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0</a:t>
                </a: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 (ST re 1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1686998496"/>
        <c:crosses val="autoZero"/>
        <c:crossBetween val="between"/>
        <c:majorUnit val="10"/>
      </c:valAx>
      <c:dTable>
        <c:showHorzBorder val="0"/>
        <c:showVertBorder val="1"/>
        <c:showOutline val="0"/>
        <c:showKeys val="1"/>
        <c:spPr>
          <a:ln>
            <a:solidFill>
              <a:schemeClr val="bg2">
                <a:lumMod val="90000"/>
              </a:schemeClr>
            </a:solidFill>
          </a:ln>
        </c:spPr>
        <c:txPr>
          <a:bodyPr/>
          <a:lstStyle/>
          <a:p>
            <a:pPr rtl="0"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</c:dTable>
    </c:plotArea>
    <c:plotVisOnly val="1"/>
    <c:dispBlanksAs val="gap"/>
    <c:showDLblsOverMax val="0"/>
  </c:chart>
  <c:spPr>
    <a:ln>
      <a:solidFill>
        <a:schemeClr val="bg2">
          <a:lumMod val="90000"/>
        </a:schemeClr>
      </a:solidFill>
    </a:ln>
  </c:spPr>
  <c:txPr>
    <a:bodyPr/>
    <a:lstStyle/>
    <a:p>
      <a:pPr>
        <a:defRPr sz="105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100"/>
              <a:t>Mean LH slopes</a:t>
            </a:r>
            <a:r>
              <a:rPr lang="en-US" sz="1100" b="0" i="0" u="none" strike="noStrike" baseline="0">
                <a:effectLst/>
              </a:rPr>
              <a:t> (separate Mode and PA models)</a:t>
            </a:r>
            <a:endParaRPr lang="en-US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'Graph Data'!$Y$12</c:f>
              <c:strCache>
                <c:ptCount val="1"/>
                <c:pt idx="0">
                  <c:v>LH Slope</c:v>
                </c:pt>
              </c:strCache>
            </c:strRef>
          </c:tx>
          <c:spPr>
            <a:ln w="9525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7570B3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673-43AF-953F-C9FD4E732CC4}"/>
              </c:ext>
            </c:extLst>
          </c:dPt>
          <c:dPt>
            <c:idx val="1"/>
            <c:invertIfNegative val="0"/>
            <c:bubble3D val="0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673-43AF-953F-C9FD4E732CC4}"/>
              </c:ext>
            </c:extLst>
          </c:dPt>
          <c:dPt>
            <c:idx val="2"/>
            <c:invertIfNegative val="0"/>
            <c:bubble3D val="0"/>
            <c:spPr>
              <a:solidFill>
                <a:srgbClr val="1B9E77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673-43AF-953F-C9FD4E732CC4}"/>
              </c:ext>
            </c:extLst>
          </c:dPt>
          <c:dPt>
            <c:idx val="3"/>
            <c:invertIfNegative val="0"/>
            <c:bubble3D val="0"/>
            <c:spPr>
              <a:solidFill>
                <a:srgbClr val="E7298A">
                  <a:alpha val="98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673-43AF-953F-C9FD4E732CC4}"/>
              </c:ext>
            </c:extLst>
          </c:dPt>
          <c:dPt>
            <c:idx val="4"/>
            <c:invertIfNegative val="0"/>
            <c:bubble3D val="0"/>
            <c:spPr>
              <a:solidFill>
                <a:srgbClr val="8DA0CB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673-43AF-953F-C9FD4E732CC4}"/>
              </c:ext>
            </c:extLst>
          </c:dPt>
          <c:dPt>
            <c:idx val="5"/>
            <c:invertIfNegative val="0"/>
            <c:bubble3D val="0"/>
            <c:spPr>
              <a:solidFill>
                <a:srgbClr val="FFD92F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9673-43AF-953F-C9FD4E732CC4}"/>
              </c:ext>
            </c:extLst>
          </c:dPt>
          <c:dPt>
            <c:idx val="6"/>
            <c:invertIfNegative val="0"/>
            <c:bubble3D val="0"/>
            <c:spPr>
              <a:solidFill>
                <a:srgbClr val="FC8D62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9673-43AF-953F-C9FD4E732CC4}"/>
              </c:ext>
            </c:extLst>
          </c:dPt>
          <c:dPt>
            <c:idx val="7"/>
            <c:invertIfNegative val="0"/>
            <c:bubble3D val="0"/>
            <c:spPr>
              <a:solidFill>
                <a:srgbClr val="66C2A5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9673-43AF-953F-C9FD4E732CC4}"/>
              </c:ext>
            </c:extLst>
          </c:dPt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'Graph Data'!$AI$14:$AI$21</c15:sqref>
                    </c15:fullRef>
                  </c:ext>
                </c:extLst>
                <c:f>'Graph Data'!$AI$14:$AI$21</c:f>
                <c:numCache>
                  <c:formatCode>General</c:formatCode>
                  <c:ptCount val="8"/>
                  <c:pt idx="0">
                    <c:v>5.9943300318135577</c:v>
                  </c:pt>
                  <c:pt idx="1">
                    <c:v>6.1700254424367564</c:v>
                  </c:pt>
                  <c:pt idx="2">
                    <c:v>5.9447300963470404</c:v>
                  </c:pt>
                  <c:pt idx="3">
                    <c:v>6.845735198718792</c:v>
                  </c:pt>
                  <c:pt idx="4">
                    <c:v>10.098000000000003</c:v>
                  </c:pt>
                  <c:pt idx="5">
                    <c:v>12.382000000000001</c:v>
                  </c:pt>
                  <c:pt idx="6">
                    <c:v>10.472999999999999</c:v>
                  </c:pt>
                  <c:pt idx="7">
                    <c:v>10.208000000000002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'Graph Data'!$AI$14:$AI$21</c15:sqref>
                    </c15:fullRef>
                  </c:ext>
                </c:extLst>
                <c:f>'Graph Data'!$AI$14:$AI$21</c:f>
                <c:numCache>
                  <c:formatCode>General</c:formatCode>
                  <c:ptCount val="8"/>
                  <c:pt idx="0">
                    <c:v>5.9943300318135577</c:v>
                  </c:pt>
                  <c:pt idx="1">
                    <c:v>6.1700254424367564</c:v>
                  </c:pt>
                  <c:pt idx="2">
                    <c:v>5.9447300963470404</c:v>
                  </c:pt>
                  <c:pt idx="3">
                    <c:v>6.845735198718792</c:v>
                  </c:pt>
                  <c:pt idx="4">
                    <c:v>10.098000000000003</c:v>
                  </c:pt>
                  <c:pt idx="5">
                    <c:v>12.382000000000001</c:v>
                  </c:pt>
                  <c:pt idx="6">
                    <c:v>10.472999999999999</c:v>
                  </c:pt>
                  <c:pt idx="7">
                    <c:v>10.208000000000002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'Graph Data'!$Y$14:$Y$21</c15:sqref>
                  </c15:fullRef>
                </c:ext>
              </c:extLst>
              <c:f>'Graph Data'!$Y$14:$Y$21</c:f>
              <c:strCache>
                <c:ptCount val="8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  <c:pt idx="4">
                  <c:v>L*H</c:v>
                </c:pt>
                <c:pt idx="5">
                  <c:v>^[L*]H</c:v>
                </c:pt>
                <c:pt idx="6">
                  <c:v>L*^[H]</c:v>
                </c:pt>
                <c:pt idx="7">
                  <c:v>^[L*H]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'Graph Data'!$Z$14:$Z$22</c15:sqref>
                  </c15:fullRef>
                </c:ext>
              </c:extLst>
              <c:f>'Graph Data'!$Z$14:$Z$21</c:f>
              <c:numCache>
                <c:formatCode>0.0</c:formatCode>
                <c:ptCount val="8"/>
                <c:pt idx="0">
                  <c:v>30.47784420089539</c:v>
                </c:pt>
                <c:pt idx="1">
                  <c:v>32.29782853661068</c:v>
                </c:pt>
                <c:pt idx="2">
                  <c:v>32.072533190520964</c:v>
                </c:pt>
                <c:pt idx="3">
                  <c:v>40.935595902156301</c:v>
                </c:pt>
                <c:pt idx="4">
                  <c:v>32.493000000000002</c:v>
                </c:pt>
                <c:pt idx="5">
                  <c:v>21.495000000000001</c:v>
                </c:pt>
                <c:pt idx="6">
                  <c:v>54.411000000000001</c:v>
                </c:pt>
                <c:pt idx="7">
                  <c:v>38.612000000000002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10-9673-43AF-953F-C9FD4E732C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  <c:max val="70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F2F2F2"/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00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slope (ST/sec)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86998496"/>
        <c:crosses val="autoZero"/>
        <c:crossBetween val="between"/>
        <c:majorUnit val="20"/>
        <c:minorUnit val="5"/>
      </c:valAx>
      <c:dTable>
        <c:showHorzBorder val="0"/>
        <c:showVertBorder val="1"/>
        <c:showOutline val="0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0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bg2">
          <a:lumMod val="90000"/>
        </a:schemeClr>
      </a:solidFill>
      <a:round/>
    </a:ln>
    <a:effectLst/>
  </c:spPr>
  <c:txPr>
    <a:bodyPr/>
    <a:lstStyle/>
    <a:p>
      <a:pPr>
        <a:defRPr sz="105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260" b="0">
                <a:solidFill>
                  <a:schemeClr val="tx1"/>
                </a:solidFill>
              </a:defRPr>
            </a:pPr>
            <a:r>
              <a:rPr lang="en-IE" sz="1100" b="0">
                <a:solidFill>
                  <a:schemeClr val="tx1"/>
                </a:solidFill>
              </a:rPr>
              <a:t>Mean Timing and </a:t>
            </a:r>
            <a:r>
              <a:rPr lang="en-IE" sz="1100" b="0" i="1">
                <a:solidFill>
                  <a:schemeClr val="tx1"/>
                </a:solidFill>
              </a:rPr>
              <a:t>f</a:t>
            </a:r>
            <a:r>
              <a:rPr lang="en-IE" sz="1100" b="0" baseline="-25000">
                <a:solidFill>
                  <a:schemeClr val="tx1"/>
                </a:solidFill>
              </a:rPr>
              <a:t>0</a:t>
            </a:r>
            <a:r>
              <a:rPr lang="en-IE" sz="1100" b="0">
                <a:solidFill>
                  <a:schemeClr val="tx1"/>
                </a:solidFill>
              </a:rPr>
              <a:t> LH Type </a:t>
            </a:r>
          </a:p>
          <a:p>
            <a:pPr>
              <a:defRPr sz="1260" b="0">
                <a:solidFill>
                  <a:schemeClr val="tx1"/>
                </a:solidFill>
              </a:defRPr>
            </a:pPr>
            <a:r>
              <a:rPr lang="en-IE" sz="800" b="0">
                <a:solidFill>
                  <a:schemeClr val="tx1"/>
                </a:solidFill>
              </a:rPr>
              <a:t>(PA</a:t>
            </a:r>
            <a:r>
              <a:rPr lang="en-IE" sz="800" b="0" baseline="0">
                <a:solidFill>
                  <a:schemeClr val="tx1"/>
                </a:solidFill>
              </a:rPr>
              <a:t> models)</a:t>
            </a:r>
            <a:endParaRPr lang="en-IE" sz="800" b="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'Graph Data'!$A$7</c:f>
              <c:strCache>
                <c:ptCount val="1"/>
                <c:pt idx="0">
                  <c:v>L*H</c:v>
                </c:pt>
              </c:strCache>
            </c:strRef>
          </c:tx>
          <c:spPr>
            <a:ln w="19050">
              <a:solidFill>
                <a:srgbClr val="8DA0CB"/>
              </a:solidFill>
            </a:ln>
          </c:spPr>
          <c:marker>
            <c:symbol val="triangle"/>
            <c:size val="6"/>
            <c:spPr>
              <a:solidFill>
                <a:srgbClr val="8DA0CB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('Graph Data'!$W$7,'Graph Data'!$W$18)</c:f>
                <c:numCache>
                  <c:formatCode>General</c:formatCode>
                  <c:ptCount val="2"/>
                  <c:pt idx="0">
                    <c:v>2.3449999999999989</c:v>
                  </c:pt>
                  <c:pt idx="1">
                    <c:v>2.5620000000000118</c:v>
                  </c:pt>
                </c:numCache>
              </c:numRef>
            </c:plus>
            <c:minus>
              <c:numRef>
                <c:f>('Graph Data'!$W$7,'Graph Data'!$W$18)</c:f>
                <c:numCache>
                  <c:formatCode>General</c:formatCode>
                  <c:ptCount val="2"/>
                  <c:pt idx="0">
                    <c:v>2.3449999999999989</c:v>
                  </c:pt>
                  <c:pt idx="1">
                    <c:v>2.5620000000000118</c:v>
                  </c:pt>
                </c:numCache>
              </c:numRef>
            </c:minus>
            <c:spPr>
              <a:ln w="9525">
                <a:solidFill>
                  <a:srgbClr val="8DA0CB"/>
                </a:solidFill>
              </a:ln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('Graph Data'!$K$7,'Graph Data'!$K$18)</c:f>
                <c:numCache>
                  <c:formatCode>General</c:formatCode>
                  <c:ptCount val="2"/>
                  <c:pt idx="0">
                    <c:v>11.165000000000006</c:v>
                  </c:pt>
                  <c:pt idx="1">
                    <c:v>50.658999999999992</c:v>
                  </c:pt>
                </c:numCache>
              </c:numRef>
            </c:plus>
            <c:minus>
              <c:numRef>
                <c:f>('Graph Data'!$K$7,'Graph Data'!$K$18)</c:f>
                <c:numCache>
                  <c:formatCode>General</c:formatCode>
                  <c:ptCount val="2"/>
                  <c:pt idx="0">
                    <c:v>11.165000000000006</c:v>
                  </c:pt>
                  <c:pt idx="1">
                    <c:v>50.658999999999992</c:v>
                  </c:pt>
                </c:numCache>
              </c:numRef>
            </c:minus>
            <c:spPr>
              <a:ln w="9525">
                <a:solidFill>
                  <a:srgbClr val="8DA0CB"/>
                </a:solidFill>
              </a:ln>
            </c:spPr>
          </c:errBars>
          <c:xVal>
            <c:numRef>
              <c:f>('Graph Data'!$B$7,'Graph Data'!$B$18)</c:f>
              <c:numCache>
                <c:formatCode>0</c:formatCode>
                <c:ptCount val="2"/>
                <c:pt idx="0">
                  <c:v>93.504000000000005</c:v>
                </c:pt>
                <c:pt idx="1">
                  <c:v>316.149</c:v>
                </c:pt>
              </c:numCache>
            </c:numRef>
          </c:xVal>
          <c:yVal>
            <c:numRef>
              <c:f>('Graph Data'!$N$7,'Graph Data'!$N$18)</c:f>
              <c:numCache>
                <c:formatCode>0.0</c:formatCode>
                <c:ptCount val="2"/>
                <c:pt idx="0">
                  <c:v>86.988</c:v>
                </c:pt>
                <c:pt idx="1">
                  <c:v>92.525000000000006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41-4AD8-93AC-8E401FDB9EC7}"/>
            </c:ext>
          </c:extLst>
        </c:ser>
        <c:ser>
          <c:idx val="1"/>
          <c:order val="1"/>
          <c:tx>
            <c:strRef>
              <c:f>'Graph Data'!$A$8</c:f>
              <c:strCache>
                <c:ptCount val="1"/>
                <c:pt idx="0">
                  <c:v>^[L*]H</c:v>
                </c:pt>
              </c:strCache>
            </c:strRef>
          </c:tx>
          <c:spPr>
            <a:ln w="19050">
              <a:solidFill>
                <a:srgbClr val="FFD92F"/>
              </a:solidFill>
            </a:ln>
          </c:spPr>
          <c:marker>
            <c:symbol val="diamond"/>
            <c:size val="7"/>
            <c:spPr>
              <a:solidFill>
                <a:srgbClr val="FFD92F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('Graph Data'!$W$8,'Graph Data'!$W$19)</c:f>
                <c:numCache>
                  <c:formatCode>General</c:formatCode>
                  <c:ptCount val="2"/>
                  <c:pt idx="0">
                    <c:v>2.9339999999999975</c:v>
                  </c:pt>
                  <c:pt idx="1">
                    <c:v>2.5609999999999928</c:v>
                  </c:pt>
                </c:numCache>
              </c:numRef>
            </c:plus>
            <c:minus>
              <c:numRef>
                <c:f>('Graph Data'!$W$8,'Graph Data'!$W$19)</c:f>
                <c:numCache>
                  <c:formatCode>General</c:formatCode>
                  <c:ptCount val="2"/>
                  <c:pt idx="0">
                    <c:v>2.9339999999999975</c:v>
                  </c:pt>
                  <c:pt idx="1">
                    <c:v>2.5609999999999928</c:v>
                  </c:pt>
                </c:numCache>
              </c:numRef>
            </c:minus>
            <c:spPr>
              <a:ln w="9525">
                <a:solidFill>
                  <a:srgbClr val="FFD92F"/>
                </a:solidFill>
              </a:ln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('Graph Data'!$K$8,'Graph Data'!$K$19)</c:f>
                <c:numCache>
                  <c:formatCode>General</c:formatCode>
                  <c:ptCount val="2"/>
                  <c:pt idx="0">
                    <c:v>19.824999999999996</c:v>
                  </c:pt>
                  <c:pt idx="1">
                    <c:v>56.068999999999988</c:v>
                  </c:pt>
                </c:numCache>
              </c:numRef>
            </c:plus>
            <c:minus>
              <c:numRef>
                <c:f>('Graph Data'!$K$8,'Graph Data'!$K$19)</c:f>
                <c:numCache>
                  <c:formatCode>General</c:formatCode>
                  <c:ptCount val="2"/>
                  <c:pt idx="0">
                    <c:v>19.824999999999996</c:v>
                  </c:pt>
                  <c:pt idx="1">
                    <c:v>56.068999999999988</c:v>
                  </c:pt>
                </c:numCache>
              </c:numRef>
            </c:minus>
            <c:spPr>
              <a:ln w="9525">
                <a:solidFill>
                  <a:srgbClr val="FFD92F"/>
                </a:solidFill>
              </a:ln>
            </c:spPr>
          </c:errBars>
          <c:xVal>
            <c:numRef>
              <c:f>('Graph Data'!$B$8,'Graph Data'!$B$19)</c:f>
              <c:numCache>
                <c:formatCode>0</c:formatCode>
                <c:ptCount val="2"/>
                <c:pt idx="0">
                  <c:v>82.188999999999993</c:v>
                </c:pt>
                <c:pt idx="1">
                  <c:v>237.262</c:v>
                </c:pt>
              </c:numCache>
            </c:numRef>
          </c:xVal>
          <c:yVal>
            <c:numRef>
              <c:f>('Graph Data'!$N$8,'Graph Data'!$N$19)</c:f>
              <c:numCache>
                <c:formatCode>0.0</c:formatCode>
                <c:ptCount val="2"/>
                <c:pt idx="0">
                  <c:v>91.078000000000003</c:v>
                </c:pt>
                <c:pt idx="1">
                  <c:v>92.91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41-4AD8-93AC-8E401FDB9EC7}"/>
            </c:ext>
          </c:extLst>
        </c:ser>
        <c:ser>
          <c:idx val="2"/>
          <c:order val="2"/>
          <c:tx>
            <c:strRef>
              <c:f>'Graph Data'!$A$9</c:f>
              <c:strCache>
                <c:ptCount val="1"/>
                <c:pt idx="0">
                  <c:v>L*^[H]</c:v>
                </c:pt>
              </c:strCache>
            </c:strRef>
          </c:tx>
          <c:spPr>
            <a:ln w="19050">
              <a:solidFill>
                <a:srgbClr val="FC8D62"/>
              </a:solidFill>
            </a:ln>
          </c:spPr>
          <c:marker>
            <c:symbol val="square"/>
            <c:size val="5"/>
            <c:spPr>
              <a:solidFill>
                <a:srgbClr val="FC8D62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('Graph Data'!$W$9,'Graph Data'!$W$20)</c:f>
                <c:numCache>
                  <c:formatCode>General</c:formatCode>
                  <c:ptCount val="2"/>
                  <c:pt idx="0">
                    <c:v>2.4890000000000043</c:v>
                  </c:pt>
                  <c:pt idx="1">
                    <c:v>2.563999999999993</c:v>
                  </c:pt>
                </c:numCache>
              </c:numRef>
            </c:plus>
            <c:minus>
              <c:numRef>
                <c:f>('Graph Data'!$W$9,'Graph Data'!$W$20)</c:f>
                <c:numCache>
                  <c:formatCode>General</c:formatCode>
                  <c:ptCount val="2"/>
                  <c:pt idx="0">
                    <c:v>2.4890000000000043</c:v>
                  </c:pt>
                  <c:pt idx="1">
                    <c:v>2.563999999999993</c:v>
                  </c:pt>
                </c:numCache>
              </c:numRef>
            </c:minus>
            <c:spPr>
              <a:ln w="9525">
                <a:solidFill>
                  <a:srgbClr val="FC8D62"/>
                </a:solidFill>
              </a:ln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('Graph Data'!$K$9,'Graph Data'!$K$20)</c:f>
                <c:numCache>
                  <c:formatCode>General</c:formatCode>
                  <c:ptCount val="2"/>
                  <c:pt idx="0">
                    <c:v>12.854999999999997</c:v>
                  </c:pt>
                  <c:pt idx="1">
                    <c:v>51.513000000000005</c:v>
                  </c:pt>
                </c:numCache>
              </c:numRef>
            </c:plus>
            <c:minus>
              <c:numRef>
                <c:f>('Graph Data'!$K$9,'Graph Data'!$K$20)</c:f>
                <c:numCache>
                  <c:formatCode>General</c:formatCode>
                  <c:ptCount val="2"/>
                  <c:pt idx="0">
                    <c:v>12.854999999999997</c:v>
                  </c:pt>
                  <c:pt idx="1">
                    <c:v>51.513000000000005</c:v>
                  </c:pt>
                </c:numCache>
              </c:numRef>
            </c:minus>
            <c:spPr>
              <a:ln w="9525">
                <a:solidFill>
                  <a:srgbClr val="FC8D62"/>
                </a:solidFill>
              </a:ln>
            </c:spPr>
          </c:errBars>
          <c:xVal>
            <c:numRef>
              <c:f>('Graph Data'!$B$9,'Graph Data'!$B$20)</c:f>
              <c:numCache>
                <c:formatCode>0</c:formatCode>
                <c:ptCount val="2"/>
                <c:pt idx="0">
                  <c:v>72.698999999999998</c:v>
                </c:pt>
                <c:pt idx="1">
                  <c:v>300.93700000000001</c:v>
                </c:pt>
              </c:numCache>
            </c:numRef>
          </c:xVal>
          <c:yVal>
            <c:numRef>
              <c:f>('Graph Data'!$N$9,'Graph Data'!$N$20)</c:f>
              <c:numCache>
                <c:formatCode>0.0</c:formatCode>
                <c:ptCount val="2"/>
                <c:pt idx="0">
                  <c:v>88.515000000000001</c:v>
                </c:pt>
                <c:pt idx="1">
                  <c:v>93.683999999999997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141-4AD8-93AC-8E401FDB9EC7}"/>
            </c:ext>
          </c:extLst>
        </c:ser>
        <c:ser>
          <c:idx val="3"/>
          <c:order val="3"/>
          <c:tx>
            <c:strRef>
              <c:f>'Graph Data'!$A$10</c:f>
              <c:strCache>
                <c:ptCount val="1"/>
                <c:pt idx="0">
                  <c:v>^[L*H]</c:v>
                </c:pt>
              </c:strCache>
            </c:strRef>
          </c:tx>
          <c:spPr>
            <a:ln w="19050">
              <a:solidFill>
                <a:srgbClr val="66C2A5"/>
              </a:solidFill>
            </a:ln>
          </c:spPr>
          <c:marker>
            <c:symbol val="circle"/>
            <c:size val="6"/>
            <c:spPr>
              <a:solidFill>
                <a:srgbClr val="66C2A5"/>
              </a:solidFill>
              <a:ln w="9525">
                <a:solidFill>
                  <a:schemeClr val="tx1"/>
                </a:solidFill>
              </a:ln>
            </c:spPr>
          </c:marker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3-D141-4AD8-93AC-8E401FDB9EC7}"/>
              </c:ext>
            </c:extLst>
          </c:dPt>
          <c:errBars>
            <c:errDir val="y"/>
            <c:errBarType val="both"/>
            <c:errValType val="cust"/>
            <c:noEndCap val="0"/>
            <c:plus>
              <c:numRef>
                <c:f>('Graph Data'!$W$10,'Graph Data'!$W$21)</c:f>
                <c:numCache>
                  <c:formatCode>General</c:formatCode>
                  <c:ptCount val="2"/>
                  <c:pt idx="0">
                    <c:v>2.7789999999999964</c:v>
                  </c:pt>
                  <c:pt idx="1">
                    <c:v>2.5929999999999893</c:v>
                  </c:pt>
                </c:numCache>
              </c:numRef>
            </c:plus>
            <c:minus>
              <c:numRef>
                <c:f>('Graph Data'!$W$10,'Graph Data'!$W$21)</c:f>
                <c:numCache>
                  <c:formatCode>General</c:formatCode>
                  <c:ptCount val="2"/>
                  <c:pt idx="0">
                    <c:v>2.7789999999999964</c:v>
                  </c:pt>
                  <c:pt idx="1">
                    <c:v>2.5929999999999893</c:v>
                  </c:pt>
                </c:numCache>
              </c:numRef>
            </c:minus>
            <c:spPr>
              <a:ln w="9525">
                <a:solidFill>
                  <a:srgbClr val="66C2A5"/>
                </a:solidFill>
              </a:ln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('Graph Data'!$K$10,'Graph Data'!$K$21)</c:f>
                <c:numCache>
                  <c:formatCode>General</c:formatCode>
                  <c:ptCount val="2"/>
                  <c:pt idx="0">
                    <c:v>11.678000000000004</c:v>
                  </c:pt>
                  <c:pt idx="1">
                    <c:v>50.907999999999987</c:v>
                  </c:pt>
                </c:numCache>
              </c:numRef>
            </c:plus>
            <c:minus>
              <c:numRef>
                <c:f>('Graph Data'!$K$10,'Graph Data'!$K$21)</c:f>
                <c:numCache>
                  <c:formatCode>General</c:formatCode>
                  <c:ptCount val="2"/>
                  <c:pt idx="0">
                    <c:v>11.678000000000004</c:v>
                  </c:pt>
                  <c:pt idx="1">
                    <c:v>50.907999999999987</c:v>
                  </c:pt>
                </c:numCache>
              </c:numRef>
            </c:minus>
            <c:spPr>
              <a:ln w="9525">
                <a:solidFill>
                  <a:srgbClr val="66C2A5"/>
                </a:solidFill>
              </a:ln>
            </c:spPr>
          </c:errBars>
          <c:xVal>
            <c:numRef>
              <c:f>('Graph Data'!$B$10,'Graph Data'!$B$21)</c:f>
              <c:numCache>
                <c:formatCode>0</c:formatCode>
                <c:ptCount val="2"/>
                <c:pt idx="0">
                  <c:v>70.016000000000005</c:v>
                </c:pt>
                <c:pt idx="1">
                  <c:v>298.25299999999999</c:v>
                </c:pt>
              </c:numCache>
            </c:numRef>
          </c:xVal>
          <c:yVal>
            <c:numRef>
              <c:f>('Graph Data'!$N$10,'Graph Data'!$N$21)</c:f>
              <c:numCache>
                <c:formatCode>0.0</c:formatCode>
                <c:ptCount val="2"/>
                <c:pt idx="0">
                  <c:v>90.968999999999994</c:v>
                </c:pt>
                <c:pt idx="1">
                  <c:v>94.087999999999994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141-4AD8-93AC-8E401FDB9E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869344"/>
        <c:axId val="765174752"/>
      </c:scatterChart>
      <c:valAx>
        <c:axId val="950869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bg2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Time (ms)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765174752"/>
        <c:crosses val="autoZero"/>
        <c:crossBetween val="midCat"/>
        <c:minorUnit val="50"/>
      </c:valAx>
      <c:valAx>
        <c:axId val="765174752"/>
        <c:scaling>
          <c:orientation val="minMax"/>
          <c:max val="102"/>
          <c:min val="84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 i="1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f</a:t>
                </a:r>
                <a:r>
                  <a:rPr lang="en-US" sz="1000" b="0" baseline="-2500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0</a:t>
                </a: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 (ST re 1 Hz)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950869344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6607575051627136"/>
          <c:y val="0.19692351469506764"/>
          <c:w val="0.25045385065248227"/>
          <c:h val="0.22331399208516264"/>
        </c:manualLayout>
      </c:layout>
      <c:overlay val="1"/>
      <c:spPr>
        <a:solidFill>
          <a:schemeClr val="bg1"/>
        </a:solidFill>
        <a:ln>
          <a:solidFill>
            <a:schemeClr val="tx1">
              <a:lumMod val="50000"/>
              <a:lumOff val="50000"/>
            </a:schemeClr>
          </a:solidFill>
        </a:ln>
      </c:spPr>
      <c:txPr>
        <a:bodyPr/>
        <a:lstStyle/>
        <a:p>
          <a:pPr>
            <a:defRPr sz="900">
              <a:solidFill>
                <a:schemeClr val="tx1">
                  <a:lumMod val="50000"/>
                  <a:lumOff val="50000"/>
                </a:schemeClr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ln>
      <a:solidFill>
        <a:schemeClr val="bg2">
          <a:lumMod val="90000"/>
        </a:schemeClr>
      </a:solidFill>
    </a:ln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260" b="0">
                <a:solidFill>
                  <a:schemeClr val="tx1"/>
                </a:solidFill>
              </a:defRPr>
            </a:pPr>
            <a:r>
              <a:rPr lang="en-IE" sz="1100" b="0">
                <a:solidFill>
                  <a:schemeClr val="tx1"/>
                </a:solidFill>
              </a:rPr>
              <a:t>Mean Timing and </a:t>
            </a:r>
            <a:r>
              <a:rPr lang="en-IE" sz="1100" b="0" i="1">
                <a:solidFill>
                  <a:schemeClr val="tx1"/>
                </a:solidFill>
              </a:rPr>
              <a:t>f</a:t>
            </a:r>
            <a:r>
              <a:rPr lang="en-IE" sz="1100" b="0" i="0" baseline="-25000">
                <a:solidFill>
                  <a:schemeClr val="tx1"/>
                </a:solidFill>
              </a:rPr>
              <a:t>0</a:t>
            </a:r>
            <a:r>
              <a:rPr lang="en-IE" sz="1100" b="0">
                <a:solidFill>
                  <a:schemeClr val="tx1"/>
                </a:solidFill>
              </a:rPr>
              <a:t> of L and H</a:t>
            </a:r>
            <a:r>
              <a:rPr lang="en-IE" sz="1100" b="0" baseline="0">
                <a:solidFill>
                  <a:schemeClr val="tx1"/>
                </a:solidFill>
              </a:rPr>
              <a:t> </a:t>
            </a:r>
            <a:r>
              <a:rPr lang="en-IE" sz="800" b="0">
                <a:solidFill>
                  <a:schemeClr val="tx1"/>
                </a:solidFill>
              </a:rPr>
              <a:t>(Mode models)</a:t>
            </a:r>
            <a:r>
              <a:rPr lang="en-IE" sz="1100" b="0">
                <a:solidFill>
                  <a:schemeClr val="tx1"/>
                </a:solidFill>
              </a:rPr>
              <a:t> </a:t>
            </a:r>
            <a:endParaRPr lang="en-IE" sz="900" b="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'Graph Data'!$A$3</c:f>
              <c:strCache>
                <c:ptCount val="1"/>
                <c:pt idx="0">
                  <c:v>MDC</c:v>
                </c:pt>
              </c:strCache>
            </c:strRef>
          </c:tx>
          <c:spPr>
            <a:ln w="19050">
              <a:solidFill>
                <a:srgbClr val="7570B3"/>
              </a:solidFill>
            </a:ln>
          </c:spPr>
          <c:marker>
            <c:symbol val="triangle"/>
            <c:size val="6"/>
            <c:spPr>
              <a:solidFill>
                <a:srgbClr val="7570B3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('Graph Data'!$K$3,'Graph Data'!$K$14)</c:f>
                <c:numCache>
                  <c:formatCode>General</c:formatCode>
                  <c:ptCount val="2"/>
                  <c:pt idx="0">
                    <c:v>11.620000000000005</c:v>
                  </c:pt>
                  <c:pt idx="1">
                    <c:v>50.84499999999997</c:v>
                  </c:pt>
                </c:numCache>
              </c:numRef>
            </c:plus>
            <c:minus>
              <c:numRef>
                <c:f>('Graph Data'!$K$3,'Graph Data'!$K$14)</c:f>
                <c:numCache>
                  <c:formatCode>General</c:formatCode>
                  <c:ptCount val="2"/>
                  <c:pt idx="0">
                    <c:v>11.620000000000005</c:v>
                  </c:pt>
                  <c:pt idx="1">
                    <c:v>50.84499999999997</c:v>
                  </c:pt>
                </c:numCache>
              </c:numRef>
            </c:minus>
            <c:spPr>
              <a:ln w="9525">
                <a:solidFill>
                  <a:srgbClr val="5E3C99"/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('Graph Data'!$W$3,'Graph Data'!$W$14)</c:f>
                <c:numCache>
                  <c:formatCode>General</c:formatCode>
                  <c:ptCount val="2"/>
                  <c:pt idx="0">
                    <c:v>2.0969999999999942</c:v>
                  </c:pt>
                  <c:pt idx="1">
                    <c:v>2.4679999999999893</c:v>
                  </c:pt>
                </c:numCache>
              </c:numRef>
            </c:plus>
            <c:minus>
              <c:numRef>
                <c:f>('Graph Data'!$W$3,'Graph Data'!$W$14)</c:f>
                <c:numCache>
                  <c:formatCode>General</c:formatCode>
                  <c:ptCount val="2"/>
                  <c:pt idx="0">
                    <c:v>2.0969999999999942</c:v>
                  </c:pt>
                  <c:pt idx="1">
                    <c:v>2.4679999999999893</c:v>
                  </c:pt>
                </c:numCache>
              </c:numRef>
            </c:minus>
            <c:spPr>
              <a:ln w="9525">
                <a:solidFill>
                  <a:srgbClr val="5E3C99"/>
                </a:solidFill>
              </a:ln>
            </c:spPr>
          </c:errBars>
          <c:xVal>
            <c:numRef>
              <c:f>('Graph Data'!$B$3,'Graph Data'!$B$14)</c:f>
              <c:numCache>
                <c:formatCode>0</c:formatCode>
                <c:ptCount val="2"/>
                <c:pt idx="0">
                  <c:v>99.058999999999997</c:v>
                </c:pt>
                <c:pt idx="1">
                  <c:v>319.928</c:v>
                </c:pt>
              </c:numCache>
            </c:numRef>
          </c:xVal>
          <c:yVal>
            <c:numRef>
              <c:f>('Graph Data'!$N$3,'Graph Data'!$N$14)</c:f>
              <c:numCache>
                <c:formatCode>0.0</c:formatCode>
                <c:ptCount val="2"/>
                <c:pt idx="0">
                  <c:v>87.427999999999997</c:v>
                </c:pt>
                <c:pt idx="1">
                  <c:v>91.608999999999995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A7-4CD6-AEF4-38936826C05D}"/>
            </c:ext>
          </c:extLst>
        </c:ser>
        <c:ser>
          <c:idx val="2"/>
          <c:order val="1"/>
          <c:tx>
            <c:strRef>
              <c:f>'Graph Data'!$A$4</c:f>
              <c:strCache>
                <c:ptCount val="1"/>
                <c:pt idx="0">
                  <c:v>MWH</c:v>
                </c:pt>
              </c:strCache>
            </c:strRef>
          </c:tx>
          <c:spPr>
            <a:ln w="19050">
              <a:solidFill>
                <a:srgbClr val="FC8D62"/>
              </a:solidFill>
            </a:ln>
          </c:spPr>
          <c:marker>
            <c:symbol val="diamond"/>
            <c:size val="7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('Graph Data'!$K$4,'Graph Data'!$K$15)</c:f>
                <c:numCache>
                  <c:formatCode>General</c:formatCode>
                  <c:ptCount val="2"/>
                  <c:pt idx="0">
                    <c:v>12.159999999999997</c:v>
                  </c:pt>
                  <c:pt idx="1">
                    <c:v>50.845000000000027</c:v>
                  </c:pt>
                </c:numCache>
              </c:numRef>
            </c:plus>
            <c:minus>
              <c:numRef>
                <c:f>('Graph Data'!$K$4,'Graph Data'!$K$15)</c:f>
                <c:numCache>
                  <c:formatCode>General</c:formatCode>
                  <c:ptCount val="2"/>
                  <c:pt idx="0">
                    <c:v>12.159999999999997</c:v>
                  </c:pt>
                  <c:pt idx="1">
                    <c:v>50.845000000000027</c:v>
                  </c:pt>
                </c:numCache>
              </c:numRef>
            </c:minus>
            <c:spPr>
              <a:ln w="9525">
                <a:solidFill>
                  <a:srgbClr val="D95F02"/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('Graph Data'!$W$4,'Graph Data'!$W$15)</c:f>
                <c:numCache>
                  <c:formatCode>General</c:formatCode>
                  <c:ptCount val="2"/>
                  <c:pt idx="0">
                    <c:v>2.2409999999999997</c:v>
                  </c:pt>
                  <c:pt idx="1">
                    <c:v>2.1969999999999885</c:v>
                  </c:pt>
                </c:numCache>
              </c:numRef>
            </c:plus>
            <c:minus>
              <c:numRef>
                <c:f>('Graph Data'!$W$4,'Graph Data'!$W$15)</c:f>
                <c:numCache>
                  <c:formatCode>General</c:formatCode>
                  <c:ptCount val="2"/>
                  <c:pt idx="0">
                    <c:v>2.2409999999999997</c:v>
                  </c:pt>
                  <c:pt idx="1">
                    <c:v>2.1969999999999885</c:v>
                  </c:pt>
                </c:numCache>
              </c:numRef>
            </c:minus>
            <c:spPr>
              <a:ln w="9525">
                <a:solidFill>
                  <a:srgbClr val="D95F02"/>
                </a:solidFill>
              </a:ln>
            </c:spPr>
          </c:errBars>
          <c:xVal>
            <c:numRef>
              <c:f>('Graph Data'!$B$4,'Graph Data'!$B$15)</c:f>
              <c:numCache>
                <c:formatCode>0</c:formatCode>
                <c:ptCount val="2"/>
                <c:pt idx="0">
                  <c:v>99.388999999999996</c:v>
                </c:pt>
                <c:pt idx="1">
                  <c:v>319.65100000000001</c:v>
                </c:pt>
              </c:numCache>
            </c:numRef>
          </c:xVal>
          <c:yVal>
            <c:numRef>
              <c:f>('Graph Data'!$N$4,'Graph Data'!$N$15)</c:f>
              <c:numCache>
                <c:formatCode>0.0</c:formatCode>
                <c:ptCount val="2"/>
                <c:pt idx="0">
                  <c:v>87.581999999999994</c:v>
                </c:pt>
                <c:pt idx="1">
                  <c:v>92.001999999999995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0A7-4CD6-AEF4-38936826C05D}"/>
            </c:ext>
          </c:extLst>
        </c:ser>
        <c:ser>
          <c:idx val="3"/>
          <c:order val="2"/>
          <c:tx>
            <c:strRef>
              <c:f>'Graph Data'!$A$5</c:f>
              <c:strCache>
                <c:ptCount val="1"/>
                <c:pt idx="0">
                  <c:v>MYN</c:v>
                </c:pt>
              </c:strCache>
            </c:strRef>
          </c:tx>
          <c:spPr>
            <a:ln w="19050">
              <a:solidFill>
                <a:srgbClr val="1B9E77"/>
              </a:solidFill>
            </a:ln>
          </c:spPr>
          <c:marker>
            <c:symbol val="square"/>
            <c:size val="5"/>
            <c:spPr>
              <a:solidFill>
                <a:srgbClr val="1B9E77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('Graph Data'!$K$5,'Graph Data'!$K$16)</c:f>
                <c:numCache>
                  <c:formatCode>General</c:formatCode>
                  <c:ptCount val="2"/>
                  <c:pt idx="0">
                    <c:v>12.269999999999996</c:v>
                  </c:pt>
                  <c:pt idx="1">
                    <c:v>50.848000000000013</c:v>
                  </c:pt>
                </c:numCache>
              </c:numRef>
            </c:plus>
            <c:minus>
              <c:numRef>
                <c:f>('Graph Data'!$K$5,'Graph Data'!$K$16)</c:f>
                <c:numCache>
                  <c:formatCode>General</c:formatCode>
                  <c:ptCount val="2"/>
                  <c:pt idx="0">
                    <c:v>12.269999999999996</c:v>
                  </c:pt>
                  <c:pt idx="1">
                    <c:v>50.848000000000013</c:v>
                  </c:pt>
                </c:numCache>
              </c:numRef>
            </c:minus>
            <c:spPr>
              <a:ln w="9525">
                <a:solidFill>
                  <a:srgbClr val="1B9E77"/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('Graph Data'!$W$5,'Graph Data'!$W$16)</c:f>
                <c:numCache>
                  <c:formatCode>General</c:formatCode>
                  <c:ptCount val="2"/>
                  <c:pt idx="0">
                    <c:v>2.3179999999999978</c:v>
                  </c:pt>
                  <c:pt idx="1">
                    <c:v>2.2219999999999942</c:v>
                  </c:pt>
                </c:numCache>
              </c:numRef>
            </c:plus>
            <c:minus>
              <c:numRef>
                <c:f>('Graph Data'!$W$5,'Graph Data'!$W$16)</c:f>
                <c:numCache>
                  <c:formatCode>General</c:formatCode>
                  <c:ptCount val="2"/>
                  <c:pt idx="0">
                    <c:v>2.3179999999999978</c:v>
                  </c:pt>
                  <c:pt idx="1">
                    <c:v>2.2219999999999942</c:v>
                  </c:pt>
                </c:numCache>
              </c:numRef>
            </c:minus>
            <c:spPr>
              <a:ln w="9525">
                <a:solidFill>
                  <a:srgbClr val="1B9E77"/>
                </a:solidFill>
              </a:ln>
            </c:spPr>
          </c:errBars>
          <c:xVal>
            <c:numRef>
              <c:f>('Graph Data'!$B$5,'Graph Data'!$B$16)</c:f>
              <c:numCache>
                <c:formatCode>0</c:formatCode>
                <c:ptCount val="2"/>
                <c:pt idx="0">
                  <c:v>96.343999999999994</c:v>
                </c:pt>
                <c:pt idx="1">
                  <c:v>315.91300000000001</c:v>
                </c:pt>
              </c:numCache>
            </c:numRef>
          </c:xVal>
          <c:yVal>
            <c:numRef>
              <c:f>('Graph Data'!$N$5,'Graph Data'!$N$16)</c:f>
              <c:numCache>
                <c:formatCode>0.0</c:formatCode>
                <c:ptCount val="2"/>
                <c:pt idx="0">
                  <c:v>89.210999999999999</c:v>
                </c:pt>
                <c:pt idx="1">
                  <c:v>93.450999999999993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0A7-4CD6-AEF4-38936826C05D}"/>
            </c:ext>
          </c:extLst>
        </c:ser>
        <c:ser>
          <c:idx val="0"/>
          <c:order val="3"/>
          <c:tx>
            <c:strRef>
              <c:f>'Graph Data'!$A$6</c:f>
              <c:strCache>
                <c:ptCount val="1"/>
                <c:pt idx="0">
                  <c:v>MDQ</c:v>
                </c:pt>
              </c:strCache>
            </c:strRef>
          </c:tx>
          <c:spPr>
            <a:ln w="19050">
              <a:solidFill>
                <a:srgbClr val="E7298A"/>
              </a:solidFill>
            </a:ln>
          </c:spPr>
          <c:marker>
            <c:symbol val="circle"/>
            <c:size val="6"/>
            <c:spPr>
              <a:solidFill>
                <a:srgbClr val="E7298A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('Graph Data'!$K$6,'Graph Data'!$K$17)</c:f>
                <c:numCache>
                  <c:formatCode>General</c:formatCode>
                  <c:ptCount val="2"/>
                  <c:pt idx="0">
                    <c:v>14.646000000000001</c:v>
                  </c:pt>
                  <c:pt idx="1">
                    <c:v>50.86099999999999</c:v>
                  </c:pt>
                </c:numCache>
              </c:numRef>
            </c:plus>
            <c:minus>
              <c:numRef>
                <c:f>('Graph Data'!$K$6,'Graph Data'!$K$17)</c:f>
                <c:numCache>
                  <c:formatCode>General</c:formatCode>
                  <c:ptCount val="2"/>
                  <c:pt idx="0">
                    <c:v>14.646000000000001</c:v>
                  </c:pt>
                  <c:pt idx="1">
                    <c:v>50.86099999999999</c:v>
                  </c:pt>
                </c:numCache>
              </c:numRef>
            </c:minus>
            <c:spPr>
              <a:ln w="9525">
                <a:solidFill>
                  <a:srgbClr val="E7298A"/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('Graph Data'!$W$6,'Graph Data'!$W$17)</c:f>
                <c:numCache>
                  <c:formatCode>General</c:formatCode>
                  <c:ptCount val="2"/>
                  <c:pt idx="0">
                    <c:v>2.7339999999999947</c:v>
                  </c:pt>
                  <c:pt idx="1">
                    <c:v>2.9809999999999945</c:v>
                  </c:pt>
                </c:numCache>
              </c:numRef>
            </c:plus>
            <c:minus>
              <c:numRef>
                <c:f>('Graph Data'!$W$6,'Graph Data'!$W$17)</c:f>
                <c:numCache>
                  <c:formatCode>General</c:formatCode>
                  <c:ptCount val="2"/>
                  <c:pt idx="0">
                    <c:v>2.7339999999999947</c:v>
                  </c:pt>
                  <c:pt idx="1">
                    <c:v>2.9809999999999945</c:v>
                  </c:pt>
                </c:numCache>
              </c:numRef>
            </c:minus>
            <c:spPr>
              <a:ln w="9525">
                <a:solidFill>
                  <a:srgbClr val="E7298A"/>
                </a:solidFill>
              </a:ln>
            </c:spPr>
          </c:errBars>
          <c:xVal>
            <c:numRef>
              <c:f>('Graph Data'!$B$6,'Graph Data'!$B$17)</c:f>
              <c:numCache>
                <c:formatCode>0</c:formatCode>
                <c:ptCount val="2"/>
                <c:pt idx="0">
                  <c:v>76.831000000000003</c:v>
                </c:pt>
                <c:pt idx="1">
                  <c:v>299.358</c:v>
                </c:pt>
              </c:numCache>
            </c:numRef>
          </c:xVal>
          <c:yVal>
            <c:numRef>
              <c:f>('Graph Data'!$N$6,'Graph Data'!$N$17)</c:f>
              <c:numCache>
                <c:formatCode>0.0</c:formatCode>
                <c:ptCount val="2"/>
                <c:pt idx="0">
                  <c:v>90.358999999999995</c:v>
                </c:pt>
                <c:pt idx="1">
                  <c:v>96.655000000000001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0A7-4CD6-AEF4-38936826C0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869344"/>
        <c:axId val="765174752"/>
      </c:scatterChart>
      <c:valAx>
        <c:axId val="950869344"/>
        <c:scaling>
          <c:orientation val="minMax"/>
          <c:min val="0"/>
        </c:scaling>
        <c:delete val="0"/>
        <c:axPos val="b"/>
        <c:majorGridlines>
          <c:spPr>
            <a:ln w="6350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>
              <a:solidFill>
                <a:schemeClr val="bg1">
                  <a:lumMod val="95000"/>
                </a:schemeClr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Time (ms)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765174752"/>
        <c:crosses val="autoZero"/>
        <c:crossBetween val="midCat"/>
        <c:minorUnit val="50"/>
      </c:valAx>
      <c:valAx>
        <c:axId val="765174752"/>
        <c:scaling>
          <c:orientation val="minMax"/>
          <c:max val="102"/>
          <c:min val="84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 i="1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f</a:t>
                </a:r>
                <a:r>
                  <a:rPr lang="en-US" sz="1000" b="0" i="0" baseline="-2500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0</a:t>
                </a: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 (ST re 1 Hz)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950869344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5671406559705412"/>
          <c:y val="0.23542698631362108"/>
          <c:w val="0.25228480891784705"/>
          <c:h val="0.2537818862825918"/>
        </c:manualLayout>
      </c:layout>
      <c:overlay val="1"/>
      <c:spPr>
        <a:solidFill>
          <a:schemeClr val="bg1"/>
        </a:solidFill>
        <a:ln>
          <a:solidFill>
            <a:schemeClr val="bg2">
              <a:lumMod val="90000"/>
            </a:schemeClr>
          </a:solidFill>
        </a:ln>
      </c:spPr>
      <c:txPr>
        <a:bodyPr/>
        <a:lstStyle/>
        <a:p>
          <a:pPr>
            <a:defRPr sz="900">
              <a:solidFill>
                <a:schemeClr val="tx1">
                  <a:lumMod val="50000"/>
                  <a:lumOff val="50000"/>
                </a:schemeClr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ln>
      <a:solidFill>
        <a:schemeClr val="bg2">
          <a:lumMod val="90000"/>
        </a:schemeClr>
      </a:solidFill>
    </a:ln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60960</xdr:colOff>
      <xdr:row>0</xdr:row>
      <xdr:rowOff>55476</xdr:rowOff>
    </xdr:from>
    <xdr:to>
      <xdr:col>9</xdr:col>
      <xdr:colOff>476391</xdr:colOff>
      <xdr:row>11</xdr:row>
      <xdr:rowOff>179847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11EE32C5-AB3A-49CF-8507-5FE7302EAC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60960</xdr:colOff>
      <xdr:row>13</xdr:row>
      <xdr:rowOff>53340</xdr:rowOff>
    </xdr:from>
    <xdr:to>
      <xdr:col>9</xdr:col>
      <xdr:colOff>476391</xdr:colOff>
      <xdr:row>24</xdr:row>
      <xdr:rowOff>177711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7AC762CD-E501-4EBE-B57C-E985B404FD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578834</xdr:colOff>
      <xdr:row>0</xdr:row>
      <xdr:rowOff>53340</xdr:rowOff>
    </xdr:from>
    <xdr:to>
      <xdr:col>19</xdr:col>
      <xdr:colOff>265839</xdr:colOff>
      <xdr:row>11</xdr:row>
      <xdr:rowOff>177711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81E741F6-BEA9-443C-9FC5-96C1D61507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578834</xdr:colOff>
      <xdr:row>13</xdr:row>
      <xdr:rowOff>53340</xdr:rowOff>
    </xdr:from>
    <xdr:to>
      <xdr:col>19</xdr:col>
      <xdr:colOff>265839</xdr:colOff>
      <xdr:row>24</xdr:row>
      <xdr:rowOff>177711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203D1A8F-F407-42C0-A436-1790B46A6D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357854</xdr:colOff>
      <xdr:row>15</xdr:row>
      <xdr:rowOff>53340</xdr:rowOff>
    </xdr:from>
    <xdr:to>
      <xdr:col>24</xdr:col>
      <xdr:colOff>1268</xdr:colOff>
      <xdr:row>30</xdr:row>
      <xdr:rowOff>16150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550E8126-76C0-4739-87FB-176FB4D4C0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357854</xdr:colOff>
      <xdr:row>0</xdr:row>
      <xdr:rowOff>53340</xdr:rowOff>
    </xdr:from>
    <xdr:to>
      <xdr:col>24</xdr:col>
      <xdr:colOff>6469</xdr:colOff>
      <xdr:row>15</xdr:row>
      <xdr:rowOff>16150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EBF16A5D-078F-4D71-9B04-F354903DEA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0.56031</cdr:x>
      <cdr:y>0.1971</cdr:y>
    </cdr:from>
    <cdr:to>
      <cdr:x>0.56031</cdr:x>
      <cdr:y>0.80159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379C3421-2D46-67F8-FD5F-17A7BB18D058}"/>
            </a:ext>
          </a:extLst>
        </cdr:cNvPr>
        <cdr:cNvCxnSpPr/>
      </cdr:nvCxnSpPr>
      <cdr:spPr>
        <a:xfrm xmlns:a="http://schemas.openxmlformats.org/drawingml/2006/main">
          <a:off x="3016175" y="420119"/>
          <a:ext cx="0" cy="1288478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2">
              <a:lumMod val="9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0.56469</cdr:x>
      <cdr:y>0.19086</cdr:y>
    </cdr:from>
    <cdr:to>
      <cdr:x>0.56469</cdr:x>
      <cdr:y>0.83378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AD0D480A-3ACD-1576-7DCB-B739445BF628}"/>
            </a:ext>
          </a:extLst>
        </cdr:cNvPr>
        <cdr:cNvCxnSpPr/>
      </cdr:nvCxnSpPr>
      <cdr:spPr>
        <a:xfrm xmlns:a="http://schemas.openxmlformats.org/drawingml/2006/main">
          <a:off x="3039721" y="404964"/>
          <a:ext cx="0" cy="1364137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2">
              <a:lumMod val="9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0.55017</cdr:x>
      <cdr:y>0.18889</cdr:y>
    </cdr:from>
    <cdr:to>
      <cdr:x>0.55017</cdr:x>
      <cdr:y>0.79701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AD0D480A-3ACD-1576-7DCB-B739445BF628}"/>
            </a:ext>
          </a:extLst>
        </cdr:cNvPr>
        <cdr:cNvCxnSpPr/>
      </cdr:nvCxnSpPr>
      <cdr:spPr>
        <a:xfrm xmlns:a="http://schemas.openxmlformats.org/drawingml/2006/main">
          <a:off x="2958989" y="405672"/>
          <a:ext cx="0" cy="1306005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2">
              <a:lumMod val="9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0.56107</cdr:x>
      <cdr:y>0.18727</cdr:y>
    </cdr:from>
    <cdr:to>
      <cdr:x>0.56107</cdr:x>
      <cdr:y>0.82463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7743A49F-B303-D55E-C9E0-1FF4EEBC46EC}"/>
            </a:ext>
          </a:extLst>
        </cdr:cNvPr>
        <cdr:cNvCxnSpPr/>
      </cdr:nvCxnSpPr>
      <cdr:spPr>
        <a:xfrm xmlns:a="http://schemas.openxmlformats.org/drawingml/2006/main">
          <a:off x="3017266" y="397346"/>
          <a:ext cx="0" cy="135234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2">
              <a:lumMod val="9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ode%20and%20phonetic%20params/l_f0_b0.csv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Mode%20and%20phonetic%20params/h_t_r2.csv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Mode%20and%20phonetic%20params/lh_slope_b0.csv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Mode%20and%20phonetic%20params/l_f0_b1.csv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Mode%20and%20phonetic%20params/h_f0_b1.csv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Mode%20and%20phonetic%20params/f0_exc_b1.csv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Mode%20and%20phonetic%20params/l_t_b1.csv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Mode%20and%20phonetic%20params/h_t_b1.csv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Mode%20and%20phonetic%20params/lh_slope_b1.csv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Nuc%20PA%20and%20phonetic%20params/PA_l_f0_b0.csv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Nuc%20PA%20and%20phonetic%20params/PA_l_f0_r2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Mode%20and%20phonetic%20params/l_f0_r2.csv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Nuc%20PA%20and%20phonetic%20params/PA_h_f0_b0.csv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Nuc%20PA%20and%20phonetic%20params/PA_h_f0_r2.csv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Nuc%20PA%20and%20phonetic%20params/PA_f0_exc_b0.csv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Nuc%20PA%20and%20phonetic%20params/PA_lh_slope_r2.csv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Nuc%20PA%20and%20phonetic%20params/PA_l_t_b0.csv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Nuc%20PA%20and%20phonetic%20params/PA_l_t_r2.csv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Nuc%20PA%20and%20phonetic%20params/PA_h_t_b0.csv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Nuc%20PA%20and%20phonetic%20params/PA_h_t_r2.csv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Nuc%20PA%20and%20phonetic%20params/PA_lh_slope_b0.csv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Nuc%20PA%20and%20phonetic%20params/PA_h_f0_b1.csv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Mode%20and%20phonetic%20params/h_f0_b0.csv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Nuc%20PA%20and%20phonetic%20params/PA_f0_exc_b1.csv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Nuc%20PA%20and%20phonetic%20params/PA_h_t_b1.csv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Nuc%20PA%20and%20phonetic%20params/PA_lh_slope_b1.csv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Mode%20and%20phonetic%20params/h_f0_r2.csv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Mode%20and%20phonetic%20params/f0_exc_b0.csv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Mode%20and%20phonetic%20params/lh_slope_r2.csv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Mode%20and%20phonetic%20params/l_t_b0.csv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Mode%20and%20phonetic%20params/l_t_r2.csv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Mode%20and%20phonetic%20params/h_t_b0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_f0_b0"/>
    </sheetNames>
    <sheetDataSet>
      <sheetData sheetId="0">
        <row r="1">
          <cell r="I1" t="str">
            <v>p.adj. (bf=16)</v>
          </cell>
        </row>
        <row r="2">
          <cell r="A2" t="str">
            <v>modeMDC</v>
          </cell>
          <cell r="B2">
            <v>87.427999999999997</v>
          </cell>
          <cell r="C2">
            <v>1.07</v>
          </cell>
          <cell r="D2">
            <v>85.331000000000003</v>
          </cell>
          <cell r="E2">
            <v>89.525999999999996</v>
          </cell>
          <cell r="F2">
            <v>81.691000000000003</v>
          </cell>
          <cell r="G2">
            <v>10.130000000000001</v>
          </cell>
          <cell r="H2">
            <v>1.2761E-15</v>
          </cell>
          <cell r="I2">
            <v>2.04E-14</v>
          </cell>
          <cell r="J2" t="str">
            <v>p&lt;0.001</v>
          </cell>
        </row>
        <row r="3">
          <cell r="A3" t="str">
            <v>modeMWH</v>
          </cell>
          <cell r="B3">
            <v>87.581999999999994</v>
          </cell>
          <cell r="C3">
            <v>1.143</v>
          </cell>
          <cell r="D3">
            <v>85.340999999999994</v>
          </cell>
          <cell r="E3">
            <v>89.822999999999993</v>
          </cell>
          <cell r="F3">
            <v>76.599999999999994</v>
          </cell>
          <cell r="G3">
            <v>11.21</v>
          </cell>
          <cell r="H3">
            <v>1.3445E-16</v>
          </cell>
          <cell r="I3">
            <v>2.1499999999999998E-15</v>
          </cell>
          <cell r="J3" t="str">
            <v>p&lt;0.001</v>
          </cell>
        </row>
        <row r="4">
          <cell r="A4" t="str">
            <v>modeMYN</v>
          </cell>
          <cell r="B4">
            <v>89.210999999999999</v>
          </cell>
          <cell r="C4">
            <v>1.1830000000000001</v>
          </cell>
          <cell r="D4">
            <v>86.893000000000001</v>
          </cell>
          <cell r="E4">
            <v>91.53</v>
          </cell>
          <cell r="F4">
            <v>75.412000000000006</v>
          </cell>
          <cell r="G4">
            <v>9.26</v>
          </cell>
          <cell r="H4">
            <v>3.1473E-14</v>
          </cell>
          <cell r="I4">
            <v>5.0399999999999997E-13</v>
          </cell>
          <cell r="J4" t="str">
            <v>p&lt;0.001</v>
          </cell>
        </row>
        <row r="5">
          <cell r="A5" t="str">
            <v>modeMDQ</v>
          </cell>
          <cell r="B5">
            <v>90.358999999999995</v>
          </cell>
          <cell r="C5">
            <v>1.395</v>
          </cell>
          <cell r="D5">
            <v>87.625</v>
          </cell>
          <cell r="E5">
            <v>93.093000000000004</v>
          </cell>
          <cell r="F5">
            <v>64.771000000000001</v>
          </cell>
          <cell r="G5">
            <v>10.92</v>
          </cell>
          <cell r="H5">
            <v>1.8184000000000001E-15</v>
          </cell>
          <cell r="I5">
            <v>2.9099999999999997E-14</v>
          </cell>
          <cell r="J5" t="str">
            <v>p&lt;0.001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_t_r2"/>
    </sheetNames>
    <sheetDataSet>
      <sheetData sheetId="0">
        <row r="2">
          <cell r="B2">
            <v>0.83291444025534001</v>
          </cell>
        </row>
        <row r="3">
          <cell r="B3">
            <v>0.296650413521515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h_slope_b0"/>
    </sheetNames>
    <sheetDataSet>
      <sheetData sheetId="0">
        <row r="2">
          <cell r="B2">
            <v>3.4169999999999998</v>
          </cell>
          <cell r="C2">
            <v>0.112</v>
          </cell>
          <cell r="D2">
            <v>3.198</v>
          </cell>
          <cell r="E2">
            <v>3.6360000000000001</v>
          </cell>
          <cell r="F2">
            <v>30.576000000000001</v>
          </cell>
          <cell r="G2">
            <v>11.72</v>
          </cell>
          <cell r="H2">
            <v>1.516E-12</v>
          </cell>
          <cell r="I2">
            <v>2.4299999999999999E-11</v>
          </cell>
          <cell r="J2" t="str">
            <v>p&lt;0.001</v>
          </cell>
        </row>
        <row r="3">
          <cell r="B3">
            <v>3.4750000000000001</v>
          </cell>
          <cell r="C3">
            <v>0.108</v>
          </cell>
          <cell r="D3">
            <v>3.2629999999999999</v>
          </cell>
          <cell r="E3">
            <v>3.6869999999999998</v>
          </cell>
          <cell r="F3">
            <v>32.140999999999998</v>
          </cell>
          <cell r="G3">
            <v>10.26</v>
          </cell>
          <cell r="H3">
            <v>1.2373E-11</v>
          </cell>
          <cell r="I3">
            <v>1.9799999999999999E-10</v>
          </cell>
          <cell r="J3" t="str">
            <v>p&lt;0.001</v>
          </cell>
        </row>
        <row r="4">
          <cell r="B4">
            <v>3.468</v>
          </cell>
          <cell r="C4">
            <v>0.105</v>
          </cell>
          <cell r="D4">
            <v>3.2629999999999999</v>
          </cell>
          <cell r="E4">
            <v>3.673</v>
          </cell>
          <cell r="F4">
            <v>33.182000000000002</v>
          </cell>
          <cell r="G4">
            <v>10.85</v>
          </cell>
          <cell r="H4">
            <v>2.9515000000000001E-12</v>
          </cell>
          <cell r="I4">
            <v>4.7200000000000002E-11</v>
          </cell>
          <cell r="J4" t="str">
            <v>p&lt;0.001</v>
          </cell>
        </row>
        <row r="5">
          <cell r="B5">
            <v>3.7120000000000002</v>
          </cell>
          <cell r="C5">
            <v>9.2999999999999999E-2</v>
          </cell>
          <cell r="D5">
            <v>3.5289999999999999</v>
          </cell>
          <cell r="E5">
            <v>3.8940000000000001</v>
          </cell>
          <cell r="F5">
            <v>39.851999999999997</v>
          </cell>
          <cell r="G5">
            <v>9.5</v>
          </cell>
          <cell r="H5">
            <v>6.7152000000000003E-12</v>
          </cell>
          <cell r="I5">
            <v>1.0700000000000001E-10</v>
          </cell>
          <cell r="J5" t="str">
            <v>p&lt;0.001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_f0_b1"/>
    </sheetNames>
    <sheetDataSet>
      <sheetData sheetId="0">
        <row r="2">
          <cell r="C2">
            <v>0.153</v>
          </cell>
          <cell r="D2">
            <v>0.29899999999999999</v>
          </cell>
          <cell r="E2">
            <v>-0.433</v>
          </cell>
          <cell r="F2">
            <v>0.74</v>
          </cell>
          <cell r="G2">
            <v>0.51200000000000001</v>
          </cell>
          <cell r="H2">
            <v>10.029999999999999</v>
          </cell>
          <cell r="I2">
            <v>0.61970000000000003</v>
          </cell>
          <cell r="J2">
            <v>0.99990000000000001</v>
          </cell>
        </row>
        <row r="3">
          <cell r="C3">
            <v>1.7829999999999999</v>
          </cell>
          <cell r="D3">
            <v>0.33900000000000002</v>
          </cell>
          <cell r="E3">
            <v>1.119</v>
          </cell>
          <cell r="F3">
            <v>2.4470000000000001</v>
          </cell>
          <cell r="G3">
            <v>5.2610000000000001</v>
          </cell>
          <cell r="H3">
            <v>9.85</v>
          </cell>
          <cell r="I3">
            <v>3.8687999999999998E-4</v>
          </cell>
          <cell r="J3">
            <v>6.1999999999999998E-3</v>
          </cell>
          <cell r="K3" t="str">
            <v>p&lt;0.01</v>
          </cell>
        </row>
        <row r="4">
          <cell r="C4">
            <v>2.931</v>
          </cell>
          <cell r="D4">
            <v>0.59</v>
          </cell>
          <cell r="E4">
            <v>1.774</v>
          </cell>
          <cell r="F4">
            <v>4.0869999999999997</v>
          </cell>
          <cell r="G4">
            <v>4.9660000000000002</v>
          </cell>
          <cell r="H4">
            <v>10.01</v>
          </cell>
          <cell r="I4">
            <v>5.6369999999999999E-4</v>
          </cell>
          <cell r="J4">
            <v>8.9999999999999993E-3</v>
          </cell>
          <cell r="K4" t="str">
            <v>p&lt;0.01</v>
          </cell>
        </row>
        <row r="5">
          <cell r="C5">
            <v>1.63</v>
          </cell>
          <cell r="D5">
            <v>0.46100000000000002</v>
          </cell>
          <cell r="E5">
            <v>0.72699999999999998</v>
          </cell>
          <cell r="F5">
            <v>2.5329999999999999</v>
          </cell>
          <cell r="G5">
            <v>3.5379999999999998</v>
          </cell>
          <cell r="H5">
            <v>9.9700000000000006</v>
          </cell>
          <cell r="I5">
            <v>5.4000000000000003E-3</v>
          </cell>
          <cell r="J5">
            <v>8.6400000000000005E-2</v>
          </cell>
          <cell r="K5" t="str">
            <v>(p&lt;0.1)</v>
          </cell>
        </row>
        <row r="6">
          <cell r="C6">
            <v>2.7770000000000001</v>
          </cell>
          <cell r="D6">
            <v>0.76800000000000002</v>
          </cell>
          <cell r="E6">
            <v>1.272</v>
          </cell>
          <cell r="F6">
            <v>4.282</v>
          </cell>
          <cell r="G6">
            <v>3.617</v>
          </cell>
          <cell r="H6">
            <v>10.050000000000001</v>
          </cell>
          <cell r="I6">
            <v>4.7000000000000002E-3</v>
          </cell>
          <cell r="J6">
            <v>7.4800000000000005E-2</v>
          </cell>
          <cell r="K6" t="str">
            <v>(p&lt;0.1)</v>
          </cell>
        </row>
        <row r="7">
          <cell r="C7">
            <v>1.1479999999999999</v>
          </cell>
          <cell r="D7">
            <v>0.58799999999999997</v>
          </cell>
          <cell r="E7">
            <v>-4.0000000000000001E-3</v>
          </cell>
          <cell r="F7">
            <v>2.2989999999999999</v>
          </cell>
          <cell r="G7">
            <v>1.9530000000000001</v>
          </cell>
          <cell r="H7">
            <v>10.07</v>
          </cell>
          <cell r="I7">
            <v>7.9200000000000007E-2</v>
          </cell>
          <cell r="J7">
            <v>0.99990000000000001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_f0_b1"/>
    </sheetNames>
    <sheetDataSet>
      <sheetData sheetId="0">
        <row r="2">
          <cell r="C2">
            <v>0.39300000000000002</v>
          </cell>
          <cell r="D2">
            <v>0.372</v>
          </cell>
          <cell r="E2">
            <v>-0.33600000000000002</v>
          </cell>
          <cell r="F2">
            <v>1.123</v>
          </cell>
          <cell r="G2">
            <v>1.0569999999999999</v>
          </cell>
          <cell r="H2">
            <v>10.41</v>
          </cell>
          <cell r="I2">
            <v>0.31440000000000001</v>
          </cell>
          <cell r="J2">
            <v>0.99990000000000001</v>
          </cell>
        </row>
        <row r="3">
          <cell r="C3">
            <v>1.843</v>
          </cell>
          <cell r="D3">
            <v>0.33900000000000002</v>
          </cell>
          <cell r="E3">
            <v>1.177</v>
          </cell>
          <cell r="F3">
            <v>2.508</v>
          </cell>
          <cell r="G3">
            <v>5.4279999999999999</v>
          </cell>
          <cell r="H3">
            <v>10.38</v>
          </cell>
          <cell r="I3">
            <v>2.5401999999999998E-4</v>
          </cell>
          <cell r="J3">
            <v>4.1000000000000003E-3</v>
          </cell>
          <cell r="K3" t="str">
            <v>p&lt;0.01</v>
          </cell>
        </row>
        <row r="4">
          <cell r="C4">
            <v>5.0460000000000003</v>
          </cell>
          <cell r="D4">
            <v>0.69299999999999995</v>
          </cell>
          <cell r="E4">
            <v>3.6869999999999998</v>
          </cell>
          <cell r="F4">
            <v>6.4050000000000002</v>
          </cell>
          <cell r="G4">
            <v>7.2789999999999999</v>
          </cell>
          <cell r="H4">
            <v>10.1</v>
          </cell>
          <cell r="I4">
            <v>2.527E-5</v>
          </cell>
          <cell r="J4">
            <v>4.0400000000000001E-4</v>
          </cell>
          <cell r="K4" t="str">
            <v>p&lt;0.001</v>
          </cell>
        </row>
        <row r="5">
          <cell r="C5">
            <v>1.4490000000000001</v>
          </cell>
          <cell r="D5">
            <v>0.46899999999999997</v>
          </cell>
          <cell r="E5">
            <v>0.53</v>
          </cell>
          <cell r="F5">
            <v>2.3690000000000002</v>
          </cell>
          <cell r="G5">
            <v>3.089</v>
          </cell>
          <cell r="H5">
            <v>9.92</v>
          </cell>
          <cell r="I5">
            <v>1.1599999999999999E-2</v>
          </cell>
          <cell r="J5">
            <v>0.18509999999999999</v>
          </cell>
        </row>
        <row r="6">
          <cell r="C6">
            <v>4.6529999999999996</v>
          </cell>
          <cell r="D6">
            <v>0.92600000000000005</v>
          </cell>
          <cell r="E6">
            <v>2.839</v>
          </cell>
          <cell r="F6">
            <v>6.4669999999999996</v>
          </cell>
          <cell r="G6">
            <v>5.0270000000000001</v>
          </cell>
          <cell r="H6">
            <v>10.050000000000001</v>
          </cell>
          <cell r="I6">
            <v>5.0849000000000001E-4</v>
          </cell>
          <cell r="J6">
            <v>8.0999999999999996E-3</v>
          </cell>
          <cell r="K6" t="str">
            <v>p&lt;0.01</v>
          </cell>
        </row>
        <row r="7">
          <cell r="C7">
            <v>3.2029999999999998</v>
          </cell>
          <cell r="D7">
            <v>0.80900000000000005</v>
          </cell>
          <cell r="E7">
            <v>1.6180000000000001</v>
          </cell>
          <cell r="F7">
            <v>4.7889999999999997</v>
          </cell>
          <cell r="G7">
            <v>3.9590000000000001</v>
          </cell>
          <cell r="H7">
            <v>10.09</v>
          </cell>
          <cell r="I7">
            <v>2.5999999999999999E-3</v>
          </cell>
          <cell r="J7">
            <v>4.2299999999999997E-2</v>
          </cell>
          <cell r="K7" t="str">
            <v>p&lt;0.05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0_exc_b1"/>
    </sheetNames>
    <sheetDataSet>
      <sheetData sheetId="0">
        <row r="2">
          <cell r="C2">
            <v>0.26</v>
          </cell>
          <cell r="D2">
            <v>0.30599999999999999</v>
          </cell>
          <cell r="E2">
            <v>-0.33900000000000002</v>
          </cell>
          <cell r="F2">
            <v>0.85899999999999999</v>
          </cell>
          <cell r="G2">
            <v>0.85099999999999998</v>
          </cell>
          <cell r="H2">
            <v>10.050000000000001</v>
          </cell>
          <cell r="I2">
            <v>0.41470000000000001</v>
          </cell>
          <cell r="J2">
            <v>0.99990000000000001</v>
          </cell>
        </row>
        <row r="3">
          <cell r="C3">
            <v>7.2999999999999995E-2</v>
          </cell>
          <cell r="D3">
            <v>0.32100000000000001</v>
          </cell>
          <cell r="E3">
            <v>-0.55500000000000005</v>
          </cell>
          <cell r="F3">
            <v>0.70099999999999996</v>
          </cell>
          <cell r="G3">
            <v>0.22800000000000001</v>
          </cell>
          <cell r="H3">
            <v>9.81</v>
          </cell>
          <cell r="I3">
            <v>0.82399999999999995</v>
          </cell>
          <cell r="J3">
            <v>0.99990000000000001</v>
          </cell>
        </row>
        <row r="4">
          <cell r="C4">
            <v>1.976</v>
          </cell>
          <cell r="D4">
            <v>0.47899999999999998</v>
          </cell>
          <cell r="E4">
            <v>1.0369999999999999</v>
          </cell>
          <cell r="F4">
            <v>2.9140000000000001</v>
          </cell>
          <cell r="G4">
            <v>4.1269999999999998</v>
          </cell>
          <cell r="H4">
            <v>9.35</v>
          </cell>
          <cell r="I4">
            <v>2.3999999999999998E-3</v>
          </cell>
          <cell r="J4">
            <v>3.7900000000000003E-2</v>
          </cell>
          <cell r="K4" t="str">
            <v>p&lt;0.05</v>
          </cell>
        </row>
        <row r="5">
          <cell r="C5">
            <v>-0.187</v>
          </cell>
          <cell r="D5">
            <v>0.45800000000000002</v>
          </cell>
          <cell r="E5">
            <v>-1.085</v>
          </cell>
          <cell r="F5">
            <v>0.71199999999999997</v>
          </cell>
          <cell r="G5">
            <v>-0.40799999999999997</v>
          </cell>
          <cell r="H5">
            <v>9.9600000000000009</v>
          </cell>
          <cell r="I5">
            <v>0.69210000000000005</v>
          </cell>
          <cell r="J5">
            <v>0.99990000000000001</v>
          </cell>
        </row>
        <row r="6">
          <cell r="C6">
            <v>1.716</v>
          </cell>
          <cell r="D6">
            <v>0.55800000000000005</v>
          </cell>
          <cell r="E6">
            <v>0.622</v>
          </cell>
          <cell r="F6">
            <v>2.8090000000000002</v>
          </cell>
          <cell r="G6">
            <v>3.0750000000000002</v>
          </cell>
          <cell r="H6">
            <v>9.6999999999999993</v>
          </cell>
          <cell r="I6">
            <v>1.2200000000000001E-2</v>
          </cell>
          <cell r="J6">
            <v>0.1946</v>
          </cell>
        </row>
        <row r="7">
          <cell r="C7">
            <v>1.903</v>
          </cell>
          <cell r="D7">
            <v>0.32600000000000001</v>
          </cell>
          <cell r="E7">
            <v>1.2629999999999999</v>
          </cell>
          <cell r="F7">
            <v>2.5419999999999998</v>
          </cell>
          <cell r="G7">
            <v>5.83</v>
          </cell>
          <cell r="H7">
            <v>9.48</v>
          </cell>
          <cell r="I7">
            <v>2.0426999999999999E-4</v>
          </cell>
          <cell r="J7">
            <v>3.3E-3</v>
          </cell>
          <cell r="K7" t="str">
            <v>p&lt;0.01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_t_b1"/>
    </sheetNames>
    <sheetDataSet>
      <sheetData sheetId="0">
        <row r="2">
          <cell r="C2">
            <v>0.33100000000000002</v>
          </cell>
          <cell r="D2">
            <v>2.6230000000000002</v>
          </cell>
          <cell r="E2">
            <v>-4.8109999999999999</v>
          </cell>
          <cell r="F2">
            <v>5.4729999999999999</v>
          </cell>
          <cell r="G2">
            <v>0.126</v>
          </cell>
          <cell r="H2">
            <v>9.93</v>
          </cell>
          <cell r="I2">
            <v>0.90210000000000001</v>
          </cell>
          <cell r="J2">
            <v>0.99990000000000001</v>
          </cell>
        </row>
        <row r="3">
          <cell r="C3">
            <v>-2.7149999999999999</v>
          </cell>
          <cell r="D3">
            <v>4.9470000000000001</v>
          </cell>
          <cell r="E3">
            <v>-12.411</v>
          </cell>
          <cell r="F3">
            <v>6.98</v>
          </cell>
          <cell r="G3">
            <v>-0.54900000000000004</v>
          </cell>
          <cell r="H3">
            <v>10.02</v>
          </cell>
          <cell r="I3">
            <v>0.59509999999999996</v>
          </cell>
          <cell r="J3">
            <v>0.99990000000000001</v>
          </cell>
        </row>
        <row r="4">
          <cell r="C4">
            <v>-22.228000000000002</v>
          </cell>
          <cell r="D4">
            <v>5.101</v>
          </cell>
          <cell r="E4">
            <v>-32.226999999999997</v>
          </cell>
          <cell r="F4">
            <v>-12.23</v>
          </cell>
          <cell r="G4">
            <v>-4.3570000000000002</v>
          </cell>
          <cell r="H4">
            <v>9.94</v>
          </cell>
          <cell r="I4">
            <v>1.4E-3</v>
          </cell>
          <cell r="J4">
            <v>2.3099999999999999E-2</v>
          </cell>
          <cell r="K4" t="str">
            <v>p&lt;0.05</v>
          </cell>
        </row>
        <row r="5">
          <cell r="C5">
            <v>-3.0459999999999998</v>
          </cell>
          <cell r="D5">
            <v>4.0609999999999999</v>
          </cell>
          <cell r="E5">
            <v>-11.006</v>
          </cell>
          <cell r="F5">
            <v>4.9130000000000003</v>
          </cell>
          <cell r="G5">
            <v>-0.75</v>
          </cell>
          <cell r="H5">
            <v>10</v>
          </cell>
          <cell r="I5">
            <v>0.47039999999999998</v>
          </cell>
          <cell r="J5">
            <v>0.99990000000000001</v>
          </cell>
        </row>
        <row r="6">
          <cell r="C6">
            <v>-22.559000000000001</v>
          </cell>
          <cell r="D6">
            <v>4.202</v>
          </cell>
          <cell r="E6">
            <v>-30.795000000000002</v>
          </cell>
          <cell r="F6">
            <v>-14.324</v>
          </cell>
          <cell r="G6">
            <v>-5.3689999999999998</v>
          </cell>
          <cell r="H6">
            <v>9.68</v>
          </cell>
          <cell r="I6">
            <v>3.5174000000000002E-4</v>
          </cell>
          <cell r="J6">
            <v>5.5999999999999999E-3</v>
          </cell>
          <cell r="K6" t="str">
            <v>p&lt;0.01</v>
          </cell>
        </row>
        <row r="7">
          <cell r="C7">
            <v>-19.513000000000002</v>
          </cell>
          <cell r="D7">
            <v>5.3159999999999998</v>
          </cell>
          <cell r="E7">
            <v>-29.933</v>
          </cell>
          <cell r="F7">
            <v>-9.093</v>
          </cell>
          <cell r="G7">
            <v>-3.67</v>
          </cell>
          <cell r="H7">
            <v>9.99</v>
          </cell>
          <cell r="I7">
            <v>4.3E-3</v>
          </cell>
          <cell r="J7">
            <v>6.9099999999999995E-2</v>
          </cell>
          <cell r="K7" t="str">
            <v>(p&lt;0.1)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_t_b1"/>
    </sheetNames>
    <sheetDataSet>
      <sheetData sheetId="0">
        <row r="2">
          <cell r="C2">
            <v>-0.27700000000000002</v>
          </cell>
          <cell r="D2">
            <v>3.0350000000000001</v>
          </cell>
          <cell r="E2">
            <v>-6.2240000000000002</v>
          </cell>
          <cell r="F2">
            <v>5.6710000000000003</v>
          </cell>
          <cell r="G2">
            <v>-9.0999999999999998E-2</v>
          </cell>
          <cell r="H2">
            <v>615.03</v>
          </cell>
          <cell r="I2">
            <v>0.9274</v>
          </cell>
          <cell r="J2">
            <v>0.99990000000000001</v>
          </cell>
        </row>
        <row r="3">
          <cell r="C3">
            <v>-4.0140000000000002</v>
          </cell>
          <cell r="D3">
            <v>3.0390000000000001</v>
          </cell>
          <cell r="E3">
            <v>-9.9719999999999995</v>
          </cell>
          <cell r="F3">
            <v>1.9430000000000001</v>
          </cell>
          <cell r="G3">
            <v>-1.321</v>
          </cell>
          <cell r="H3">
            <v>615.02</v>
          </cell>
          <cell r="I3">
            <v>0.18709999999999999</v>
          </cell>
          <cell r="J3">
            <v>0.99990000000000001</v>
          </cell>
        </row>
        <row r="4">
          <cell r="C4">
            <v>-20.57</v>
          </cell>
          <cell r="D4">
            <v>3.0960000000000001</v>
          </cell>
          <cell r="E4">
            <v>-26.638000000000002</v>
          </cell>
          <cell r="F4">
            <v>-14.500999999999999</v>
          </cell>
          <cell r="G4">
            <v>-6.6429999999999998</v>
          </cell>
          <cell r="H4">
            <v>615.16</v>
          </cell>
          <cell r="I4">
            <v>6.7541000000000002E-11</v>
          </cell>
          <cell r="J4">
            <v>1.08E-9</v>
          </cell>
          <cell r="K4" t="str">
            <v>p&lt;0.001</v>
          </cell>
        </row>
        <row r="5">
          <cell r="C5">
            <v>-3.738</v>
          </cell>
          <cell r="D5">
            <v>3.0329999999999999</v>
          </cell>
          <cell r="E5">
            <v>-9.6829999999999998</v>
          </cell>
          <cell r="F5">
            <v>2.2080000000000002</v>
          </cell>
          <cell r="G5">
            <v>-1.232</v>
          </cell>
          <cell r="H5">
            <v>615.07000000000005</v>
          </cell>
          <cell r="I5">
            <v>0.21840000000000001</v>
          </cell>
          <cell r="J5">
            <v>0.99990000000000001</v>
          </cell>
        </row>
        <row r="6">
          <cell r="C6">
            <v>-20.292999999999999</v>
          </cell>
          <cell r="D6">
            <v>3.0950000000000002</v>
          </cell>
          <cell r="E6">
            <v>-26.359000000000002</v>
          </cell>
          <cell r="F6">
            <v>-14.227</v>
          </cell>
          <cell r="G6">
            <v>-6.556</v>
          </cell>
          <cell r="H6">
            <v>615.25</v>
          </cell>
          <cell r="I6">
            <v>1.1675000000000001E-10</v>
          </cell>
          <cell r="J6">
            <v>1.87E-9</v>
          </cell>
          <cell r="K6" t="str">
            <v>p&lt;0.001</v>
          </cell>
        </row>
        <row r="7">
          <cell r="C7">
            <v>-16.555</v>
          </cell>
          <cell r="D7">
            <v>3.0830000000000002</v>
          </cell>
          <cell r="E7">
            <v>-22.597999999999999</v>
          </cell>
          <cell r="F7">
            <v>-10.512</v>
          </cell>
          <cell r="G7">
            <v>-5.3689999999999998</v>
          </cell>
          <cell r="H7">
            <v>615.11</v>
          </cell>
          <cell r="I7">
            <v>1.1225E-7</v>
          </cell>
          <cell r="J7">
            <v>1.7999999999999999E-6</v>
          </cell>
          <cell r="K7" t="str">
            <v>p&lt;0.001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h_slope_b1"/>
    </sheetNames>
    <sheetDataSet>
      <sheetData sheetId="0">
        <row r="2">
          <cell r="C2">
            <v>5.7000000000000002E-2</v>
          </cell>
          <cell r="D2">
            <v>5.1999999999999998E-2</v>
          </cell>
          <cell r="E2">
            <v>-4.3999999999999997E-2</v>
          </cell>
          <cell r="F2">
            <v>0.159</v>
          </cell>
          <cell r="G2">
            <v>1.1080000000000001</v>
          </cell>
          <cell r="H2">
            <v>9.92</v>
          </cell>
          <cell r="I2">
            <v>0.29409999999999997</v>
          </cell>
          <cell r="J2">
            <v>0.99990000000000001</v>
          </cell>
        </row>
        <row r="3">
          <cell r="C3">
            <v>5.0999999999999997E-2</v>
          </cell>
          <cell r="D3">
            <v>5.6000000000000001E-2</v>
          </cell>
          <cell r="E3">
            <v>-5.8000000000000003E-2</v>
          </cell>
          <cell r="F3">
            <v>0.16</v>
          </cell>
          <cell r="G3">
            <v>0.91400000000000003</v>
          </cell>
          <cell r="H3">
            <v>9.81</v>
          </cell>
          <cell r="I3">
            <v>0.38240000000000002</v>
          </cell>
          <cell r="J3">
            <v>0.99990000000000001</v>
          </cell>
        </row>
        <row r="4">
          <cell r="C4">
            <v>0.29399999999999998</v>
          </cell>
          <cell r="D4">
            <v>6.3E-2</v>
          </cell>
          <cell r="E4">
            <v>0.17199999999999999</v>
          </cell>
          <cell r="F4">
            <v>0.41699999999999998</v>
          </cell>
          <cell r="G4">
            <v>4.7050000000000001</v>
          </cell>
          <cell r="H4">
            <v>8.5</v>
          </cell>
          <cell r="I4">
            <v>1.2999999999999999E-3</v>
          </cell>
          <cell r="J4">
            <v>2.0799999999999999E-2</v>
          </cell>
          <cell r="K4" t="str">
            <v>p&lt;0.05</v>
          </cell>
        </row>
        <row r="5">
          <cell r="C5">
            <v>-7.0000000000000001E-3</v>
          </cell>
          <cell r="D5">
            <v>7.6999999999999999E-2</v>
          </cell>
          <cell r="E5">
            <v>-0.157</v>
          </cell>
          <cell r="F5">
            <v>0.14399999999999999</v>
          </cell>
          <cell r="G5">
            <v>-8.5000000000000006E-2</v>
          </cell>
          <cell r="H5">
            <v>9.93</v>
          </cell>
          <cell r="I5">
            <v>0.93389999999999995</v>
          </cell>
          <cell r="J5">
            <v>0.99990000000000001</v>
          </cell>
        </row>
        <row r="6">
          <cell r="C6">
            <v>0.23699999999999999</v>
          </cell>
          <cell r="D6">
            <v>7.4999999999999997E-2</v>
          </cell>
          <cell r="E6">
            <v>0.09</v>
          </cell>
          <cell r="F6">
            <v>0.38300000000000001</v>
          </cell>
          <cell r="G6">
            <v>3.1709999999999998</v>
          </cell>
          <cell r="H6">
            <v>9.02</v>
          </cell>
          <cell r="I6">
            <v>1.1299999999999999E-2</v>
          </cell>
          <cell r="J6">
            <v>0.18099999999999999</v>
          </cell>
        </row>
        <row r="7">
          <cell r="C7">
            <v>0.24299999999999999</v>
          </cell>
          <cell r="D7">
            <v>5.8999999999999997E-2</v>
          </cell>
          <cell r="E7">
            <v>0.128</v>
          </cell>
          <cell r="F7">
            <v>0.35899999999999999</v>
          </cell>
          <cell r="G7">
            <v>4.1459999999999999</v>
          </cell>
          <cell r="H7">
            <v>9.67</v>
          </cell>
          <cell r="I7">
            <v>2.0999999999999999E-3</v>
          </cell>
          <cell r="J7">
            <v>3.4200000000000001E-2</v>
          </cell>
          <cell r="K7" t="str">
            <v>p&lt;0.05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_l_f0_b0"/>
    </sheetNames>
    <sheetDataSet>
      <sheetData sheetId="0">
        <row r="1">
          <cell r="I1" t="str">
            <v>p.adj. (bf=16)</v>
          </cell>
        </row>
        <row r="2">
          <cell r="A2" t="str">
            <v>acc_phonL*H</v>
          </cell>
          <cell r="B2">
            <v>86.988</v>
          </cell>
          <cell r="C2">
            <v>1.196</v>
          </cell>
          <cell r="D2">
            <v>84.643000000000001</v>
          </cell>
          <cell r="E2">
            <v>89.332999999999998</v>
          </cell>
          <cell r="F2">
            <v>72.703000000000003</v>
          </cell>
          <cell r="G2">
            <v>9.2100000000000009</v>
          </cell>
          <cell r="H2">
            <v>4.9907999999999999E-14</v>
          </cell>
          <cell r="I2">
            <v>7.9900000000000003E-13</v>
          </cell>
          <cell r="J2" t="str">
            <v>p&lt;0.001</v>
          </cell>
        </row>
        <row r="3">
          <cell r="A3" t="str">
            <v>acc_phon^[L*]H</v>
          </cell>
          <cell r="B3">
            <v>91.078000000000003</v>
          </cell>
          <cell r="C3">
            <v>1.4970000000000001</v>
          </cell>
          <cell r="D3">
            <v>88.144000000000005</v>
          </cell>
          <cell r="E3">
            <v>94.013000000000005</v>
          </cell>
          <cell r="F3">
            <v>60.831000000000003</v>
          </cell>
          <cell r="G3">
            <v>0</v>
          </cell>
          <cell r="H3">
            <v>0.96760000000000002</v>
          </cell>
          <cell r="I3">
            <v>0.99990000000000001</v>
          </cell>
        </row>
        <row r="4">
          <cell r="A4" t="str">
            <v>acc_phonL*^[H]</v>
          </cell>
          <cell r="B4">
            <v>88.515000000000001</v>
          </cell>
          <cell r="C4">
            <v>1.27</v>
          </cell>
          <cell r="D4">
            <v>86.025999999999996</v>
          </cell>
          <cell r="E4">
            <v>91.004000000000005</v>
          </cell>
          <cell r="F4">
            <v>69.706999999999994</v>
          </cell>
          <cell r="G4">
            <v>9.25</v>
          </cell>
          <cell r="H4">
            <v>6.6710999999999997E-14</v>
          </cell>
          <cell r="I4">
            <v>1.0700000000000001E-12</v>
          </cell>
          <cell r="J4" t="str">
            <v>p&lt;0.001</v>
          </cell>
        </row>
        <row r="5">
          <cell r="A5" t="str">
            <v>acc_phon^[L*H]</v>
          </cell>
          <cell r="B5">
            <v>90.968999999999994</v>
          </cell>
          <cell r="C5">
            <v>1.4179999999999999</v>
          </cell>
          <cell r="D5">
            <v>88.19</v>
          </cell>
          <cell r="E5">
            <v>93.748000000000005</v>
          </cell>
          <cell r="F5">
            <v>64.161000000000001</v>
          </cell>
          <cell r="G5">
            <v>11.76</v>
          </cell>
          <cell r="H5">
            <v>2.4635E-16</v>
          </cell>
          <cell r="I5">
            <v>3.9400000000000001E-15</v>
          </cell>
          <cell r="J5" t="str">
            <v>p&lt;0.001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_l_f0_r2"/>
    </sheetNames>
    <sheetDataSet>
      <sheetData sheetId="0">
        <row r="2">
          <cell r="B2">
            <v>0.945488879006112</v>
          </cell>
        </row>
        <row r="3">
          <cell r="B3">
            <v>0.562731917482722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_f0_r2"/>
    </sheetNames>
    <sheetDataSet>
      <sheetData sheetId="0">
        <row r="2">
          <cell r="B2">
            <v>0.96763271291965003</v>
          </cell>
        </row>
        <row r="3">
          <cell r="B3">
            <v>0.65325603900373996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_h_f0_b0"/>
    </sheetNames>
    <sheetDataSet>
      <sheetData sheetId="0">
        <row r="2">
          <cell r="B2">
            <v>92.525000000000006</v>
          </cell>
          <cell r="C2">
            <v>1.3069999999999999</v>
          </cell>
          <cell r="D2">
            <v>89.962999999999994</v>
          </cell>
          <cell r="E2">
            <v>95.085999999999999</v>
          </cell>
          <cell r="F2">
            <v>70.805999999999997</v>
          </cell>
          <cell r="G2">
            <v>9.27</v>
          </cell>
          <cell r="H2">
            <v>5.4619999999999998E-14</v>
          </cell>
          <cell r="I2">
            <v>8.7400000000000001E-13</v>
          </cell>
          <cell r="J2" t="str">
            <v>p&lt;0.001</v>
          </cell>
        </row>
        <row r="3">
          <cell r="B3">
            <v>92.91</v>
          </cell>
          <cell r="C3">
            <v>1.3069999999999999</v>
          </cell>
          <cell r="D3">
            <v>90.349000000000004</v>
          </cell>
          <cell r="E3">
            <v>95.471000000000004</v>
          </cell>
          <cell r="F3">
            <v>71.097999999999999</v>
          </cell>
          <cell r="G3">
            <v>9.27</v>
          </cell>
          <cell r="H3">
            <v>5.2181999999999998E-14</v>
          </cell>
          <cell r="I3">
            <v>8.3499999999999998E-13</v>
          </cell>
          <cell r="J3" t="str">
            <v>p&lt;0.001</v>
          </cell>
        </row>
        <row r="4">
          <cell r="B4">
            <v>93.683999999999997</v>
          </cell>
          <cell r="C4">
            <v>1.3080000000000001</v>
          </cell>
          <cell r="D4">
            <v>91.12</v>
          </cell>
          <cell r="E4">
            <v>96.248999999999995</v>
          </cell>
          <cell r="F4">
            <v>71.611000000000004</v>
          </cell>
          <cell r="G4">
            <v>9.31</v>
          </cell>
          <cell r="H4">
            <v>4.366E-14</v>
          </cell>
          <cell r="I4">
            <v>6.9899999999999995E-13</v>
          </cell>
          <cell r="J4" t="str">
            <v>p&lt;0.001</v>
          </cell>
        </row>
        <row r="5">
          <cell r="B5">
            <v>94.087999999999994</v>
          </cell>
          <cell r="C5">
            <v>1.323</v>
          </cell>
          <cell r="D5">
            <v>91.495000000000005</v>
          </cell>
          <cell r="E5">
            <v>96.682000000000002</v>
          </cell>
          <cell r="F5">
            <v>71.099999999999994</v>
          </cell>
          <cell r="G5">
            <v>9.75</v>
          </cell>
          <cell r="H5">
            <v>1.4269999999999999E-14</v>
          </cell>
          <cell r="I5">
            <v>2.2799999999999999E-13</v>
          </cell>
          <cell r="J5" t="str">
            <v>p&lt;0.001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_h_f0_r2"/>
    </sheetNames>
    <sheetDataSet>
      <sheetData sheetId="0">
        <row r="2">
          <cell r="B2">
            <v>0.901950415693481</v>
          </cell>
        </row>
        <row r="3">
          <cell r="B3">
            <v>0.46821212674695201</v>
          </cell>
        </row>
      </sheetData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_f0_exc_b0"/>
    </sheetNames>
    <sheetDataSet>
      <sheetData sheetId="0">
        <row r="2">
          <cell r="B2">
            <v>6.2750000000000004</v>
          </cell>
          <cell r="C2">
            <v>0.36799999999999999</v>
          </cell>
          <cell r="D2">
            <v>5.5540000000000003</v>
          </cell>
          <cell r="E2">
            <v>6.9960000000000004</v>
          </cell>
          <cell r="F2">
            <v>17.055</v>
          </cell>
          <cell r="G2">
            <v>10.1</v>
          </cell>
          <cell r="H2">
            <v>8.9388000000000006E-9</v>
          </cell>
          <cell r="I2">
            <v>1.43E-7</v>
          </cell>
          <cell r="J2" t="str">
            <v>p&lt;0.001</v>
          </cell>
        </row>
        <row r="3">
          <cell r="B3">
            <v>3.6429999999999998</v>
          </cell>
          <cell r="C3">
            <v>0.876</v>
          </cell>
          <cell r="D3">
            <v>1.925</v>
          </cell>
          <cell r="E3">
            <v>5.3609999999999998</v>
          </cell>
          <cell r="F3">
            <v>4.157</v>
          </cell>
          <cell r="G3">
            <v>0</v>
          </cell>
          <cell r="H3">
            <v>1</v>
          </cell>
          <cell r="I3">
            <v>0.99990000000000001</v>
          </cell>
        </row>
        <row r="4">
          <cell r="B4">
            <v>10.468999999999999</v>
          </cell>
          <cell r="C4">
            <v>0.56000000000000005</v>
          </cell>
          <cell r="D4">
            <v>9.3719999999999999</v>
          </cell>
          <cell r="E4">
            <v>11.566000000000001</v>
          </cell>
          <cell r="F4">
            <v>18.704999999999998</v>
          </cell>
          <cell r="G4">
            <v>9.82</v>
          </cell>
          <cell r="H4">
            <v>5.2778999999999997E-9</v>
          </cell>
          <cell r="I4">
            <v>8.4400000000000001E-8</v>
          </cell>
          <cell r="J4" t="str">
            <v>p&lt;0.001</v>
          </cell>
        </row>
        <row r="5">
          <cell r="B5">
            <v>8.0340000000000007</v>
          </cell>
          <cell r="C5">
            <v>0.41799999999999998</v>
          </cell>
          <cell r="D5">
            <v>7.2149999999999999</v>
          </cell>
          <cell r="E5">
            <v>8.8520000000000003</v>
          </cell>
          <cell r="F5">
            <v>19.238</v>
          </cell>
          <cell r="G5">
            <v>9.25</v>
          </cell>
          <cell r="H5">
            <v>8.9533999999999993E-9</v>
          </cell>
          <cell r="I5">
            <v>1.43E-7</v>
          </cell>
          <cell r="J5" t="str">
            <v>p&lt;0.001</v>
          </cell>
        </row>
      </sheetData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_lh_slope_r2"/>
    </sheetNames>
    <sheetDataSet>
      <sheetData sheetId="0">
        <row r="2">
          <cell r="B2">
            <v>0.67494273744755295</v>
          </cell>
        </row>
        <row r="3">
          <cell r="B3">
            <v>0.161642679077111</v>
          </cell>
        </row>
      </sheetData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_l_t_b0"/>
    </sheetNames>
    <sheetDataSet>
      <sheetData sheetId="0">
        <row r="2">
          <cell r="A2" t="str">
            <v>acc_phonL*H</v>
          </cell>
          <cell r="B2">
            <v>93.504000000000005</v>
          </cell>
          <cell r="C2">
            <v>5.6959999999999997</v>
          </cell>
          <cell r="D2">
            <v>82.338999999999999</v>
          </cell>
          <cell r="E2">
            <v>104.66800000000001</v>
          </cell>
          <cell r="F2">
            <v>16.414999999999999</v>
          </cell>
          <cell r="G2">
            <v>9.94</v>
          </cell>
          <cell r="H2">
            <v>1.5796000000000001E-8</v>
          </cell>
          <cell r="I2">
            <v>2.53E-7</v>
          </cell>
          <cell r="J2" t="str">
            <v>p&lt;0.001</v>
          </cell>
        </row>
        <row r="3">
          <cell r="A3" t="str">
            <v>acc_phon^[L*]H</v>
          </cell>
          <cell r="B3">
            <v>82.188999999999993</v>
          </cell>
          <cell r="C3">
            <v>10.115</v>
          </cell>
          <cell r="D3">
            <v>62.363999999999997</v>
          </cell>
          <cell r="E3">
            <v>102.014</v>
          </cell>
          <cell r="F3">
            <v>8.1259999999999994</v>
          </cell>
          <cell r="G3">
            <v>90.27</v>
          </cell>
          <cell r="H3">
            <v>2.2051999999999999E-12</v>
          </cell>
          <cell r="I3">
            <v>3.5299999999999997E-11</v>
          </cell>
          <cell r="J3" t="str">
            <v>p&lt;0.001</v>
          </cell>
        </row>
        <row r="4">
          <cell r="A4" t="str">
            <v>acc_phonL*^[H]</v>
          </cell>
          <cell r="B4">
            <v>72.698999999999998</v>
          </cell>
          <cell r="C4">
            <v>6.5590000000000002</v>
          </cell>
          <cell r="D4">
            <v>59.844000000000001</v>
          </cell>
          <cell r="E4">
            <v>85.552999999999997</v>
          </cell>
          <cell r="F4">
            <v>11.084</v>
          </cell>
          <cell r="G4">
            <v>17.399999999999999</v>
          </cell>
          <cell r="H4">
            <v>2.5960000000000001E-9</v>
          </cell>
          <cell r="I4">
            <v>4.1500000000000001E-8</v>
          </cell>
          <cell r="J4" t="str">
            <v>p&lt;0.001</v>
          </cell>
        </row>
        <row r="5">
          <cell r="A5" t="str">
            <v>acc_phon^[L*H]</v>
          </cell>
          <cell r="B5">
            <v>70.016000000000005</v>
          </cell>
          <cell r="C5">
            <v>5.9580000000000002</v>
          </cell>
          <cell r="D5">
            <v>58.338000000000001</v>
          </cell>
          <cell r="E5">
            <v>81.694000000000003</v>
          </cell>
          <cell r="F5">
            <v>11.750999999999999</v>
          </cell>
          <cell r="G5">
            <v>11.89</v>
          </cell>
          <cell r="H5">
            <v>6.6931000000000006E-8</v>
          </cell>
          <cell r="I5">
            <v>1.0699999999999999E-6</v>
          </cell>
          <cell r="J5" t="str">
            <v>p&lt;0.001</v>
          </cell>
        </row>
      </sheetData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_l_t_r2"/>
    </sheetNames>
    <sheetDataSet>
      <sheetData sheetId="0">
        <row r="2">
          <cell r="B2">
            <v>0.74200245788716901</v>
          </cell>
        </row>
        <row r="3">
          <cell r="B3">
            <v>0.60103086801856997</v>
          </cell>
        </row>
      </sheetData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_h_t_b0"/>
    </sheetNames>
    <sheetDataSet>
      <sheetData sheetId="0">
        <row r="2">
          <cell r="B2">
            <v>316.149</v>
          </cell>
          <cell r="C2">
            <v>25.847000000000001</v>
          </cell>
          <cell r="D2">
            <v>265.49</v>
          </cell>
          <cell r="E2">
            <v>366.80900000000003</v>
          </cell>
          <cell r="F2">
            <v>12.231999999999999</v>
          </cell>
          <cell r="G2">
            <v>2.86</v>
          </cell>
          <cell r="H2">
            <v>1.5E-3</v>
          </cell>
          <cell r="I2">
            <v>2.35E-2</v>
          </cell>
          <cell r="J2" t="str">
            <v>p&lt;0.05</v>
          </cell>
        </row>
        <row r="3">
          <cell r="B3">
            <v>237.262</v>
          </cell>
          <cell r="C3">
            <v>28.606999999999999</v>
          </cell>
          <cell r="D3">
            <v>181.19300000000001</v>
          </cell>
          <cell r="E3">
            <v>293.33100000000002</v>
          </cell>
          <cell r="F3">
            <v>8.2940000000000005</v>
          </cell>
          <cell r="G3">
            <v>4.3</v>
          </cell>
          <cell r="H3">
            <v>8.4296000000000002E-4</v>
          </cell>
          <cell r="I3">
            <v>1.35E-2</v>
          </cell>
          <cell r="J3" t="str">
            <v>p&lt;0.05</v>
          </cell>
        </row>
        <row r="4">
          <cell r="B4">
            <v>300.93700000000001</v>
          </cell>
          <cell r="C4">
            <v>26.283000000000001</v>
          </cell>
          <cell r="D4">
            <v>249.42400000000001</v>
          </cell>
          <cell r="E4">
            <v>352.45100000000002</v>
          </cell>
          <cell r="F4">
            <v>11.45</v>
          </cell>
          <cell r="G4">
            <v>3.06</v>
          </cell>
          <cell r="H4">
            <v>1.2999999999999999E-3</v>
          </cell>
          <cell r="I4">
            <v>2.0799999999999999E-2</v>
          </cell>
          <cell r="J4" t="str">
            <v>p&lt;0.05</v>
          </cell>
        </row>
        <row r="5">
          <cell r="B5">
            <v>298.25299999999999</v>
          </cell>
          <cell r="C5">
            <v>25.974</v>
          </cell>
          <cell r="D5">
            <v>247.345</v>
          </cell>
          <cell r="E5">
            <v>349.161</v>
          </cell>
          <cell r="F5">
            <v>11.483000000000001</v>
          </cell>
          <cell r="G5">
            <v>2.92</v>
          </cell>
          <cell r="H5">
            <v>1.6000000000000001E-3</v>
          </cell>
          <cell r="I5">
            <v>2.5700000000000001E-2</v>
          </cell>
          <cell r="J5" t="str">
            <v>p&lt;0.05</v>
          </cell>
        </row>
      </sheetData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_h_t_r2"/>
    </sheetNames>
    <sheetDataSet>
      <sheetData sheetId="0">
        <row r="2">
          <cell r="B2">
            <v>0.83697812478771405</v>
          </cell>
        </row>
        <row r="3">
          <cell r="B3">
            <v>0.30530039395022102</v>
          </cell>
        </row>
      </sheetData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_lh_slope_b0"/>
    </sheetNames>
    <sheetDataSet>
      <sheetData sheetId="0">
        <row r="2">
          <cell r="B2">
            <v>32.493000000000002</v>
          </cell>
          <cell r="C2">
            <v>5.1520000000000001</v>
          </cell>
          <cell r="D2">
            <v>22.395</v>
          </cell>
          <cell r="E2">
            <v>42.59</v>
          </cell>
          <cell r="F2">
            <v>6.3070000000000004</v>
          </cell>
          <cell r="G2">
            <v>3.63</v>
          </cell>
          <cell r="H2">
            <v>4.4999999999999997E-3</v>
          </cell>
          <cell r="I2">
            <v>7.1300000000000002E-2</v>
          </cell>
          <cell r="J2" t="str">
            <v>(p&lt;0.1)</v>
          </cell>
        </row>
        <row r="3">
          <cell r="B3">
            <v>21.495000000000001</v>
          </cell>
          <cell r="C3">
            <v>6.3170000000000002</v>
          </cell>
          <cell r="D3">
            <v>9.1129999999999995</v>
          </cell>
          <cell r="E3">
            <v>33.875999999999998</v>
          </cell>
          <cell r="F3">
            <v>3.403</v>
          </cell>
          <cell r="G3">
            <v>8.19</v>
          </cell>
          <cell r="H3">
            <v>8.9999999999999993E-3</v>
          </cell>
          <cell r="I3">
            <v>0.14419999999999999</v>
          </cell>
        </row>
        <row r="4">
          <cell r="B4">
            <v>54.411000000000001</v>
          </cell>
          <cell r="C4">
            <v>5.343</v>
          </cell>
          <cell r="D4">
            <v>43.938000000000002</v>
          </cell>
          <cell r="E4">
            <v>64.884</v>
          </cell>
          <cell r="F4">
            <v>10.183</v>
          </cell>
          <cell r="G4">
            <v>4.2</v>
          </cell>
          <cell r="H4">
            <v>4.0811999999999999E-4</v>
          </cell>
          <cell r="I4">
            <v>6.4999999999999997E-3</v>
          </cell>
          <cell r="J4" t="str">
            <v>p&lt;0.01</v>
          </cell>
        </row>
        <row r="5">
          <cell r="B5">
            <v>38.612000000000002</v>
          </cell>
          <cell r="C5">
            <v>5.2080000000000002</v>
          </cell>
          <cell r="D5">
            <v>28.404</v>
          </cell>
          <cell r="E5">
            <v>48.819000000000003</v>
          </cell>
          <cell r="F5">
            <v>7.4139999999999997</v>
          </cell>
          <cell r="G5">
            <v>3.79</v>
          </cell>
          <cell r="H5">
            <v>2.2000000000000001E-3</v>
          </cell>
          <cell r="I5">
            <v>3.49E-2</v>
          </cell>
          <cell r="J5" t="str">
            <v>p&lt;0.05</v>
          </cell>
        </row>
      </sheetData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_h_f0_b1"/>
    </sheetNames>
    <sheetDataSet>
      <sheetData sheetId="0">
        <row r="2">
          <cell r="C2">
            <v>0.38500000000000001</v>
          </cell>
          <cell r="D2">
            <v>0.17199999999999999</v>
          </cell>
          <cell r="E2">
            <v>4.9000000000000002E-2</v>
          </cell>
          <cell r="F2">
            <v>0.72199999999999998</v>
          </cell>
          <cell r="G2">
            <v>2.2469999999999999</v>
          </cell>
          <cell r="H2">
            <v>593.62</v>
          </cell>
          <cell r="I2">
            <v>2.5000000000000001E-2</v>
          </cell>
          <cell r="J2">
            <v>0.40039999999999998</v>
          </cell>
        </row>
        <row r="3">
          <cell r="C3">
            <v>1.1599999999999999</v>
          </cell>
          <cell r="D3">
            <v>0.191</v>
          </cell>
          <cell r="E3">
            <v>0.78600000000000003</v>
          </cell>
          <cell r="F3">
            <v>1.534</v>
          </cell>
          <cell r="G3">
            <v>6.077</v>
          </cell>
          <cell r="H3">
            <v>594.54999999999995</v>
          </cell>
          <cell r="I3">
            <v>2.1890000000000002E-9</v>
          </cell>
          <cell r="J3">
            <v>3.5000000000000002E-8</v>
          </cell>
          <cell r="K3" t="str">
            <v>p&lt;0.001</v>
          </cell>
        </row>
        <row r="4">
          <cell r="C4">
            <v>1.5640000000000001</v>
          </cell>
          <cell r="D4">
            <v>0.27700000000000002</v>
          </cell>
          <cell r="E4">
            <v>1.02</v>
          </cell>
          <cell r="F4">
            <v>2.1070000000000002</v>
          </cell>
          <cell r="G4">
            <v>5.6379999999999999</v>
          </cell>
          <cell r="H4">
            <v>597.54</v>
          </cell>
          <cell r="I4">
            <v>2.6619999999999999E-8</v>
          </cell>
          <cell r="J4">
            <v>4.2599999999999998E-7</v>
          </cell>
          <cell r="K4" t="str">
            <v>p&lt;0.001</v>
          </cell>
        </row>
        <row r="5">
          <cell r="C5">
            <v>0.77400000000000002</v>
          </cell>
          <cell r="D5">
            <v>0.192</v>
          </cell>
          <cell r="E5">
            <v>0.39900000000000002</v>
          </cell>
          <cell r="F5">
            <v>1.1499999999999999</v>
          </cell>
          <cell r="G5">
            <v>4.0389999999999997</v>
          </cell>
          <cell r="H5">
            <v>594.83000000000004</v>
          </cell>
          <cell r="I5">
            <v>6.0681999999999999E-5</v>
          </cell>
          <cell r="J5">
            <v>9.7099999999999997E-4</v>
          </cell>
          <cell r="K5" t="str">
            <v>p&lt;0.001</v>
          </cell>
        </row>
        <row r="6">
          <cell r="C6">
            <v>1.1779999999999999</v>
          </cell>
          <cell r="D6">
            <v>0.27800000000000002</v>
          </cell>
          <cell r="E6">
            <v>0.63300000000000001</v>
          </cell>
          <cell r="F6">
            <v>1.7230000000000001</v>
          </cell>
          <cell r="G6">
            <v>4.2389999999999999</v>
          </cell>
          <cell r="H6">
            <v>597.66999999999996</v>
          </cell>
          <cell r="I6">
            <v>2.6004E-5</v>
          </cell>
          <cell r="J6">
            <v>4.1599999999999997E-4</v>
          </cell>
          <cell r="K6" t="str">
            <v>p&lt;0.001</v>
          </cell>
        </row>
        <row r="7">
          <cell r="C7">
            <v>0.40400000000000003</v>
          </cell>
          <cell r="D7">
            <v>0.28499999999999998</v>
          </cell>
          <cell r="E7">
            <v>-0.154</v>
          </cell>
          <cell r="F7">
            <v>0.96199999999999997</v>
          </cell>
          <cell r="G7">
            <v>1.419</v>
          </cell>
          <cell r="H7">
            <v>596.66999999999996</v>
          </cell>
          <cell r="I7">
            <v>0.1565</v>
          </cell>
          <cell r="J7">
            <v>0.99990000000000001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_f0_b0"/>
    </sheetNames>
    <sheetDataSet>
      <sheetData sheetId="0">
        <row r="2">
          <cell r="B2">
            <v>91.608999999999995</v>
          </cell>
          <cell r="C2">
            <v>1.2589999999999999</v>
          </cell>
          <cell r="D2">
            <v>89.141000000000005</v>
          </cell>
          <cell r="E2">
            <v>94.076999999999998</v>
          </cell>
          <cell r="F2">
            <v>72.754000000000005</v>
          </cell>
          <cell r="G2">
            <v>11.59</v>
          </cell>
          <cell r="H2">
            <v>8.6941999999999999E-17</v>
          </cell>
          <cell r="I2">
            <v>1.3899999999999999E-15</v>
          </cell>
          <cell r="J2" t="str">
            <v>p&lt;0.001</v>
          </cell>
        </row>
        <row r="3">
          <cell r="B3">
            <v>92.001999999999995</v>
          </cell>
          <cell r="C3">
            <v>1.121</v>
          </cell>
          <cell r="D3">
            <v>89.805000000000007</v>
          </cell>
          <cell r="E3">
            <v>94.198999999999998</v>
          </cell>
          <cell r="F3">
            <v>82.081000000000003</v>
          </cell>
          <cell r="G3">
            <v>11.11</v>
          </cell>
          <cell r="H3">
            <v>8.1769000000000003E-17</v>
          </cell>
          <cell r="I3">
            <v>1.31E-15</v>
          </cell>
          <cell r="J3" t="str">
            <v>p&lt;0.001</v>
          </cell>
        </row>
        <row r="4">
          <cell r="B4">
            <v>93.450999999999993</v>
          </cell>
          <cell r="C4">
            <v>1.1339999999999999</v>
          </cell>
          <cell r="D4">
            <v>91.228999999999999</v>
          </cell>
          <cell r="E4">
            <v>95.674000000000007</v>
          </cell>
          <cell r="F4">
            <v>82.418000000000006</v>
          </cell>
          <cell r="G4">
            <v>11.18</v>
          </cell>
          <cell r="H4">
            <v>6.4407999999999998E-17</v>
          </cell>
          <cell r="I4">
            <v>1.03E-15</v>
          </cell>
          <cell r="J4" t="str">
            <v>p&lt;0.001</v>
          </cell>
        </row>
        <row r="5">
          <cell r="B5">
            <v>96.655000000000001</v>
          </cell>
          <cell r="C5">
            <v>1.5209999999999999</v>
          </cell>
          <cell r="D5">
            <v>93.674000000000007</v>
          </cell>
          <cell r="E5">
            <v>99.635999999999996</v>
          </cell>
          <cell r="F5">
            <v>63.554000000000002</v>
          </cell>
          <cell r="G5">
            <v>12.21</v>
          </cell>
          <cell r="H5">
            <v>9.2051000000000004E-17</v>
          </cell>
          <cell r="I5">
            <v>1.47E-15</v>
          </cell>
          <cell r="J5" t="str">
            <v>p&lt;0.001</v>
          </cell>
        </row>
      </sheetData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_f0_exc_b1"/>
    </sheetNames>
    <sheetDataSet>
      <sheetData sheetId="0">
        <row r="2">
          <cell r="C2">
            <v>-2.919</v>
          </cell>
          <cell r="D2">
            <v>1.4139999999999999</v>
          </cell>
          <cell r="E2">
            <v>-5.69</v>
          </cell>
          <cell r="F2">
            <v>-0.14699999999999999</v>
          </cell>
          <cell r="G2">
            <v>-2.0640000000000001</v>
          </cell>
          <cell r="H2">
            <v>330.31</v>
          </cell>
          <cell r="I2">
            <v>3.9800000000000002E-2</v>
          </cell>
          <cell r="J2">
            <v>0.63680000000000003</v>
          </cell>
        </row>
        <row r="3">
          <cell r="C3">
            <v>4.194</v>
          </cell>
          <cell r="D3">
            <v>0.3</v>
          </cell>
          <cell r="E3">
            <v>3.6059999999999999</v>
          </cell>
          <cell r="F3">
            <v>4.782</v>
          </cell>
          <cell r="G3">
            <v>13.984</v>
          </cell>
          <cell r="H3">
            <v>15.49</v>
          </cell>
          <cell r="I3">
            <v>3.3689000000000001E-10</v>
          </cell>
          <cell r="J3">
            <v>5.3899999999999998E-9</v>
          </cell>
          <cell r="K3" t="str">
            <v>p&lt;0.001</v>
          </cell>
        </row>
        <row r="4">
          <cell r="C4">
            <v>1.7589999999999999</v>
          </cell>
          <cell r="D4">
            <v>0.53900000000000003</v>
          </cell>
          <cell r="E4">
            <v>0.70199999999999996</v>
          </cell>
          <cell r="F4">
            <v>2.8149999999999999</v>
          </cell>
          <cell r="G4">
            <v>3.2629999999999999</v>
          </cell>
          <cell r="H4">
            <v>9.64</v>
          </cell>
          <cell r="I4">
            <v>8.8999999999999999E-3</v>
          </cell>
          <cell r="J4">
            <v>0.1431</v>
          </cell>
        </row>
        <row r="5">
          <cell r="C5">
            <v>6.8259999999999996</v>
          </cell>
          <cell r="D5">
            <v>0.95899999999999996</v>
          </cell>
          <cell r="E5">
            <v>4.9470000000000001</v>
          </cell>
          <cell r="F5">
            <v>8.7050000000000001</v>
          </cell>
          <cell r="G5">
            <v>7.1210000000000004</v>
          </cell>
          <cell r="H5">
            <v>0</v>
          </cell>
          <cell r="I5">
            <v>1</v>
          </cell>
          <cell r="J5">
            <v>0.99990000000000001</v>
          </cell>
        </row>
        <row r="6">
          <cell r="C6">
            <v>4.391</v>
          </cell>
          <cell r="D6">
            <v>0.93100000000000005</v>
          </cell>
          <cell r="E6">
            <v>2.5659999999999998</v>
          </cell>
          <cell r="F6">
            <v>6.2149999999999999</v>
          </cell>
          <cell r="G6">
            <v>4.7160000000000002</v>
          </cell>
          <cell r="H6">
            <v>0</v>
          </cell>
          <cell r="I6">
            <v>1</v>
          </cell>
          <cell r="J6">
            <v>0.99990000000000001</v>
          </cell>
        </row>
        <row r="7">
          <cell r="C7">
            <v>-2.4350000000000001</v>
          </cell>
          <cell r="D7">
            <v>0.64300000000000002</v>
          </cell>
          <cell r="E7">
            <v>-3.6960000000000002</v>
          </cell>
          <cell r="F7">
            <v>-1.175</v>
          </cell>
          <cell r="G7">
            <v>-3.786</v>
          </cell>
          <cell r="H7">
            <v>6.86</v>
          </cell>
          <cell r="I7">
            <v>7.1000000000000004E-3</v>
          </cell>
          <cell r="J7">
            <v>0.1135</v>
          </cell>
        </row>
      </sheetData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_h_t_b1"/>
    </sheetNames>
    <sheetDataSet>
      <sheetData sheetId="0">
        <row r="2">
          <cell r="C2">
            <v>-78.887</v>
          </cell>
          <cell r="D2">
            <v>12.145</v>
          </cell>
          <cell r="E2">
            <v>-102.69</v>
          </cell>
          <cell r="F2">
            <v>-55.084000000000003</v>
          </cell>
          <cell r="G2">
            <v>-6.4960000000000004</v>
          </cell>
          <cell r="H2">
            <v>617.67999999999995</v>
          </cell>
          <cell r="I2">
            <v>1.7025000000000001E-10</v>
          </cell>
          <cell r="J2">
            <v>2.7200000000000001E-9</v>
          </cell>
          <cell r="K2" t="str">
            <v>p&lt;0.001</v>
          </cell>
        </row>
        <row r="3">
          <cell r="C3">
            <v>-15.212</v>
          </cell>
          <cell r="D3">
            <v>5.1929999999999996</v>
          </cell>
          <cell r="E3">
            <v>-25.388999999999999</v>
          </cell>
          <cell r="F3">
            <v>-5.0350000000000001</v>
          </cell>
          <cell r="G3">
            <v>-2.93</v>
          </cell>
          <cell r="H3">
            <v>616.84</v>
          </cell>
          <cell r="I3">
            <v>3.5000000000000001E-3</v>
          </cell>
          <cell r="J3">
            <v>5.6300000000000003E-2</v>
          </cell>
          <cell r="K3" t="str">
            <v>(p&lt;0.1)</v>
          </cell>
        </row>
        <row r="4">
          <cell r="C4">
            <v>-17.896999999999998</v>
          </cell>
          <cell r="D4">
            <v>2.903</v>
          </cell>
          <cell r="E4">
            <v>-23.585999999999999</v>
          </cell>
          <cell r="F4">
            <v>-12.207000000000001</v>
          </cell>
          <cell r="G4">
            <v>-6.165</v>
          </cell>
          <cell r="H4">
            <v>616.12</v>
          </cell>
          <cell r="I4">
            <v>1.2749E-9</v>
          </cell>
          <cell r="J4">
            <v>2.0400000000000001E-8</v>
          </cell>
          <cell r="K4" t="str">
            <v>p&lt;0.001</v>
          </cell>
        </row>
        <row r="5">
          <cell r="C5">
            <v>63.674999999999997</v>
          </cell>
          <cell r="D5">
            <v>13.193</v>
          </cell>
          <cell r="E5">
            <v>37.817999999999998</v>
          </cell>
          <cell r="F5">
            <v>89.531999999999996</v>
          </cell>
          <cell r="G5">
            <v>4.827</v>
          </cell>
          <cell r="H5">
            <v>617.63</v>
          </cell>
          <cell r="I5">
            <v>1.7531E-6</v>
          </cell>
          <cell r="J5">
            <v>2.8E-5</v>
          </cell>
          <cell r="K5" t="str">
            <v>p&lt;0.001</v>
          </cell>
        </row>
        <row r="6">
          <cell r="C6">
            <v>60.99</v>
          </cell>
          <cell r="D6">
            <v>12.211</v>
          </cell>
          <cell r="E6">
            <v>37.057000000000002</v>
          </cell>
          <cell r="F6">
            <v>84.923000000000002</v>
          </cell>
          <cell r="G6">
            <v>4.9950000000000001</v>
          </cell>
          <cell r="H6">
            <v>617.48</v>
          </cell>
          <cell r="I6">
            <v>7.6797999999999997E-7</v>
          </cell>
          <cell r="J6">
            <v>1.2300000000000001E-5</v>
          </cell>
          <cell r="K6" t="str">
            <v>p&lt;0.001</v>
          </cell>
        </row>
        <row r="7">
          <cell r="C7">
            <v>-2.6850000000000001</v>
          </cell>
          <cell r="D7">
            <v>5.7539999999999996</v>
          </cell>
          <cell r="E7">
            <v>-13.962999999999999</v>
          </cell>
          <cell r="F7">
            <v>8.593</v>
          </cell>
          <cell r="G7">
            <v>-0.46700000000000003</v>
          </cell>
          <cell r="H7">
            <v>616.74</v>
          </cell>
          <cell r="I7">
            <v>0.64100000000000001</v>
          </cell>
          <cell r="J7">
            <v>0.99990000000000001</v>
          </cell>
        </row>
      </sheetData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_lh_slope_b1"/>
    </sheetNames>
    <sheetDataSet>
      <sheetData sheetId="0">
        <row r="2">
          <cell r="C2">
            <v>-10.997999999999999</v>
          </cell>
          <cell r="D2">
            <v>3.621</v>
          </cell>
          <cell r="E2">
            <v>-18.096</v>
          </cell>
          <cell r="F2">
            <v>-3.9009999999999998</v>
          </cell>
          <cell r="G2">
            <v>-3.0369999999999999</v>
          </cell>
          <cell r="H2">
            <v>612.79</v>
          </cell>
          <cell r="I2">
            <v>2.5000000000000001E-3</v>
          </cell>
          <cell r="J2">
            <v>3.9800000000000002E-2</v>
          </cell>
          <cell r="K2" t="str">
            <v>p&lt;0.05</v>
          </cell>
        </row>
        <row r="3">
          <cell r="C3">
            <v>21.917999999999999</v>
          </cell>
          <cell r="D3">
            <v>1.548</v>
          </cell>
          <cell r="E3">
            <v>18.884</v>
          </cell>
          <cell r="F3">
            <v>24.952999999999999</v>
          </cell>
          <cell r="G3">
            <v>14.157</v>
          </cell>
          <cell r="H3">
            <v>611.63</v>
          </cell>
          <cell r="I3">
            <v>1.4711999999999999E-39</v>
          </cell>
          <cell r="J3">
            <v>2.35E-38</v>
          </cell>
          <cell r="K3" t="str">
            <v>p&lt;0.001</v>
          </cell>
        </row>
        <row r="4">
          <cell r="C4">
            <v>6.1189999999999998</v>
          </cell>
          <cell r="D4">
            <v>0.86599999999999999</v>
          </cell>
          <cell r="E4">
            <v>4.4219999999999997</v>
          </cell>
          <cell r="F4">
            <v>7.8159999999999998</v>
          </cell>
          <cell r="G4">
            <v>7.0659999999999998</v>
          </cell>
          <cell r="H4">
            <v>610.63</v>
          </cell>
          <cell r="I4">
            <v>4.3739000000000002E-12</v>
          </cell>
          <cell r="J4">
            <v>7.0000000000000004E-11</v>
          </cell>
          <cell r="K4" t="str">
            <v>p&lt;0.001</v>
          </cell>
        </row>
        <row r="5">
          <cell r="C5">
            <v>32.915999999999997</v>
          </cell>
          <cell r="D5">
            <v>3.9340000000000002</v>
          </cell>
          <cell r="E5">
            <v>25.204999999999998</v>
          </cell>
          <cell r="F5">
            <v>40.627000000000002</v>
          </cell>
          <cell r="G5">
            <v>8.3659999999999997</v>
          </cell>
          <cell r="H5">
            <v>612.72</v>
          </cell>
          <cell r="I5">
            <v>4.0208000000000002E-16</v>
          </cell>
          <cell r="J5">
            <v>6.43E-15</v>
          </cell>
          <cell r="K5" t="str">
            <v>p&lt;0.001</v>
          </cell>
        </row>
        <row r="6">
          <cell r="C6">
            <v>17.117000000000001</v>
          </cell>
          <cell r="D6">
            <v>3.6389999999999998</v>
          </cell>
          <cell r="E6">
            <v>9.9860000000000007</v>
          </cell>
          <cell r="F6">
            <v>24.248999999999999</v>
          </cell>
          <cell r="G6">
            <v>4.7039999999999997</v>
          </cell>
          <cell r="H6">
            <v>612.5</v>
          </cell>
          <cell r="I6">
            <v>3.1524999999999999E-6</v>
          </cell>
          <cell r="J6">
            <v>5.0399999999999999E-5</v>
          </cell>
          <cell r="K6" t="str">
            <v>p&lt;0.001</v>
          </cell>
        </row>
        <row r="7">
          <cell r="C7">
            <v>-15.798999999999999</v>
          </cell>
          <cell r="D7">
            <v>1.714</v>
          </cell>
          <cell r="E7">
            <v>-19.158999999999999</v>
          </cell>
          <cell r="F7">
            <v>-12.439</v>
          </cell>
          <cell r="G7">
            <v>-9.2159999999999993</v>
          </cell>
          <cell r="H7">
            <v>611.5</v>
          </cell>
          <cell r="I7">
            <v>4.8929000000000004E-19</v>
          </cell>
          <cell r="J7">
            <v>7.8300000000000007E-18</v>
          </cell>
          <cell r="K7" t="str">
            <v>p&lt;0.001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_f0_r2"/>
    </sheetNames>
    <sheetDataSet>
      <sheetData sheetId="0">
        <row r="2">
          <cell r="B2">
            <v>0.89343047868632197</v>
          </cell>
        </row>
        <row r="3">
          <cell r="B3">
            <v>0.39232765136523001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0_exc_b0"/>
    </sheetNames>
    <sheetDataSet>
      <sheetData sheetId="0">
        <row r="2">
          <cell r="B2">
            <v>6.1580000000000004</v>
          </cell>
          <cell r="C2">
            <v>0.42799999999999999</v>
          </cell>
          <cell r="D2">
            <v>5.319</v>
          </cell>
          <cell r="E2">
            <v>6.9969999999999999</v>
          </cell>
          <cell r="F2">
            <v>14.38</v>
          </cell>
          <cell r="G2">
            <v>10.050000000000001</v>
          </cell>
          <cell r="H2">
            <v>4.9799000000000001E-8</v>
          </cell>
          <cell r="I2">
            <v>7.9699999999999995E-7</v>
          </cell>
          <cell r="J2" t="str">
            <v>p&lt;0.001</v>
          </cell>
        </row>
        <row r="3">
          <cell r="B3">
            <v>6.4180000000000001</v>
          </cell>
          <cell r="C3">
            <v>0.46700000000000003</v>
          </cell>
          <cell r="D3">
            <v>5.5019999999999998</v>
          </cell>
          <cell r="E3">
            <v>7.3339999999999996</v>
          </cell>
          <cell r="F3">
            <v>13.731</v>
          </cell>
          <cell r="G3">
            <v>10.06</v>
          </cell>
          <cell r="H3">
            <v>7.6653000000000005E-8</v>
          </cell>
          <cell r="I3">
            <v>1.2300000000000001E-6</v>
          </cell>
          <cell r="J3" t="str">
            <v>p&lt;0.001</v>
          </cell>
        </row>
        <row r="4">
          <cell r="B4">
            <v>6.2309999999999999</v>
          </cell>
          <cell r="C4">
            <v>0.42399999999999999</v>
          </cell>
          <cell r="D4">
            <v>5.4009999999999998</v>
          </cell>
          <cell r="E4">
            <v>7.0620000000000003</v>
          </cell>
          <cell r="F4">
            <v>14.708</v>
          </cell>
          <cell r="G4">
            <v>10.050000000000001</v>
          </cell>
          <cell r="H4">
            <v>3.9857999999999999E-8</v>
          </cell>
          <cell r="I4">
            <v>6.3799999999999997E-7</v>
          </cell>
          <cell r="J4" t="str">
            <v>p&lt;0.001</v>
          </cell>
        </row>
        <row r="5">
          <cell r="B5">
            <v>8.1340000000000003</v>
          </cell>
          <cell r="C5">
            <v>0.54</v>
          </cell>
          <cell r="D5">
            <v>7.0759999999999996</v>
          </cell>
          <cell r="E5">
            <v>9.1910000000000007</v>
          </cell>
          <cell r="F5">
            <v>15.073</v>
          </cell>
          <cell r="G5">
            <v>10.039999999999999</v>
          </cell>
          <cell r="H5">
            <v>3.1981E-8</v>
          </cell>
          <cell r="I5">
            <v>5.1200000000000003E-7</v>
          </cell>
          <cell r="J5" t="str">
            <v>p&lt;0.001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h_slope_r2"/>
    </sheetNames>
    <sheetDataSet>
      <sheetData sheetId="0">
        <row r="2">
          <cell r="B2">
            <v>0.49149090119960898</v>
          </cell>
        </row>
        <row r="3">
          <cell r="B3">
            <v>7.75151821354607E-2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_t_b0"/>
    </sheetNames>
    <sheetDataSet>
      <sheetData sheetId="0">
        <row r="2">
          <cell r="A2" t="str">
            <v>modeMDC</v>
          </cell>
          <cell r="B2">
            <v>99.058999999999997</v>
          </cell>
          <cell r="C2">
            <v>5.9290000000000003</v>
          </cell>
          <cell r="D2">
            <v>87.438999999999993</v>
          </cell>
          <cell r="E2">
            <v>110.679</v>
          </cell>
          <cell r="F2">
            <v>16.707999999999998</v>
          </cell>
          <cell r="G2">
            <v>9.1199999999999992</v>
          </cell>
          <cell r="H2">
            <v>3.7482999999999999E-8</v>
          </cell>
          <cell r="I2">
            <v>5.9999999999999997E-7</v>
          </cell>
          <cell r="J2" t="str">
            <v>p&lt;0.001</v>
          </cell>
        </row>
        <row r="3">
          <cell r="A3" t="str">
            <v>modeMWH</v>
          </cell>
          <cell r="B3">
            <v>99.388999999999996</v>
          </cell>
          <cell r="C3">
            <v>6.2039999999999997</v>
          </cell>
          <cell r="D3">
            <v>87.228999999999999</v>
          </cell>
          <cell r="E3">
            <v>111.55</v>
          </cell>
          <cell r="F3">
            <v>16.018999999999998</v>
          </cell>
          <cell r="G3">
            <v>9.1199999999999992</v>
          </cell>
          <cell r="H3">
            <v>5.5070000000000003E-8</v>
          </cell>
          <cell r="I3">
            <v>8.8100000000000001E-7</v>
          </cell>
          <cell r="J3" t="str">
            <v>p&lt;0.001</v>
          </cell>
        </row>
        <row r="4">
          <cell r="A4" t="str">
            <v>modeMYN</v>
          </cell>
          <cell r="B4">
            <v>96.343999999999994</v>
          </cell>
          <cell r="C4">
            <v>6.2610000000000001</v>
          </cell>
          <cell r="D4">
            <v>84.073999999999998</v>
          </cell>
          <cell r="E4">
            <v>108.61499999999999</v>
          </cell>
          <cell r="F4">
            <v>15.388999999999999</v>
          </cell>
          <cell r="G4">
            <v>10.51</v>
          </cell>
          <cell r="H4">
            <v>1.5217E-8</v>
          </cell>
          <cell r="I4">
            <v>2.4299999999999999E-7</v>
          </cell>
          <cell r="J4" t="str">
            <v>p&lt;0.001</v>
          </cell>
        </row>
        <row r="5">
          <cell r="A5" t="str">
            <v>modeMDQ</v>
          </cell>
          <cell r="B5">
            <v>76.831000000000003</v>
          </cell>
          <cell r="C5">
            <v>7.4729999999999999</v>
          </cell>
          <cell r="D5">
            <v>62.185000000000002</v>
          </cell>
          <cell r="E5">
            <v>91.477000000000004</v>
          </cell>
          <cell r="F5">
            <v>10.282</v>
          </cell>
          <cell r="G5">
            <v>10.050000000000001</v>
          </cell>
          <cell r="H5">
            <v>1.1817000000000001E-6</v>
          </cell>
          <cell r="I5">
            <v>1.8899999999999999E-5</v>
          </cell>
          <cell r="J5" t="str">
            <v>p&lt;0.001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_t_r2"/>
    </sheetNames>
    <sheetDataSet>
      <sheetData sheetId="0">
        <row r="2">
          <cell r="B2">
            <v>0.82413402479152897</v>
          </cell>
        </row>
        <row r="3">
          <cell r="B3">
            <v>0.63532338526946097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_t_b0"/>
    </sheetNames>
    <sheetDataSet>
      <sheetData sheetId="0">
        <row r="2">
          <cell r="B2">
            <v>319.928</v>
          </cell>
          <cell r="C2">
            <v>25.942</v>
          </cell>
          <cell r="D2">
            <v>269.08300000000003</v>
          </cell>
          <cell r="E2">
            <v>370.77199999999999</v>
          </cell>
          <cell r="F2">
            <v>12.333</v>
          </cell>
          <cell r="G2">
            <v>2.98</v>
          </cell>
          <cell r="H2">
            <v>1.1999999999999999E-3</v>
          </cell>
          <cell r="I2">
            <v>1.9099999999999999E-2</v>
          </cell>
          <cell r="J2" t="str">
            <v>p&lt;0.05</v>
          </cell>
        </row>
        <row r="3">
          <cell r="B3">
            <v>319.65100000000001</v>
          </cell>
          <cell r="C3">
            <v>25.942</v>
          </cell>
          <cell r="D3">
            <v>268.80599999999998</v>
          </cell>
          <cell r="E3">
            <v>370.49599999999998</v>
          </cell>
          <cell r="F3">
            <v>12.321999999999999</v>
          </cell>
          <cell r="G3">
            <v>2.98</v>
          </cell>
          <cell r="H3">
            <v>1.1999999999999999E-3</v>
          </cell>
          <cell r="I3">
            <v>1.9099999999999999E-2</v>
          </cell>
          <cell r="J3" t="str">
            <v>p&lt;0.05</v>
          </cell>
        </row>
        <row r="4">
          <cell r="B4">
            <v>315.91300000000001</v>
          </cell>
          <cell r="C4">
            <v>25.943000000000001</v>
          </cell>
          <cell r="D4">
            <v>265.065</v>
          </cell>
          <cell r="E4">
            <v>366.76100000000002</v>
          </cell>
          <cell r="F4">
            <v>12.177</v>
          </cell>
          <cell r="G4">
            <v>2.98</v>
          </cell>
          <cell r="H4">
            <v>1.1999999999999999E-3</v>
          </cell>
          <cell r="I4">
            <v>1.9800000000000002E-2</v>
          </cell>
          <cell r="J4" t="str">
            <v>p&lt;0.05</v>
          </cell>
        </row>
        <row r="5">
          <cell r="B5">
            <v>299.358</v>
          </cell>
          <cell r="C5">
            <v>25.95</v>
          </cell>
          <cell r="D5">
            <v>248.49700000000001</v>
          </cell>
          <cell r="E5">
            <v>350.22</v>
          </cell>
          <cell r="F5">
            <v>11.536</v>
          </cell>
          <cell r="G5">
            <v>2.98</v>
          </cell>
          <cell r="H5">
            <v>1.4E-3</v>
          </cell>
          <cell r="I5">
            <v>2.3099999999999999E-2</v>
          </cell>
          <cell r="J5" t="str">
            <v>p&lt;0.05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3980010-2201-43EF-9941-5D34E4A5CF0F}" name="Table1" displayName="Table1" ref="M2:W10" totalsRowShown="0" headerRowDxfId="95" dataDxfId="93" headerRowBorderDxfId="94" tableBorderDxfId="92" totalsRowBorderDxfId="91">
  <autoFilter ref="M2:W10" xr:uid="{D3980010-2201-43EF-9941-5D34E4A5CF0F}"/>
  <tableColumns count="11">
    <tableColumn id="1" xr3:uid="{48EA7560-AFDA-4976-872C-A62413C27C30}" name="Predictors" dataDxfId="90">
      <calculatedColumnFormula>RIGHT([1]l_f0_b0!A2,3)</calculatedColumnFormula>
    </tableColumn>
    <tableColumn id="2" xr3:uid="{B74BAF5A-A8B1-41AC-AA5C-9C7F4D3C00F5}" name="estimate" dataDxfId="89"/>
    <tableColumn id="3" xr3:uid="{692BDF21-5E37-4774-A232-65FEAC4EF62A}" name="std.error" dataDxfId="88"/>
    <tableColumn id="6" xr3:uid="{25F0D2CD-4553-4F0F-A005-7B069A4DF146}" name="2.5% CI" dataDxfId="87"/>
    <tableColumn id="5" xr3:uid="{5C65DEBD-594B-4030-A893-0F5416AC8463}" name="97.5% CI" dataDxfId="86"/>
    <tableColumn id="9" xr3:uid="{FB617D51-EF00-47A5-9763-9BB9A4CEB416}" name="t.value" dataDxfId="85"/>
    <tableColumn id="12" xr3:uid="{BCFF8561-1231-4432-9628-4F22307BB92D}" name="df" dataDxfId="84"/>
    <tableColumn id="7" xr3:uid="{1C749EC2-7DA5-4835-AAB4-29FE5E444F42}" name="p.value" dataDxfId="83"/>
    <tableColumn id="4" xr3:uid="{0603EEF6-D289-414E-9A6C-56120260E64A}" name="p.adj. (bf=16)" dataDxfId="82"/>
    <tableColumn id="10" xr3:uid="{B6EB825D-CAC4-470B-89BB-4D3BB4C21701}" name="signif. " dataDxfId="81"/>
    <tableColumn id="8" xr3:uid="{C1996589-8716-4257-9BC3-42E65902C402}" name="|CI-delta|" dataDxfId="80">
      <calculatedColumnFormula>N3-P3</calculatedColumnFormula>
    </tableColumn>
  </tableColumns>
  <tableStyleInfo name="TableStyleMedium2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E40A492-BBA9-4876-8724-BC64B3994271}" name="Table3" displayName="Table3" ref="M13:W21" totalsRowShown="0" headerRowDxfId="79" dataDxfId="77" headerRowBorderDxfId="78" tableBorderDxfId="76" totalsRowBorderDxfId="75">
  <autoFilter ref="M13:W21" xr:uid="{DE40A492-BBA9-4876-8724-BC64B3994271}"/>
  <tableColumns count="11">
    <tableColumn id="1" xr3:uid="{E34199D2-D5CB-45DC-96B2-AAECCF32344B}" name="Predictors" dataDxfId="74">
      <calculatedColumnFormula>A3</calculatedColumnFormula>
    </tableColumn>
    <tableColumn id="2" xr3:uid="{BF536D58-8825-421A-A286-3483AB4A0DBA}" name="estimate" dataDxfId="73">
      <calculatedColumnFormula>[3]h_f0_b0!B2</calculatedColumnFormula>
    </tableColumn>
    <tableColumn id="3" xr3:uid="{2B81C313-1E48-4C7B-A992-DEE392DF89F2}" name="std.error" dataDxfId="72">
      <calculatedColumnFormula>[3]h_f0_b0!C2</calculatedColumnFormula>
    </tableColumn>
    <tableColumn id="6" xr3:uid="{51E253F3-5545-4607-87E2-3713F0C79ED0}" name="2.5% CI" dataDxfId="71">
      <calculatedColumnFormula>[3]h_f0_b0!D2</calculatedColumnFormula>
    </tableColumn>
    <tableColumn id="5" xr3:uid="{39D9684C-88E4-42B1-822E-8BF560658BA3}" name="97.5% CI" dataDxfId="70">
      <calculatedColumnFormula>[3]h_f0_b0!E2</calculatedColumnFormula>
    </tableColumn>
    <tableColumn id="9" xr3:uid="{8C5A2141-4E8D-4B51-91E2-E311E1CE8B0F}" name="t.value" dataDxfId="69">
      <calculatedColumnFormula>[3]h_f0_b0!F2</calculatedColumnFormula>
    </tableColumn>
    <tableColumn id="12" xr3:uid="{B4DE621E-08D1-4FCC-B6B4-06AD6DA726A0}" name="df" dataDxfId="68">
      <calculatedColumnFormula>[3]h_f0_b0!G2</calculatedColumnFormula>
    </tableColumn>
    <tableColumn id="7" xr3:uid="{5CF7E86F-7A72-45EB-8BFA-3C614A5C05E4}" name="p.value" dataDxfId="67">
      <calculatedColumnFormula>[3]h_f0_b0!H2</calculatedColumnFormula>
    </tableColumn>
    <tableColumn id="4" xr3:uid="{2C1E6FA3-F11F-4631-B0BB-23F7331F52BE}" name="p.adj. (bf=16)" dataDxfId="66">
      <calculatedColumnFormula>[3]h_f0_b0!I2</calculatedColumnFormula>
    </tableColumn>
    <tableColumn id="10" xr3:uid="{0BFD4196-49FF-4FB8-BB68-47C4305BC767}" name="signif. " dataDxfId="65">
      <calculatedColumnFormula>[3]h_f0_b0!J2</calculatedColumnFormula>
    </tableColumn>
    <tableColumn id="8" xr3:uid="{91174BE1-7871-4821-9200-FC6E6061BBAE}" name="|CI-delta|" dataDxfId="64">
      <calculatedColumnFormula>N14-P14</calculatedColumnFormula>
    </tableColumn>
  </tableColumns>
  <tableStyleInfo name="TableStyleMedium2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BDDC793-1E7A-4B5C-BD08-84F047AC5B6B}" name="Table4" displayName="Table4" ref="Y2:AI10" totalsRowShown="0" headerRowDxfId="63" dataDxfId="61" headerRowBorderDxfId="62" tableBorderDxfId="60" totalsRowBorderDxfId="59">
  <autoFilter ref="Y2:AI10" xr:uid="{6BDDC793-1E7A-4B5C-BD08-84F047AC5B6B}"/>
  <tableColumns count="11">
    <tableColumn id="1" xr3:uid="{82A813F0-7850-4939-B6AE-4F49D1DC217D}" name="Predictors" dataDxfId="58">
      <calculatedColumnFormula>Table5[[#This Row],[Predictors]]</calculatedColumnFormula>
    </tableColumn>
    <tableColumn id="2" xr3:uid="{352EAC9D-A02A-4CE8-AF89-3ED3FCB5A979}" name="estimate" dataDxfId="57">
      <calculatedColumnFormula>[5]f0_exc_b0!B2</calculatedColumnFormula>
    </tableColumn>
    <tableColumn id="3" xr3:uid="{75C28E4F-C80D-4ABC-8F6A-8DBD2F364D4A}" name="std.error" dataDxfId="56">
      <calculatedColumnFormula>[5]f0_exc_b0!C2</calculatedColumnFormula>
    </tableColumn>
    <tableColumn id="6" xr3:uid="{5E6CA2DC-274F-42F5-A8A5-390EFB24C110}" name="2.5% CI" dataDxfId="55">
      <calculatedColumnFormula>[5]f0_exc_b0!D2</calculatedColumnFormula>
    </tableColumn>
    <tableColumn id="5" xr3:uid="{EAC0DAFE-B91D-4C42-BDC9-4EF8ECE68B5F}" name="97.5% CI" dataDxfId="54">
      <calculatedColumnFormula>[5]f0_exc_b0!E2</calculatedColumnFormula>
    </tableColumn>
    <tableColumn id="9" xr3:uid="{2CD4C7C7-1CEF-4839-A128-5D2042ACC066}" name="t.value" dataDxfId="53">
      <calculatedColumnFormula>[5]f0_exc_b0!F2</calculatedColumnFormula>
    </tableColumn>
    <tableColumn id="12" xr3:uid="{4ABD6275-AB55-4007-876B-76D8DB4DFF1F}" name="df" dataDxfId="52">
      <calculatedColumnFormula>[5]f0_exc_b0!G2</calculatedColumnFormula>
    </tableColumn>
    <tableColumn id="7" xr3:uid="{CE2FF777-20E0-4791-8E86-42CF06A807DA}" name="p.value" dataDxfId="51">
      <calculatedColumnFormula>[5]f0_exc_b0!H2</calculatedColumnFormula>
    </tableColumn>
    <tableColumn id="4" xr3:uid="{2A298E49-C813-4E10-81DD-DFDD19936088}" name="p.adj. (bf=16)" dataDxfId="50">
      <calculatedColumnFormula>[5]f0_exc_b0!I2</calculatedColumnFormula>
    </tableColumn>
    <tableColumn id="10" xr3:uid="{A6DF8A39-D635-4599-8DD3-BF2C148ED020}" name="signif. " dataDxfId="49">
      <calculatedColumnFormula>[5]f0_exc_b0!J2</calculatedColumnFormula>
    </tableColumn>
    <tableColumn id="8" xr3:uid="{43307C70-1753-4EDD-A9F4-88C5315A288A}" name="|CI-delta|" dataDxfId="48">
      <calculatedColumnFormula>Z3-AB3</calculatedColumnFormula>
    </tableColumn>
  </tableColumns>
  <tableStyleInfo name="TableStyleMedium2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1E79EDA-219D-4CFA-8AA6-6A991A81B772}" name="Table5" displayName="Table5" ref="A2:K10" totalsRowShown="0" headerRowDxfId="47" dataDxfId="45" headerRowBorderDxfId="46" tableBorderDxfId="44" totalsRowBorderDxfId="43">
  <autoFilter ref="A2:K10" xr:uid="{31E79EDA-219D-4CFA-8AA6-6A991A81B772}"/>
  <tableColumns count="11">
    <tableColumn id="1" xr3:uid="{25702B6E-B402-46EF-BB07-89FAEF761F4F}" name="Predictors" dataDxfId="42">
      <calculatedColumnFormula>RIGHT([7]l_t_b0!A2,3)</calculatedColumnFormula>
    </tableColumn>
    <tableColumn id="2" xr3:uid="{55B41C0A-72EC-4198-AA0E-BDC398F9A9B6}" name="estimate" dataDxfId="41"/>
    <tableColumn id="3" xr3:uid="{855FA9D6-FEA4-4049-9614-3F82ACEBC173}" name="std.error" dataDxfId="40"/>
    <tableColumn id="6" xr3:uid="{6F9FB966-53EF-492A-8818-43E47D6A804A}" name="2.5% CI" dataDxfId="39"/>
    <tableColumn id="5" xr3:uid="{79B4821D-DF78-4C65-827E-002BD888F3B1}" name="97.5% CI" dataDxfId="38"/>
    <tableColumn id="12" xr3:uid="{3558356F-93E9-4BAB-AF09-AF959C11E101}" name="t.value" dataDxfId="37"/>
    <tableColumn id="9" xr3:uid="{063D2F13-371A-4CFF-9E28-B860ACC5270B}" name="df" dataDxfId="36"/>
    <tableColumn id="7" xr3:uid="{DF172C73-86B3-4FBF-A011-9108431BAED4}" name="p.value" dataDxfId="35"/>
    <tableColumn id="4" xr3:uid="{F9DC3D7D-5D08-472E-90A6-84DEB2535DEF}" name="p.adj. (bf=16)" dataDxfId="34"/>
    <tableColumn id="10" xr3:uid="{1FC57EAC-5C7F-4361-B8A1-3963D9B7E878}" name="signif. " dataDxfId="33"/>
    <tableColumn id="8" xr3:uid="{E2CC2F45-52B6-411C-8857-874E710E7E9B}" name="|CI-delta|" dataDxfId="32">
      <calculatedColumnFormula>B3-D3</calculatedColumnFormula>
    </tableColumn>
  </tableColumns>
  <tableStyleInfo name="TableStyleMedium2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73E651E-364D-4C9A-AC67-F669F1DC98F7}" name="Table6" displayName="Table6" ref="A13:K21" totalsRowShown="0" headerRowDxfId="31" dataDxfId="29" headerRowBorderDxfId="30" tableBorderDxfId="28" totalsRowBorderDxfId="27">
  <autoFilter ref="A13:K21" xr:uid="{873E651E-364D-4C9A-AC67-F669F1DC98F7}"/>
  <tableColumns count="11">
    <tableColumn id="1" xr3:uid="{13F39383-83C5-45EF-A3DC-AB048CB47D6B}" name="Predictors" dataDxfId="26">
      <calculatedColumnFormula>A3</calculatedColumnFormula>
    </tableColumn>
    <tableColumn id="2" xr3:uid="{FC01EC59-6FE5-4984-BD8C-56885D9A31B8}" name="estimate" dataDxfId="25">
      <calculatedColumnFormula>[9]h_t_b0!B2</calculatedColumnFormula>
    </tableColumn>
    <tableColumn id="3" xr3:uid="{497C06E4-D3C0-44F8-972B-B4ED07164CFB}" name="std.error" dataDxfId="24">
      <calculatedColumnFormula>[9]h_t_b0!C2</calculatedColumnFormula>
    </tableColumn>
    <tableColumn id="6" xr3:uid="{123C5CEC-9EE4-42F1-8816-CAF425B9D6D8}" name="2.5% CI" dataDxfId="23">
      <calculatedColumnFormula>[9]h_t_b0!D2</calculatedColumnFormula>
    </tableColumn>
    <tableColumn id="5" xr3:uid="{92067161-C954-46A0-8425-5016FA39924E}" name="97.5% CI" dataDxfId="22">
      <calculatedColumnFormula>[9]h_t_b0!E2</calculatedColumnFormula>
    </tableColumn>
    <tableColumn id="12" xr3:uid="{F9FA392F-0044-4EE9-B9C4-1C335A84554F}" name="t.value" dataDxfId="21">
      <calculatedColumnFormula>[9]h_t_b0!F2</calculatedColumnFormula>
    </tableColumn>
    <tableColumn id="9" xr3:uid="{2AAB11EB-ED4D-4FE0-AB85-1A33DC205E1E}" name="df" dataDxfId="20">
      <calculatedColumnFormula>[9]h_t_b0!G2</calculatedColumnFormula>
    </tableColumn>
    <tableColumn id="7" xr3:uid="{D21CE710-DBC3-426C-B448-4B137AF6E93C}" name="p.value" dataDxfId="19">
      <calculatedColumnFormula>[9]h_t_b0!H2</calculatedColumnFormula>
    </tableColumn>
    <tableColumn id="4" xr3:uid="{BAA21037-258C-486A-8624-D86C33B3EAD6}" name="p.adj. (bf=16)" dataDxfId="18">
      <calculatedColumnFormula>[9]h_t_b0!I2</calculatedColumnFormula>
    </tableColumn>
    <tableColumn id="10" xr3:uid="{7FD764BF-0FF0-4854-B2D1-69CB096FB29D}" name="signif. " dataDxfId="17">
      <calculatedColumnFormula>[9]h_t_b0!J2</calculatedColumnFormula>
    </tableColumn>
    <tableColumn id="8" xr3:uid="{017AD943-F50D-4872-8482-F88D6E168424}" name="|CI-delta|" dataDxfId="16">
      <calculatedColumnFormula>B14-D14</calculatedColumnFormula>
    </tableColumn>
  </tableColumns>
  <tableStyleInfo name="TableStyleMedium2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6906F7D-6662-46E4-84F3-9AAF62C61242}" name="Table7" displayName="Table7" ref="Y13:AI21" totalsRowShown="0" headerRowDxfId="15" dataDxfId="13" headerRowBorderDxfId="14" tableBorderDxfId="12" totalsRowBorderDxfId="11">
  <autoFilter ref="Y13:AI21" xr:uid="{16906F7D-6662-46E4-84F3-9AAF62C61242}"/>
  <tableColumns count="11">
    <tableColumn id="1" xr3:uid="{89F96BA7-E1A0-43BA-9990-4183F8DC6997}" name="Predictors" dataDxfId="10">
      <calculatedColumnFormula>A3</calculatedColumnFormula>
    </tableColumn>
    <tableColumn id="2" xr3:uid="{7CE57966-36A6-4A00-A33D-285D0817534A}" name="estimate" dataDxfId="9">
      <calculatedColumnFormula>[11]lh_slope_b0!B2</calculatedColumnFormula>
    </tableColumn>
    <tableColumn id="3" xr3:uid="{712F2884-D80C-48C5-9B09-F04127F4ADDE}" name="std.error" dataDxfId="8">
      <calculatedColumnFormula>[11]lh_slope_b0!C2</calculatedColumnFormula>
    </tableColumn>
    <tableColumn id="6" xr3:uid="{FF4061DC-ECCB-4575-BFAB-736ED74106BB}" name="2.5% CI" dataDxfId="7">
      <calculatedColumnFormula>[11]lh_slope_b0!D2</calculatedColumnFormula>
    </tableColumn>
    <tableColumn id="5" xr3:uid="{86574847-CC7E-41F3-9B86-76D99ED48F82}" name="97.5% CI" dataDxfId="6">
      <calculatedColumnFormula>[11]lh_slope_b0!E2</calculatedColumnFormula>
    </tableColumn>
    <tableColumn id="9" xr3:uid="{0D144D85-5573-4622-8DFD-B9F2D6631EE6}" name="t.value" dataDxfId="5">
      <calculatedColumnFormula>[11]lh_slope_b0!F2</calculatedColumnFormula>
    </tableColumn>
    <tableColumn id="12" xr3:uid="{658C128D-5EF6-4BEA-A291-024002C9B00F}" name="df" dataDxfId="4">
      <calculatedColumnFormula>[11]lh_slope_b0!G2</calculatedColumnFormula>
    </tableColumn>
    <tableColumn id="7" xr3:uid="{04158CC7-A1BD-4789-8783-0A5E5594F3DE}" name="p.value" dataDxfId="3">
      <calculatedColumnFormula>[11]lh_slope_b0!H2</calculatedColumnFormula>
    </tableColumn>
    <tableColumn id="4" xr3:uid="{FBA3233F-C3C7-4DA7-A8C9-62499D701BA6}" name="p.adj. (bf=16)" dataDxfId="2">
      <calculatedColumnFormula>[11]lh_slope_b0!I2</calculatedColumnFormula>
    </tableColumn>
    <tableColumn id="10" xr3:uid="{D3824B44-DAFE-4A06-9DCC-51E9B5D08EB3}" name="signif. " dataDxfId="1">
      <calculatedColumnFormula>[11]lh_slope_b0!J2</calculatedColumnFormula>
    </tableColumn>
    <tableColumn id="8" xr3:uid="{BDAF6820-92C5-4CC2-BE97-6CFF45D70993}" name="|CI-delta|" dataDxfId="0">
      <calculatedColumnFormula>Table7[[#This Row],[estimate]]-Table7[[#This Row],[2.5% CI]]</calculatedColumnFormula>
    </tableColumn>
  </tableColumns>
  <tableStyleInfo name="TableStyleMedium2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6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F539F-FB1C-4DFA-BE06-7990AB57B62E}">
  <sheetPr>
    <pageSetUpPr fitToPage="1"/>
  </sheetPr>
  <dimension ref="A1:AM10"/>
  <sheetViews>
    <sheetView showGridLines="0" topLeftCell="O1" zoomScaleNormal="100" zoomScaleSheetLayoutView="47" workbookViewId="0"/>
  </sheetViews>
  <sheetFormatPr defaultColWidth="13.88671875" defaultRowHeight="13.8" x14ac:dyDescent="0.3"/>
  <cols>
    <col min="1" max="1" width="10.6640625" style="120" bestFit="1" customWidth="1"/>
    <col min="2" max="3" width="7.6640625" style="23" customWidth="1"/>
    <col min="4" max="5" width="11.44140625" style="23" customWidth="1"/>
    <col min="6" max="7" width="8.6640625" style="23" customWidth="1"/>
    <col min="8" max="8" width="11.44140625" style="23" customWidth="1"/>
    <col min="9" max="9" width="11.109375" style="24" customWidth="1"/>
    <col min="10" max="10" width="11.44140625" style="24" customWidth="1"/>
    <col min="11" max="12" width="7.6640625" style="23" customWidth="1"/>
    <col min="13" max="14" width="11.44140625" style="23" customWidth="1"/>
    <col min="15" max="16" width="8.6640625" style="23" customWidth="1"/>
    <col min="17" max="17" width="11.44140625" style="23" customWidth="1"/>
    <col min="18" max="18" width="11.109375" style="25" customWidth="1"/>
    <col min="19" max="19" width="11.44140625" style="25" customWidth="1"/>
    <col min="20" max="21" width="7.6640625" style="23" customWidth="1"/>
    <col min="22" max="23" width="11.44140625" style="23" customWidth="1"/>
    <col min="24" max="25" width="8.6640625" style="23" customWidth="1"/>
    <col min="26" max="26" width="11.44140625" style="23" customWidth="1"/>
    <col min="27" max="27" width="11.109375" style="25" customWidth="1"/>
    <col min="28" max="28" width="11.44140625" style="25" customWidth="1"/>
    <col min="29" max="30" width="7.6640625" style="23" customWidth="1"/>
    <col min="31" max="32" width="11.44140625" style="23" customWidth="1"/>
    <col min="33" max="33" width="8.6640625" style="23" customWidth="1"/>
    <col min="34" max="35" width="11.44140625" style="23" customWidth="1"/>
    <col min="36" max="36" width="11.109375" style="25" customWidth="1"/>
    <col min="37" max="37" width="11.44140625" style="25" customWidth="1"/>
    <col min="38" max="39" width="11.44140625" style="23" customWidth="1"/>
    <col min="40" max="16384" width="13.88671875" style="3"/>
  </cols>
  <sheetData>
    <row r="1" spans="1:39" s="122" customFormat="1" ht="27" customHeight="1" thickBot="1" x14ac:dyDescent="0.35">
      <c r="A1" s="121" t="s">
        <v>67</v>
      </c>
      <c r="B1" s="208" t="s">
        <v>19</v>
      </c>
      <c r="C1" s="209"/>
      <c r="D1" s="209"/>
      <c r="E1" s="209"/>
      <c r="F1" s="209"/>
      <c r="G1" s="209"/>
      <c r="H1" s="209"/>
      <c r="I1" s="209"/>
      <c r="J1" s="210"/>
      <c r="K1" s="211" t="s">
        <v>20</v>
      </c>
      <c r="L1" s="209"/>
      <c r="M1" s="209"/>
      <c r="N1" s="209"/>
      <c r="O1" s="209"/>
      <c r="P1" s="209"/>
      <c r="Q1" s="209"/>
      <c r="R1" s="209"/>
      <c r="S1" s="212"/>
      <c r="T1" s="213" t="s">
        <v>21</v>
      </c>
      <c r="U1" s="214"/>
      <c r="V1" s="214"/>
      <c r="W1" s="214"/>
      <c r="X1" s="214"/>
      <c r="Y1" s="214"/>
      <c r="Z1" s="214"/>
      <c r="AA1" s="214"/>
      <c r="AB1" s="214"/>
      <c r="AC1" s="215" t="s">
        <v>22</v>
      </c>
      <c r="AD1" s="216"/>
      <c r="AE1" s="216"/>
      <c r="AF1" s="216"/>
      <c r="AG1" s="216"/>
      <c r="AH1" s="216"/>
      <c r="AI1" s="216"/>
      <c r="AJ1" s="216"/>
      <c r="AK1" s="216"/>
      <c r="AL1" s="206" t="s">
        <v>40</v>
      </c>
      <c r="AM1" s="207"/>
    </row>
    <row r="2" spans="1:39" s="4" customFormat="1" ht="33.6" customHeight="1" thickTop="1" thickBot="1" x14ac:dyDescent="0.35">
      <c r="A2" s="26" t="s">
        <v>37</v>
      </c>
      <c r="B2" s="36" t="s">
        <v>17</v>
      </c>
      <c r="C2" s="26" t="s">
        <v>1</v>
      </c>
      <c r="D2" s="26" t="s">
        <v>36</v>
      </c>
      <c r="E2" s="26" t="s">
        <v>10</v>
      </c>
      <c r="F2" s="26" t="s">
        <v>7</v>
      </c>
      <c r="G2" s="26" t="s">
        <v>11</v>
      </c>
      <c r="H2" s="27" t="s">
        <v>23</v>
      </c>
      <c r="I2" s="27" t="str">
        <f>[1]l_f0_b0!I1</f>
        <v>p.adj. (bf=16)</v>
      </c>
      <c r="J2" s="37" t="s">
        <v>35</v>
      </c>
      <c r="K2" s="48" t="str">
        <f t="shared" ref="K2:S2" si="0">B2</f>
        <v>β0</v>
      </c>
      <c r="L2" s="26" t="str">
        <f t="shared" si="0"/>
        <v xml:space="preserve">SE </v>
      </c>
      <c r="M2" s="26" t="str">
        <f t="shared" si="0"/>
        <v>2.5%  CI</v>
      </c>
      <c r="N2" s="26" t="str">
        <f t="shared" si="0"/>
        <v>97.5% CI</v>
      </c>
      <c r="O2" s="26" t="str">
        <f t="shared" si="0"/>
        <v>t</v>
      </c>
      <c r="P2" s="28" t="str">
        <f t="shared" si="0"/>
        <v>df</v>
      </c>
      <c r="Q2" s="27" t="str">
        <f t="shared" si="0"/>
        <v>p. val.</v>
      </c>
      <c r="R2" s="27" t="str">
        <f t="shared" si="0"/>
        <v>p.adj. (bf=16)</v>
      </c>
      <c r="S2" s="49" t="str">
        <f t="shared" si="0"/>
        <v>sig.</v>
      </c>
      <c r="T2" s="58" t="str">
        <f>B2</f>
        <v>β0</v>
      </c>
      <c r="U2" s="26" t="str">
        <f t="shared" ref="U2" si="1">C2</f>
        <v xml:space="preserve">SE </v>
      </c>
      <c r="V2" s="26" t="str">
        <f>D2</f>
        <v>2.5%  CI</v>
      </c>
      <c r="W2" s="26" t="str">
        <f t="shared" ref="W2" si="2">E2</f>
        <v>97.5% CI</v>
      </c>
      <c r="X2" s="26" t="str">
        <f t="shared" ref="X2" si="3">F2</f>
        <v>t</v>
      </c>
      <c r="Y2" s="26" t="str">
        <f t="shared" ref="Y2" si="4">G2</f>
        <v>df</v>
      </c>
      <c r="Z2" s="27" t="str">
        <f t="shared" ref="Z2" si="5">H2</f>
        <v>p. val.</v>
      </c>
      <c r="AA2" s="27" t="str">
        <f t="shared" ref="AA2" si="6">I2</f>
        <v>p.adj. (bf=16)</v>
      </c>
      <c r="AB2" s="49" t="str">
        <f>J2</f>
        <v>sig.</v>
      </c>
      <c r="AC2" s="58" t="str">
        <f>B2</f>
        <v>β0</v>
      </c>
      <c r="AD2" s="26" t="str">
        <f t="shared" ref="AD2" si="7">C2</f>
        <v xml:space="preserve">SE </v>
      </c>
      <c r="AE2" s="26" t="str">
        <f t="shared" ref="AE2" si="8">D2</f>
        <v>2.5%  CI</v>
      </c>
      <c r="AF2" s="26" t="str">
        <f t="shared" ref="AF2" si="9">E2</f>
        <v>97.5% CI</v>
      </c>
      <c r="AG2" s="26" t="str">
        <f t="shared" ref="AG2" si="10">F2</f>
        <v>t</v>
      </c>
      <c r="AH2" s="26" t="str">
        <f t="shared" ref="AH2" si="11">G2</f>
        <v>df</v>
      </c>
      <c r="AI2" s="27" t="str">
        <f t="shared" ref="AI2" si="12">H2</f>
        <v>p. val.</v>
      </c>
      <c r="AJ2" s="27" t="str">
        <f t="shared" ref="AJ2" si="13">I2</f>
        <v>p.adj. (bf=16)</v>
      </c>
      <c r="AK2" s="49" t="str">
        <f>J2</f>
        <v>sig.</v>
      </c>
      <c r="AL2" s="58" t="s">
        <v>38</v>
      </c>
      <c r="AM2" s="26" t="s">
        <v>39</v>
      </c>
    </row>
    <row r="3" spans="1:39" s="1" customFormat="1" ht="33.6" customHeight="1" thickTop="1" thickBot="1" x14ac:dyDescent="0.35">
      <c r="A3" s="14" t="s">
        <v>24</v>
      </c>
      <c r="B3" s="38">
        <f>[1]l_f0_b0!B2</f>
        <v>87.427999999999997</v>
      </c>
      <c r="C3" s="13">
        <f>[1]l_f0_b0!C2</f>
        <v>1.07</v>
      </c>
      <c r="D3" s="13">
        <f>[1]l_f0_b0!D2</f>
        <v>85.331000000000003</v>
      </c>
      <c r="E3" s="13">
        <f>[1]l_f0_b0!E2</f>
        <v>89.525999999999996</v>
      </c>
      <c r="F3" s="13">
        <f>[1]l_f0_b0!F2</f>
        <v>81.691000000000003</v>
      </c>
      <c r="G3" s="13">
        <f>[1]l_f0_b0!G2</f>
        <v>10.130000000000001</v>
      </c>
      <c r="H3" s="111">
        <f>[1]l_f0_b0!H2</f>
        <v>1.2761E-15</v>
      </c>
      <c r="I3" s="111">
        <f>[1]l_f0_b0!I2</f>
        <v>2.04E-14</v>
      </c>
      <c r="J3" s="96" t="str">
        <f>[1]l_f0_b0!J2</f>
        <v>p&lt;0.001</v>
      </c>
      <c r="K3" s="50">
        <f>[1]l_f0_b0!B3</f>
        <v>87.581999999999994</v>
      </c>
      <c r="L3" s="13">
        <f>[1]l_f0_b0!C3</f>
        <v>1.143</v>
      </c>
      <c r="M3" s="13">
        <f>[1]l_f0_b0!D3</f>
        <v>85.340999999999994</v>
      </c>
      <c r="N3" s="13">
        <f>[1]l_f0_b0!E3</f>
        <v>89.822999999999993</v>
      </c>
      <c r="O3" s="13">
        <f>[1]l_f0_b0!F3</f>
        <v>76.599999999999994</v>
      </c>
      <c r="P3" s="13">
        <f>[1]l_f0_b0!G3</f>
        <v>11.21</v>
      </c>
      <c r="Q3" s="111">
        <f>[1]l_f0_b0!H3</f>
        <v>1.3445E-16</v>
      </c>
      <c r="R3" s="111">
        <f>[1]l_f0_b0!I3</f>
        <v>2.1499999999999998E-15</v>
      </c>
      <c r="S3" s="91" t="str">
        <f>[1]l_f0_b0!J3</f>
        <v>p&lt;0.001</v>
      </c>
      <c r="T3" s="59">
        <f>[1]l_f0_b0!B4</f>
        <v>89.210999999999999</v>
      </c>
      <c r="U3" s="13">
        <f>[1]l_f0_b0!C4</f>
        <v>1.1830000000000001</v>
      </c>
      <c r="V3" s="13">
        <f>[1]l_f0_b0!D4</f>
        <v>86.893000000000001</v>
      </c>
      <c r="W3" s="13">
        <f>[1]l_f0_b0!E4</f>
        <v>91.53</v>
      </c>
      <c r="X3" s="13">
        <f>[1]l_f0_b0!F4</f>
        <v>75.412000000000006</v>
      </c>
      <c r="Y3" s="13">
        <f>[1]l_f0_b0!G4</f>
        <v>9.26</v>
      </c>
      <c r="Z3" s="115">
        <f>[1]l_f0_b0!H4</f>
        <v>3.1473E-14</v>
      </c>
      <c r="AA3" s="115">
        <f>[1]l_f0_b0!I4</f>
        <v>5.0399999999999997E-13</v>
      </c>
      <c r="AB3" s="91" t="str">
        <f>[1]l_f0_b0!J4</f>
        <v>p&lt;0.001</v>
      </c>
      <c r="AC3" s="66">
        <f>[1]l_f0_b0!B5</f>
        <v>90.358999999999995</v>
      </c>
      <c r="AD3" s="13">
        <f>[1]l_f0_b0!C5</f>
        <v>1.395</v>
      </c>
      <c r="AE3" s="13">
        <f>[1]l_f0_b0!D5</f>
        <v>87.625</v>
      </c>
      <c r="AF3" s="13">
        <f>[1]l_f0_b0!E5</f>
        <v>93.093000000000004</v>
      </c>
      <c r="AG3" s="13">
        <f>[1]l_f0_b0!F5</f>
        <v>64.771000000000001</v>
      </c>
      <c r="AH3" s="13">
        <f>[1]l_f0_b0!G5</f>
        <v>10.92</v>
      </c>
      <c r="AI3" s="115">
        <f>[1]l_f0_b0!H5</f>
        <v>1.8184000000000001E-15</v>
      </c>
      <c r="AJ3" s="115">
        <f>[1]l_f0_b0!I5</f>
        <v>2.9099999999999997E-14</v>
      </c>
      <c r="AK3" s="91" t="str">
        <f>[1]l_f0_b0!J5</f>
        <v>p&lt;0.001</v>
      </c>
      <c r="AL3" s="66">
        <f>[2]l_f0_r2!B3</f>
        <v>0.65325603900373996</v>
      </c>
      <c r="AM3" s="13">
        <f>[2]l_f0_r2!B2</f>
        <v>0.96763271291965003</v>
      </c>
    </row>
    <row r="4" spans="1:39" s="1" customFormat="1" ht="33.6" customHeight="1" thickBot="1" x14ac:dyDescent="0.35">
      <c r="A4" s="16" t="s">
        <v>25</v>
      </c>
      <c r="B4" s="39">
        <f>[3]h_f0_b0!B2</f>
        <v>91.608999999999995</v>
      </c>
      <c r="C4" s="15">
        <f>[3]h_f0_b0!C2</f>
        <v>1.2589999999999999</v>
      </c>
      <c r="D4" s="15">
        <f>[3]h_f0_b0!D2</f>
        <v>89.141000000000005</v>
      </c>
      <c r="E4" s="15">
        <f>[3]h_f0_b0!E2</f>
        <v>94.076999999999998</v>
      </c>
      <c r="F4" s="15">
        <f>[3]h_f0_b0!F2</f>
        <v>72.754000000000005</v>
      </c>
      <c r="G4" s="15">
        <f>[3]h_f0_b0!G2</f>
        <v>11.59</v>
      </c>
      <c r="H4" s="112">
        <f>[3]h_f0_b0!H2</f>
        <v>8.6941999999999999E-17</v>
      </c>
      <c r="I4" s="112">
        <f>[3]h_f0_b0!I2</f>
        <v>1.3899999999999999E-15</v>
      </c>
      <c r="J4" s="97" t="str">
        <f>[3]h_f0_b0!J2</f>
        <v>p&lt;0.001</v>
      </c>
      <c r="K4" s="51">
        <f>[3]h_f0_b0!B3</f>
        <v>92.001999999999995</v>
      </c>
      <c r="L4" s="15">
        <f>[3]h_f0_b0!C3</f>
        <v>1.121</v>
      </c>
      <c r="M4" s="15">
        <f>[3]h_f0_b0!D3</f>
        <v>89.805000000000007</v>
      </c>
      <c r="N4" s="15">
        <f>[3]h_f0_b0!E3</f>
        <v>94.198999999999998</v>
      </c>
      <c r="O4" s="15">
        <f>[3]h_f0_b0!F3</f>
        <v>82.081000000000003</v>
      </c>
      <c r="P4" s="15">
        <f>[3]h_f0_b0!G3</f>
        <v>11.11</v>
      </c>
      <c r="Q4" s="112">
        <f>[3]h_f0_b0!H3</f>
        <v>8.1769000000000003E-17</v>
      </c>
      <c r="R4" s="112">
        <f>[3]h_f0_b0!I3</f>
        <v>1.31E-15</v>
      </c>
      <c r="S4" s="92" t="str">
        <f>[3]h_f0_b0!J3</f>
        <v>p&lt;0.001</v>
      </c>
      <c r="T4" s="60">
        <f>[3]h_f0_b0!B4</f>
        <v>93.450999999999993</v>
      </c>
      <c r="U4" s="15">
        <f>[3]h_f0_b0!C4</f>
        <v>1.1339999999999999</v>
      </c>
      <c r="V4" s="15">
        <f>[3]h_f0_b0!D4</f>
        <v>91.228999999999999</v>
      </c>
      <c r="W4" s="15">
        <f>[3]h_f0_b0!E4</f>
        <v>95.674000000000007</v>
      </c>
      <c r="X4" s="15">
        <f>[3]h_f0_b0!F4</f>
        <v>82.418000000000006</v>
      </c>
      <c r="Y4" s="15">
        <f>[3]h_f0_b0!G4</f>
        <v>11.18</v>
      </c>
      <c r="Z4" s="116">
        <f>[3]h_f0_b0!H4</f>
        <v>6.4407999999999998E-17</v>
      </c>
      <c r="AA4" s="116">
        <f>[3]h_f0_b0!I4</f>
        <v>1.03E-15</v>
      </c>
      <c r="AB4" s="92" t="str">
        <f>[3]h_f0_b0!J4</f>
        <v>p&lt;0.001</v>
      </c>
      <c r="AC4" s="67">
        <f>[3]h_f0_b0!B5</f>
        <v>96.655000000000001</v>
      </c>
      <c r="AD4" s="15">
        <f>[3]h_f0_b0!C5</f>
        <v>1.5209999999999999</v>
      </c>
      <c r="AE4" s="15">
        <f>[3]h_f0_b0!D5</f>
        <v>93.674000000000007</v>
      </c>
      <c r="AF4" s="15">
        <f>[3]h_f0_b0!E5</f>
        <v>99.635999999999996</v>
      </c>
      <c r="AG4" s="15">
        <f>[3]h_f0_b0!F5</f>
        <v>63.554000000000002</v>
      </c>
      <c r="AH4" s="15">
        <f>[3]h_f0_b0!G5</f>
        <v>12.21</v>
      </c>
      <c r="AI4" s="116">
        <f>[3]h_f0_b0!H5</f>
        <v>9.2051000000000004E-17</v>
      </c>
      <c r="AJ4" s="116">
        <f>[3]h_f0_b0!I5</f>
        <v>1.47E-15</v>
      </c>
      <c r="AK4" s="92" t="str">
        <f>[3]h_f0_b0!J5</f>
        <v>p&lt;0.001</v>
      </c>
      <c r="AL4" s="67">
        <f>[4]h_f0_r2!B3</f>
        <v>0.39232765136523001</v>
      </c>
      <c r="AM4" s="15">
        <f>[4]h_f0_r2!B2</f>
        <v>0.89343047868632197</v>
      </c>
    </row>
    <row r="5" spans="1:39" s="1" customFormat="1" ht="33.6" customHeight="1" thickBot="1" x14ac:dyDescent="0.35">
      <c r="A5" s="17" t="s">
        <v>4</v>
      </c>
      <c r="B5" s="40">
        <f>[5]f0_exc_b0!B2</f>
        <v>6.1580000000000004</v>
      </c>
      <c r="C5" s="17">
        <f>[5]f0_exc_b0!C2</f>
        <v>0.42799999999999999</v>
      </c>
      <c r="D5" s="18">
        <f>[5]f0_exc_b0!D2</f>
        <v>5.319</v>
      </c>
      <c r="E5" s="18">
        <f>[5]f0_exc_b0!E2</f>
        <v>6.9969999999999999</v>
      </c>
      <c r="F5" s="18">
        <f>[5]f0_exc_b0!F2</f>
        <v>14.38</v>
      </c>
      <c r="G5" s="18">
        <f>[5]f0_exc_b0!G2</f>
        <v>10.050000000000001</v>
      </c>
      <c r="H5" s="113">
        <f>[5]f0_exc_b0!H2</f>
        <v>4.9799000000000001E-8</v>
      </c>
      <c r="I5" s="113">
        <f>[5]f0_exc_b0!I2</f>
        <v>7.9699999999999995E-7</v>
      </c>
      <c r="J5" s="98" t="str">
        <f>[5]f0_exc_b0!J2</f>
        <v>p&lt;0.001</v>
      </c>
      <c r="K5" s="52">
        <f>[5]f0_exc_b0!B3</f>
        <v>6.4180000000000001</v>
      </c>
      <c r="L5" s="18">
        <f>[5]f0_exc_b0!C3</f>
        <v>0.46700000000000003</v>
      </c>
      <c r="M5" s="18">
        <f>[5]f0_exc_b0!D3</f>
        <v>5.5019999999999998</v>
      </c>
      <c r="N5" s="18">
        <f>[5]f0_exc_b0!E3</f>
        <v>7.3339999999999996</v>
      </c>
      <c r="O5" s="18">
        <f>[5]f0_exc_b0!F3</f>
        <v>13.731</v>
      </c>
      <c r="P5" s="18">
        <f>[5]f0_exc_b0!G3</f>
        <v>10.06</v>
      </c>
      <c r="Q5" s="113">
        <f>[5]f0_exc_b0!H3</f>
        <v>7.6653000000000005E-8</v>
      </c>
      <c r="R5" s="113">
        <f>[5]f0_exc_b0!I3</f>
        <v>1.2300000000000001E-6</v>
      </c>
      <c r="S5" s="93" t="str">
        <f>[5]f0_exc_b0!J3</f>
        <v>p&lt;0.001</v>
      </c>
      <c r="T5" s="61">
        <f>[5]f0_exc_b0!B4</f>
        <v>6.2309999999999999</v>
      </c>
      <c r="U5" s="18">
        <f>[5]f0_exc_b0!C4</f>
        <v>0.42399999999999999</v>
      </c>
      <c r="V5" s="18">
        <f>[5]f0_exc_b0!D4</f>
        <v>5.4009999999999998</v>
      </c>
      <c r="W5" s="18">
        <f>[5]f0_exc_b0!E4</f>
        <v>7.0620000000000003</v>
      </c>
      <c r="X5" s="18">
        <f>[5]f0_exc_b0!F4</f>
        <v>14.708</v>
      </c>
      <c r="Y5" s="18">
        <f>[5]f0_exc_b0!G4</f>
        <v>10.050000000000001</v>
      </c>
      <c r="Z5" s="117">
        <f>[5]f0_exc_b0!H4</f>
        <v>3.9857999999999999E-8</v>
      </c>
      <c r="AA5" s="117">
        <f>[5]f0_exc_b0!I4</f>
        <v>6.3799999999999997E-7</v>
      </c>
      <c r="AB5" s="93" t="str">
        <f>[5]f0_exc_b0!J4</f>
        <v>p&lt;0.001</v>
      </c>
      <c r="AC5" s="68">
        <f>[5]f0_exc_b0!B5</f>
        <v>8.1340000000000003</v>
      </c>
      <c r="AD5" s="18">
        <f>[5]f0_exc_b0!C5</f>
        <v>0.54</v>
      </c>
      <c r="AE5" s="18">
        <f>[5]f0_exc_b0!D5</f>
        <v>7.0759999999999996</v>
      </c>
      <c r="AF5" s="18">
        <f>[5]f0_exc_b0!E5</f>
        <v>9.1910000000000007</v>
      </c>
      <c r="AG5" s="18">
        <f>[5]f0_exc_b0!F5</f>
        <v>15.073</v>
      </c>
      <c r="AH5" s="18">
        <f>[5]f0_exc_b0!G5</f>
        <v>10.039999999999999</v>
      </c>
      <c r="AI5" s="117">
        <f>[5]f0_exc_b0!H5</f>
        <v>3.1981E-8</v>
      </c>
      <c r="AJ5" s="117">
        <f>[5]f0_exc_b0!I5</f>
        <v>5.1200000000000003E-7</v>
      </c>
      <c r="AK5" s="93" t="str">
        <f>[5]f0_exc_b0!J5</f>
        <v>p&lt;0.001</v>
      </c>
      <c r="AL5" s="68">
        <f>[6]lh_slope_r2!B3</f>
        <v>7.75151821354607E-2</v>
      </c>
      <c r="AM5" s="18">
        <f>[6]lh_slope_r2!B2</f>
        <v>0.49149090119960898</v>
      </c>
    </row>
    <row r="6" spans="1:39" s="4" customFormat="1" ht="33.6" customHeight="1" thickTop="1" thickBot="1" x14ac:dyDescent="0.35">
      <c r="A6" s="29" t="s">
        <v>5</v>
      </c>
      <c r="B6" s="41" t="str">
        <f t="shared" ref="B6:AC6" si="14">B2</f>
        <v>β0</v>
      </c>
      <c r="C6" s="29" t="str">
        <f t="shared" si="14"/>
        <v xml:space="preserve">SE </v>
      </c>
      <c r="D6" s="29" t="str">
        <f t="shared" si="14"/>
        <v>2.5%  CI</v>
      </c>
      <c r="E6" s="29" t="str">
        <f t="shared" si="14"/>
        <v>97.5% CI</v>
      </c>
      <c r="F6" s="29" t="str">
        <f t="shared" si="14"/>
        <v>t</v>
      </c>
      <c r="G6" s="29" t="str">
        <f t="shared" si="14"/>
        <v>df</v>
      </c>
      <c r="H6" s="30" t="str">
        <f t="shared" si="14"/>
        <v>p. val.</v>
      </c>
      <c r="I6" s="30" t="str">
        <f t="shared" si="14"/>
        <v>p.adj. (bf=16)</v>
      </c>
      <c r="J6" s="42" t="str">
        <f>J2</f>
        <v>sig.</v>
      </c>
      <c r="K6" s="53" t="str">
        <f t="shared" si="14"/>
        <v>β0</v>
      </c>
      <c r="L6" s="29" t="str">
        <f t="shared" si="14"/>
        <v xml:space="preserve">SE </v>
      </c>
      <c r="M6" s="29" t="str">
        <f t="shared" si="14"/>
        <v>2.5%  CI</v>
      </c>
      <c r="N6" s="29" t="str">
        <f t="shared" si="14"/>
        <v>97.5% CI</v>
      </c>
      <c r="O6" s="29" t="str">
        <f t="shared" si="14"/>
        <v>t</v>
      </c>
      <c r="P6" s="29" t="str">
        <f t="shared" si="14"/>
        <v>df</v>
      </c>
      <c r="Q6" s="30" t="str">
        <f t="shared" si="14"/>
        <v>p. val.</v>
      </c>
      <c r="R6" s="30" t="str">
        <f t="shared" si="14"/>
        <v>p.adj. (bf=16)</v>
      </c>
      <c r="S6" s="54" t="str">
        <f>J2</f>
        <v>sig.</v>
      </c>
      <c r="T6" s="62" t="str">
        <f t="shared" si="14"/>
        <v>β0</v>
      </c>
      <c r="U6" s="29" t="str">
        <f t="shared" ref="U6:AA6" si="15">U2</f>
        <v xml:space="preserve">SE </v>
      </c>
      <c r="V6" s="29" t="str">
        <f t="shared" si="15"/>
        <v>2.5%  CI</v>
      </c>
      <c r="W6" s="29" t="str">
        <f t="shared" si="15"/>
        <v>97.5% CI</v>
      </c>
      <c r="X6" s="29" t="str">
        <f t="shared" si="15"/>
        <v>t</v>
      </c>
      <c r="Y6" s="29" t="str">
        <f t="shared" si="15"/>
        <v>df</v>
      </c>
      <c r="Z6" s="30" t="str">
        <f t="shared" si="15"/>
        <v>p. val.</v>
      </c>
      <c r="AA6" s="30" t="str">
        <f t="shared" si="15"/>
        <v>p.adj. (bf=16)</v>
      </c>
      <c r="AB6" s="54" t="str">
        <f>J2</f>
        <v>sig.</v>
      </c>
      <c r="AC6" s="62" t="str">
        <f t="shared" si="14"/>
        <v>β0</v>
      </c>
      <c r="AD6" s="29" t="str">
        <f t="shared" ref="AD6:AK6" si="16">AD2</f>
        <v xml:space="preserve">SE </v>
      </c>
      <c r="AE6" s="29" t="str">
        <f t="shared" si="16"/>
        <v>2.5%  CI</v>
      </c>
      <c r="AF6" s="29" t="str">
        <f t="shared" si="16"/>
        <v>97.5% CI</v>
      </c>
      <c r="AG6" s="29" t="str">
        <f t="shared" si="16"/>
        <v>t</v>
      </c>
      <c r="AH6" s="29" t="str">
        <f t="shared" si="16"/>
        <v>df</v>
      </c>
      <c r="AI6" s="30" t="str">
        <f t="shared" si="16"/>
        <v>p. val.</v>
      </c>
      <c r="AJ6" s="30" t="str">
        <f t="shared" si="16"/>
        <v>p.adj. (bf=16)</v>
      </c>
      <c r="AK6" s="54" t="str">
        <f t="shared" si="16"/>
        <v>sig.</v>
      </c>
      <c r="AL6" s="62" t="s">
        <v>38</v>
      </c>
      <c r="AM6" s="29" t="s">
        <v>39</v>
      </c>
    </row>
    <row r="7" spans="1:39" s="2" customFormat="1" ht="33.6" customHeight="1" thickTop="1" thickBot="1" x14ac:dyDescent="0.35">
      <c r="A7" s="19" t="s">
        <v>3</v>
      </c>
      <c r="B7" s="43">
        <f>[7]l_t_b0!B2</f>
        <v>99.058999999999997</v>
      </c>
      <c r="C7" s="14">
        <f>[7]l_t_b0!C2</f>
        <v>5.9290000000000003</v>
      </c>
      <c r="D7" s="14">
        <f>[7]l_t_b0!D2</f>
        <v>87.438999999999993</v>
      </c>
      <c r="E7" s="14">
        <f>[7]l_t_b0!E2</f>
        <v>110.679</v>
      </c>
      <c r="F7" s="13">
        <f>[7]l_t_b0!F2</f>
        <v>16.707999999999998</v>
      </c>
      <c r="G7" s="13">
        <f>[7]l_t_b0!G2</f>
        <v>9.1199999999999992</v>
      </c>
      <c r="H7" s="111">
        <f>[7]l_t_b0!H2</f>
        <v>3.7482999999999999E-8</v>
      </c>
      <c r="I7" s="111">
        <f>[7]l_t_b0!I2</f>
        <v>5.9999999999999997E-7</v>
      </c>
      <c r="J7" s="99" t="str">
        <f>[7]l_t_b0!J2</f>
        <v>p&lt;0.001</v>
      </c>
      <c r="K7" s="55">
        <f>[7]l_t_b0!B3</f>
        <v>99.388999999999996</v>
      </c>
      <c r="L7" s="13">
        <f>[7]l_t_b0!C3</f>
        <v>6.2039999999999997</v>
      </c>
      <c r="M7" s="13">
        <f>[7]l_t_b0!D3</f>
        <v>87.228999999999999</v>
      </c>
      <c r="N7" s="13">
        <f>[7]l_t_b0!E3</f>
        <v>111.55</v>
      </c>
      <c r="O7" s="13">
        <f>[7]l_t_b0!F3</f>
        <v>16.018999999999998</v>
      </c>
      <c r="P7" s="13">
        <f>[7]l_t_b0!G3</f>
        <v>9.1199999999999992</v>
      </c>
      <c r="Q7" s="111">
        <f>[7]l_t_b0!H3</f>
        <v>5.5070000000000003E-8</v>
      </c>
      <c r="R7" s="111">
        <f>[7]l_t_b0!I3</f>
        <v>8.8100000000000001E-7</v>
      </c>
      <c r="S7" s="94" t="str">
        <f>[7]l_t_b0!J3</f>
        <v>p&lt;0.001</v>
      </c>
      <c r="T7" s="63">
        <f>[7]l_t_b0!B4</f>
        <v>96.343999999999994</v>
      </c>
      <c r="U7" s="13">
        <f>[7]l_t_b0!C4</f>
        <v>6.2610000000000001</v>
      </c>
      <c r="V7" s="13">
        <f>[7]l_t_b0!D4</f>
        <v>84.073999999999998</v>
      </c>
      <c r="W7" s="13">
        <f>[7]l_t_b0!E4</f>
        <v>108.61499999999999</v>
      </c>
      <c r="X7" s="13">
        <f>[7]l_t_b0!F4</f>
        <v>15.388999999999999</v>
      </c>
      <c r="Y7" s="13">
        <f>[7]l_t_b0!G4</f>
        <v>10.51</v>
      </c>
      <c r="Z7" s="115">
        <f>[7]l_t_b0!H4</f>
        <v>1.5217E-8</v>
      </c>
      <c r="AA7" s="115">
        <f>[7]l_t_b0!I4</f>
        <v>2.4299999999999999E-7</v>
      </c>
      <c r="AB7" s="94" t="str">
        <f>[7]l_t_b0!J4</f>
        <v>p&lt;0.001</v>
      </c>
      <c r="AC7" s="66">
        <f>[7]l_t_b0!B5</f>
        <v>76.831000000000003</v>
      </c>
      <c r="AD7" s="13">
        <f>[7]l_t_b0!C5</f>
        <v>7.4729999999999999</v>
      </c>
      <c r="AE7" s="13">
        <f>[7]l_t_b0!D5</f>
        <v>62.185000000000002</v>
      </c>
      <c r="AF7" s="13">
        <f>[7]l_t_b0!E5</f>
        <v>91.477000000000004</v>
      </c>
      <c r="AG7" s="13">
        <f>[7]l_t_b0!F5</f>
        <v>10.282</v>
      </c>
      <c r="AH7" s="13">
        <f>[7]l_t_b0!G5</f>
        <v>10.050000000000001</v>
      </c>
      <c r="AI7" s="115">
        <f>[7]l_t_b0!H5</f>
        <v>1.1817000000000001E-6</v>
      </c>
      <c r="AJ7" s="115">
        <f>[7]l_t_b0!I5</f>
        <v>1.8899999999999999E-5</v>
      </c>
      <c r="AK7" s="94" t="str">
        <f>[7]l_t_b0!J5</f>
        <v>p&lt;0.001</v>
      </c>
      <c r="AL7" s="66">
        <f>[8]l_t_r2!B3</f>
        <v>0.63532338526946097</v>
      </c>
      <c r="AM7" s="13">
        <f>[8]l_t_r2!B2</f>
        <v>0.82413402479152897</v>
      </c>
    </row>
    <row r="8" spans="1:39" s="2" customFormat="1" ht="33.6" customHeight="1" thickBot="1" x14ac:dyDescent="0.35">
      <c r="A8" s="20" t="s">
        <v>2</v>
      </c>
      <c r="B8" s="44">
        <f>[9]h_t_b0!B2</f>
        <v>319.928</v>
      </c>
      <c r="C8" s="17">
        <f>[9]h_t_b0!C2</f>
        <v>25.942</v>
      </c>
      <c r="D8" s="17">
        <f>[9]h_t_b0!D2</f>
        <v>269.08300000000003</v>
      </c>
      <c r="E8" s="17">
        <f>[9]h_t_b0!E2</f>
        <v>370.77199999999999</v>
      </c>
      <c r="F8" s="18">
        <f>[9]h_t_b0!F2</f>
        <v>12.333</v>
      </c>
      <c r="G8" s="18">
        <f>[9]h_t_b0!G2</f>
        <v>2.98</v>
      </c>
      <c r="H8" s="113">
        <f>[9]h_t_b0!H2</f>
        <v>1.1999999999999999E-3</v>
      </c>
      <c r="I8" s="113">
        <f>[9]h_t_b0!I2</f>
        <v>1.9099999999999999E-2</v>
      </c>
      <c r="J8" s="98" t="str">
        <f>[9]h_t_b0!J2</f>
        <v>p&lt;0.05</v>
      </c>
      <c r="K8" s="56">
        <f>[9]h_t_b0!B3</f>
        <v>319.65100000000001</v>
      </c>
      <c r="L8" s="18">
        <f>[9]h_t_b0!C3</f>
        <v>25.942</v>
      </c>
      <c r="M8" s="18">
        <f>[9]h_t_b0!D3</f>
        <v>268.80599999999998</v>
      </c>
      <c r="N8" s="18">
        <f>[9]h_t_b0!E3</f>
        <v>370.49599999999998</v>
      </c>
      <c r="O8" s="18">
        <f>[9]h_t_b0!F3</f>
        <v>12.321999999999999</v>
      </c>
      <c r="P8" s="18">
        <f>[9]h_t_b0!G3</f>
        <v>2.98</v>
      </c>
      <c r="Q8" s="113">
        <f>[9]h_t_b0!H3</f>
        <v>1.1999999999999999E-3</v>
      </c>
      <c r="R8" s="113">
        <f>[9]h_t_b0!I3</f>
        <v>1.9099999999999999E-2</v>
      </c>
      <c r="S8" s="93" t="str">
        <f>[9]h_t_b0!J3</f>
        <v>p&lt;0.05</v>
      </c>
      <c r="T8" s="64">
        <f>[9]h_t_b0!B4</f>
        <v>315.91300000000001</v>
      </c>
      <c r="U8" s="18">
        <f>[9]h_t_b0!C4</f>
        <v>25.943000000000001</v>
      </c>
      <c r="V8" s="18">
        <f>[9]h_t_b0!D4</f>
        <v>265.065</v>
      </c>
      <c r="W8" s="18">
        <f>[9]h_t_b0!E4</f>
        <v>366.76100000000002</v>
      </c>
      <c r="X8" s="18">
        <f>[9]h_t_b0!F4</f>
        <v>12.177</v>
      </c>
      <c r="Y8" s="18">
        <f>[9]h_t_b0!G4</f>
        <v>2.98</v>
      </c>
      <c r="Z8" s="117">
        <f>[9]h_t_b0!H4</f>
        <v>1.1999999999999999E-3</v>
      </c>
      <c r="AA8" s="117">
        <f>[9]h_t_b0!I4</f>
        <v>1.9800000000000002E-2</v>
      </c>
      <c r="AB8" s="93" t="str">
        <f>[9]h_t_b0!J4</f>
        <v>p&lt;0.05</v>
      </c>
      <c r="AC8" s="68">
        <f>[9]h_t_b0!B5</f>
        <v>299.358</v>
      </c>
      <c r="AD8" s="18">
        <f>[9]h_t_b0!C5</f>
        <v>25.95</v>
      </c>
      <c r="AE8" s="18">
        <f>[9]h_t_b0!D5</f>
        <v>248.49700000000001</v>
      </c>
      <c r="AF8" s="18">
        <f>[9]h_t_b0!E5</f>
        <v>350.22</v>
      </c>
      <c r="AG8" s="18">
        <f>[9]h_t_b0!F5</f>
        <v>11.536</v>
      </c>
      <c r="AH8" s="18">
        <f>[9]h_t_b0!G5</f>
        <v>2.98</v>
      </c>
      <c r="AI8" s="117">
        <f>[9]h_t_b0!H5</f>
        <v>1.4E-3</v>
      </c>
      <c r="AJ8" s="117">
        <f>[9]h_t_b0!I5</f>
        <v>2.3099999999999999E-2</v>
      </c>
      <c r="AK8" s="93" t="str">
        <f>[9]h_t_b0!J5</f>
        <v>p&lt;0.05</v>
      </c>
      <c r="AL8" s="68">
        <f>[10]h_t_r2!B3</f>
        <v>0.296650413521515</v>
      </c>
      <c r="AM8" s="18">
        <f>[10]h_t_r2!B2</f>
        <v>0.83291444025534001</v>
      </c>
    </row>
    <row r="9" spans="1:39" s="4" customFormat="1" ht="33.6" customHeight="1" thickTop="1" thickBot="1" x14ac:dyDescent="0.35">
      <c r="A9" s="29" t="s">
        <v>16</v>
      </c>
      <c r="B9" s="41" t="str">
        <f t="shared" ref="B9:AC9" si="17">B2</f>
        <v>β0</v>
      </c>
      <c r="C9" s="29" t="str">
        <f t="shared" si="17"/>
        <v xml:space="preserve">SE </v>
      </c>
      <c r="D9" s="29" t="str">
        <f t="shared" si="17"/>
        <v>2.5%  CI</v>
      </c>
      <c r="E9" s="29" t="str">
        <f t="shared" si="17"/>
        <v>97.5% CI</v>
      </c>
      <c r="F9" s="29" t="str">
        <f t="shared" si="17"/>
        <v>t</v>
      </c>
      <c r="G9" s="29" t="str">
        <f t="shared" si="17"/>
        <v>df</v>
      </c>
      <c r="H9" s="30" t="str">
        <f t="shared" si="17"/>
        <v>p. val.</v>
      </c>
      <c r="I9" s="30" t="str">
        <f t="shared" si="17"/>
        <v>p.adj. (bf=16)</v>
      </c>
      <c r="J9" s="42" t="str">
        <f>J2</f>
        <v>sig.</v>
      </c>
      <c r="K9" s="53" t="str">
        <f>K2</f>
        <v>β0</v>
      </c>
      <c r="L9" s="29" t="str">
        <f t="shared" si="17"/>
        <v xml:space="preserve">SE </v>
      </c>
      <c r="M9" s="29" t="str">
        <f t="shared" si="17"/>
        <v>2.5%  CI</v>
      </c>
      <c r="N9" s="29" t="str">
        <f t="shared" si="17"/>
        <v>97.5% CI</v>
      </c>
      <c r="O9" s="29" t="str">
        <f t="shared" si="17"/>
        <v>t</v>
      </c>
      <c r="P9" s="29" t="str">
        <f t="shared" si="17"/>
        <v>df</v>
      </c>
      <c r="Q9" s="30" t="str">
        <f t="shared" si="17"/>
        <v>p. val.</v>
      </c>
      <c r="R9" s="30" t="str">
        <f t="shared" si="17"/>
        <v>p.adj. (bf=16)</v>
      </c>
      <c r="S9" s="54" t="str">
        <f>J2</f>
        <v>sig.</v>
      </c>
      <c r="T9" s="62" t="str">
        <f t="shared" si="17"/>
        <v>β0</v>
      </c>
      <c r="U9" s="29" t="str">
        <f t="shared" ref="U9:AA9" si="18">U2</f>
        <v xml:space="preserve">SE </v>
      </c>
      <c r="V9" s="29" t="str">
        <f t="shared" si="18"/>
        <v>2.5%  CI</v>
      </c>
      <c r="W9" s="29" t="str">
        <f t="shared" si="18"/>
        <v>97.5% CI</v>
      </c>
      <c r="X9" s="29" t="str">
        <f t="shared" si="18"/>
        <v>t</v>
      </c>
      <c r="Y9" s="29" t="str">
        <f t="shared" si="18"/>
        <v>df</v>
      </c>
      <c r="Z9" s="30" t="str">
        <f t="shared" si="18"/>
        <v>p. val.</v>
      </c>
      <c r="AA9" s="30" t="str">
        <f t="shared" si="18"/>
        <v>p.adj. (bf=16)</v>
      </c>
      <c r="AB9" s="54" t="str">
        <f>J2</f>
        <v>sig.</v>
      </c>
      <c r="AC9" s="62" t="str">
        <f t="shared" si="17"/>
        <v>β0</v>
      </c>
      <c r="AD9" s="29" t="str">
        <f t="shared" ref="AD9:AK9" si="19">AD2</f>
        <v xml:space="preserve">SE </v>
      </c>
      <c r="AE9" s="29" t="str">
        <f t="shared" si="19"/>
        <v>2.5%  CI</v>
      </c>
      <c r="AF9" s="29" t="str">
        <f t="shared" si="19"/>
        <v>97.5% CI</v>
      </c>
      <c r="AG9" s="29" t="str">
        <f t="shared" si="19"/>
        <v>t</v>
      </c>
      <c r="AH9" s="29" t="str">
        <f t="shared" si="19"/>
        <v>df</v>
      </c>
      <c r="AI9" s="30" t="str">
        <f t="shared" si="19"/>
        <v>p. val.</v>
      </c>
      <c r="AJ9" s="30" t="str">
        <f t="shared" si="19"/>
        <v>p.adj. (bf=16)</v>
      </c>
      <c r="AK9" s="54" t="str">
        <f t="shared" si="19"/>
        <v>sig.</v>
      </c>
      <c r="AL9" s="62" t="s">
        <v>38</v>
      </c>
      <c r="AM9" s="29" t="s">
        <v>39</v>
      </c>
    </row>
    <row r="10" spans="1:39" s="1" customFormat="1" ht="33.6" customHeight="1" thickTop="1" x14ac:dyDescent="0.3">
      <c r="A10" s="47" t="s">
        <v>34</v>
      </c>
      <c r="B10" s="45">
        <f>[11]lh_slope_b0!B2</f>
        <v>3.4169999999999998</v>
      </c>
      <c r="C10" s="46">
        <f>[11]lh_slope_b0!C2</f>
        <v>0.112</v>
      </c>
      <c r="D10" s="47">
        <f>[11]lh_slope_b0!D2</f>
        <v>3.198</v>
      </c>
      <c r="E10" s="47">
        <f>[11]lh_slope_b0!E2</f>
        <v>3.6360000000000001</v>
      </c>
      <c r="F10" s="46">
        <f>[11]lh_slope_b0!F2</f>
        <v>30.576000000000001</v>
      </c>
      <c r="G10" s="46">
        <f>[11]lh_slope_b0!G2</f>
        <v>11.72</v>
      </c>
      <c r="H10" s="114">
        <f>[11]lh_slope_b0!H2</f>
        <v>1.516E-12</v>
      </c>
      <c r="I10" s="114">
        <f>[11]lh_slope_b0!I2</f>
        <v>2.4299999999999999E-11</v>
      </c>
      <c r="J10" s="100" t="str">
        <f>[11]lh_slope_b0!J2</f>
        <v>p&lt;0.001</v>
      </c>
      <c r="K10" s="57">
        <f>[11]lh_slope_b0!B3</f>
        <v>3.4750000000000001</v>
      </c>
      <c r="L10" s="21">
        <f>[11]lh_slope_b0!C3</f>
        <v>0.108</v>
      </c>
      <c r="M10" s="21">
        <f>[11]lh_slope_b0!D3</f>
        <v>3.2629999999999999</v>
      </c>
      <c r="N10" s="21">
        <f>[11]lh_slope_b0!E3</f>
        <v>3.6869999999999998</v>
      </c>
      <c r="O10" s="21">
        <f>[11]lh_slope_b0!F3</f>
        <v>32.140999999999998</v>
      </c>
      <c r="P10" s="21">
        <f>[11]lh_slope_b0!G3</f>
        <v>10.26</v>
      </c>
      <c r="Q10" s="90">
        <f>[11]lh_slope_b0!H3</f>
        <v>1.2373E-11</v>
      </c>
      <c r="R10" s="90">
        <f>[11]lh_slope_b0!I3</f>
        <v>1.9799999999999999E-10</v>
      </c>
      <c r="S10" s="95" t="str">
        <f>[11]lh_slope_b0!J3</f>
        <v>p&lt;0.001</v>
      </c>
      <c r="T10" s="65">
        <f>[11]lh_slope_b0!B4</f>
        <v>3.468</v>
      </c>
      <c r="U10" s="21">
        <f>[11]lh_slope_b0!C4</f>
        <v>0.105</v>
      </c>
      <c r="V10" s="21">
        <f>[11]lh_slope_b0!D4</f>
        <v>3.2629999999999999</v>
      </c>
      <c r="W10" s="21">
        <f>[11]lh_slope_b0!E4</f>
        <v>3.673</v>
      </c>
      <c r="X10" s="21">
        <f>[11]lh_slope_b0!F4</f>
        <v>33.182000000000002</v>
      </c>
      <c r="Y10" s="21">
        <f>[11]lh_slope_b0!G4</f>
        <v>10.85</v>
      </c>
      <c r="Z10" s="118">
        <f>[11]lh_slope_b0!H4</f>
        <v>2.9515000000000001E-12</v>
      </c>
      <c r="AA10" s="118">
        <f>[11]lh_slope_b0!I4</f>
        <v>4.7200000000000002E-11</v>
      </c>
      <c r="AB10" s="95" t="str">
        <f>[11]lh_slope_b0!J4</f>
        <v>p&lt;0.001</v>
      </c>
      <c r="AC10" s="65">
        <f>[11]lh_slope_b0!B5</f>
        <v>3.7120000000000002</v>
      </c>
      <c r="AD10" s="21">
        <f>[11]lh_slope_b0!C5</f>
        <v>9.2999999999999999E-2</v>
      </c>
      <c r="AE10" s="21">
        <f>[11]lh_slope_b0!D5</f>
        <v>3.5289999999999999</v>
      </c>
      <c r="AF10" s="21">
        <f>[11]lh_slope_b0!E5</f>
        <v>3.8940000000000001</v>
      </c>
      <c r="AG10" s="21">
        <f>[11]lh_slope_b0!F5</f>
        <v>39.851999999999997</v>
      </c>
      <c r="AH10" s="21">
        <f>[11]lh_slope_b0!G5</f>
        <v>9.5</v>
      </c>
      <c r="AI10" s="118">
        <f>[11]lh_slope_b0!H5</f>
        <v>6.7152000000000003E-12</v>
      </c>
      <c r="AJ10" s="118">
        <f>[11]lh_slope_b0!I5</f>
        <v>1.0700000000000001E-10</v>
      </c>
      <c r="AK10" s="95" t="str">
        <f>[11]lh_slope_b0!J5</f>
        <v>p&lt;0.001</v>
      </c>
      <c r="AL10" s="65">
        <f>[6]lh_slope_r2!B3</f>
        <v>7.75151821354607E-2</v>
      </c>
      <c r="AM10" s="21">
        <f>[6]lh_slope_r2!B2</f>
        <v>0.49149090119960898</v>
      </c>
    </row>
  </sheetData>
  <mergeCells count="5">
    <mergeCell ref="AL1:AM1"/>
    <mergeCell ref="B1:J1"/>
    <mergeCell ref="K1:S1"/>
    <mergeCell ref="T1:AB1"/>
    <mergeCell ref="AC1:AK1"/>
  </mergeCells>
  <conditionalFormatting sqref="H3:I5 H7:I8 H10:I10 Q3:R5 Q7:R7 Q10:R10 Z3:AA5 Z7:AA8 Z10:AA10 AI3:AJ5 AI7:AJ8 AI10:AJ10">
    <cfRule type="cellIs" dxfId="133" priority="5" stopIfTrue="1" operator="lessThan">
      <formula>0.0001</formula>
    </cfRule>
    <cfRule type="cellIs" dxfId="132" priority="6" stopIfTrue="1" operator="lessThan">
      <formula>0.001</formula>
    </cfRule>
    <cfRule type="cellIs" dxfId="131" priority="7" stopIfTrue="1" operator="lessThan">
      <formula>0.05</formula>
    </cfRule>
    <cfRule type="cellIs" dxfId="130" priority="8" stopIfTrue="1" operator="lessThan">
      <formula>0.1</formula>
    </cfRule>
  </conditionalFormatting>
  <conditionalFormatting sqref="J3:J5 J7:J8 J10 S3:S5 S7:S8 S10 AB3:AB5 AB7:AB8 AB10 AK3:AK5 AK7:AK8 AK10">
    <cfRule type="containsText" dxfId="129" priority="1" stopIfTrue="1" operator="containsText" text="p&lt;0.001">
      <formula>NOT(ISERROR(SEARCH("p&lt;0.001",J3)))</formula>
    </cfRule>
    <cfRule type="containsText" dxfId="128" priority="2" stopIfTrue="1" operator="containsText" text="p&lt;0.01">
      <formula>NOT(ISERROR(SEARCH("p&lt;0.01",J3)))</formula>
    </cfRule>
    <cfRule type="containsText" dxfId="127" priority="3" stopIfTrue="1" operator="containsText" text="p&lt;0.05">
      <formula>NOT(ISERROR(SEARCH("p&lt;0.05",J3)))</formula>
    </cfRule>
    <cfRule type="containsText" dxfId="126" priority="4" stopIfTrue="1" operator="containsText" text="p&lt;0.1">
      <formula>NOT(ISERROR(SEARCH("p&lt;0.1",J3)))</formula>
    </cfRule>
  </conditionalFormatting>
  <pageMargins left="0.23622047244094491" right="0.23622047244094491" top="0.74803149606299213" bottom="0.74803149606299213" header="0.31496062992125984" footer="0.31496062992125984"/>
  <pageSetup paperSize="8" scale="5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3B8A3-7C2D-4338-9D8E-8685CB8AC42A}">
  <sheetPr>
    <pageSetUpPr fitToPage="1"/>
  </sheetPr>
  <dimension ref="A1:BE10"/>
  <sheetViews>
    <sheetView showGridLines="0" zoomScaleNormal="100" zoomScaleSheetLayoutView="55" workbookViewId="0">
      <selection activeCell="AU3" sqref="AU3"/>
    </sheetView>
  </sheetViews>
  <sheetFormatPr defaultColWidth="13.88671875" defaultRowHeight="13.2" x14ac:dyDescent="0.25"/>
  <cols>
    <col min="1" max="1" width="12.33203125" style="33" customWidth="1"/>
    <col min="2" max="3" width="7.6640625" style="32" customWidth="1"/>
    <col min="4" max="5" width="11.44140625" style="32" customWidth="1"/>
    <col min="6" max="7" width="8.6640625" style="32" customWidth="1"/>
    <col min="8" max="8" width="11.44140625" style="32" customWidth="1"/>
    <col min="9" max="9" width="9.6640625" style="34" customWidth="1"/>
    <col min="10" max="10" width="11.44140625" style="34" customWidth="1"/>
    <col min="11" max="12" width="7.6640625" style="32" customWidth="1"/>
    <col min="13" max="14" width="11.44140625" style="32" customWidth="1"/>
    <col min="15" max="16" width="8.6640625" style="32" customWidth="1"/>
    <col min="17" max="17" width="11.44140625" style="35" customWidth="1"/>
    <col min="18" max="18" width="9.6640625" style="35" customWidth="1"/>
    <col min="19" max="19" width="11.44140625" style="35" customWidth="1"/>
    <col min="20" max="21" width="7.6640625" style="32" customWidth="1"/>
    <col min="22" max="23" width="11.44140625" style="32" customWidth="1"/>
    <col min="24" max="25" width="8.6640625" style="32" customWidth="1"/>
    <col min="26" max="26" width="11.44140625" style="35" customWidth="1"/>
    <col min="27" max="27" width="9.6640625" style="35" customWidth="1"/>
    <col min="28" max="28" width="11.44140625" style="35" customWidth="1"/>
    <col min="29" max="30" width="7.6640625" style="32" customWidth="1"/>
    <col min="31" max="32" width="11.44140625" style="32" customWidth="1"/>
    <col min="33" max="34" width="8.6640625" style="32" customWidth="1"/>
    <col min="35" max="35" width="11.44140625" style="35" customWidth="1"/>
    <col min="36" max="36" width="9.6640625" style="35" customWidth="1"/>
    <col min="37" max="37" width="11.44140625" style="35" customWidth="1"/>
    <col min="38" max="39" width="7.6640625" style="32" customWidth="1"/>
    <col min="40" max="41" width="11.44140625" style="32" customWidth="1"/>
    <col min="42" max="43" width="8.6640625" style="32" customWidth="1"/>
    <col min="44" max="44" width="11.44140625" style="35" customWidth="1"/>
    <col min="45" max="45" width="9.6640625" style="35" customWidth="1"/>
    <col min="46" max="46" width="11.44140625" style="35" customWidth="1"/>
    <col min="47" max="48" width="7.6640625" style="32" customWidth="1"/>
    <col min="49" max="50" width="11.44140625" style="32" customWidth="1"/>
    <col min="51" max="52" width="8.6640625" style="32" customWidth="1"/>
    <col min="53" max="53" width="11.44140625" style="35" customWidth="1"/>
    <col min="54" max="54" width="9.6640625" style="35" customWidth="1"/>
    <col min="55" max="55" width="11.44140625" style="35" customWidth="1"/>
    <col min="56" max="57" width="11.44140625" style="32" customWidth="1"/>
    <col min="58" max="16384" width="13.88671875" style="32"/>
  </cols>
  <sheetData>
    <row r="1" spans="1:57" s="31" customFormat="1" ht="33.6" customHeight="1" thickBot="1" x14ac:dyDescent="0.35">
      <c r="A1" s="121" t="s">
        <v>67</v>
      </c>
      <c r="B1" s="220" t="s">
        <v>26</v>
      </c>
      <c r="C1" s="218"/>
      <c r="D1" s="218"/>
      <c r="E1" s="218"/>
      <c r="F1" s="218"/>
      <c r="G1" s="218"/>
      <c r="H1" s="218"/>
      <c r="I1" s="218"/>
      <c r="J1" s="218"/>
      <c r="K1" s="217" t="s">
        <v>27</v>
      </c>
      <c r="L1" s="218"/>
      <c r="M1" s="218"/>
      <c r="N1" s="218"/>
      <c r="O1" s="218"/>
      <c r="P1" s="218"/>
      <c r="Q1" s="218"/>
      <c r="R1" s="218"/>
      <c r="S1" s="219"/>
      <c r="T1" s="217" t="s">
        <v>28</v>
      </c>
      <c r="U1" s="218"/>
      <c r="V1" s="218"/>
      <c r="W1" s="218"/>
      <c r="X1" s="218"/>
      <c r="Y1" s="218"/>
      <c r="Z1" s="218"/>
      <c r="AA1" s="218"/>
      <c r="AB1" s="219"/>
      <c r="AC1" s="218" t="s">
        <v>29</v>
      </c>
      <c r="AD1" s="218"/>
      <c r="AE1" s="218"/>
      <c r="AF1" s="218"/>
      <c r="AG1" s="218"/>
      <c r="AH1" s="218"/>
      <c r="AI1" s="218"/>
      <c r="AJ1" s="218"/>
      <c r="AK1" s="219"/>
      <c r="AL1" s="217" t="s">
        <v>30</v>
      </c>
      <c r="AM1" s="218"/>
      <c r="AN1" s="218"/>
      <c r="AO1" s="218"/>
      <c r="AP1" s="218"/>
      <c r="AQ1" s="218"/>
      <c r="AR1" s="218"/>
      <c r="AS1" s="218"/>
      <c r="AT1" s="219"/>
      <c r="AU1" s="217" t="s">
        <v>31</v>
      </c>
      <c r="AV1" s="218"/>
      <c r="AW1" s="218"/>
      <c r="AX1" s="218"/>
      <c r="AY1" s="218"/>
      <c r="AZ1" s="218"/>
      <c r="BA1" s="218"/>
      <c r="BB1" s="218"/>
      <c r="BC1" s="219"/>
      <c r="BD1" s="206" t="s">
        <v>40</v>
      </c>
      <c r="BE1" s="207"/>
    </row>
    <row r="2" spans="1:57" s="109" customFormat="1" ht="33.6" customHeight="1" thickTop="1" thickBot="1" x14ac:dyDescent="0.3">
      <c r="A2" s="101" t="s">
        <v>37</v>
      </c>
      <c r="B2" s="102" t="s">
        <v>42</v>
      </c>
      <c r="C2" s="101" t="s">
        <v>1</v>
      </c>
      <c r="D2" s="101" t="s">
        <v>9</v>
      </c>
      <c r="E2" s="101" t="s">
        <v>10</v>
      </c>
      <c r="F2" s="101" t="s">
        <v>7</v>
      </c>
      <c r="G2" s="101" t="s">
        <v>11</v>
      </c>
      <c r="H2" s="101" t="s">
        <v>23</v>
      </c>
      <c r="I2" s="103" t="s">
        <v>32</v>
      </c>
      <c r="J2" s="103" t="s">
        <v>35</v>
      </c>
      <c r="K2" s="104" t="str">
        <f t="shared" ref="K2:S2" si="0">B2</f>
        <v>β1</v>
      </c>
      <c r="L2" s="101" t="str">
        <f t="shared" si="0"/>
        <v xml:space="preserve">SE </v>
      </c>
      <c r="M2" s="101" t="str">
        <f t="shared" si="0"/>
        <v>2.5% CI</v>
      </c>
      <c r="N2" s="101" t="str">
        <f t="shared" si="0"/>
        <v>97.5% CI</v>
      </c>
      <c r="O2" s="101" t="str">
        <f t="shared" si="0"/>
        <v>t</v>
      </c>
      <c r="P2" s="101" t="str">
        <f t="shared" si="0"/>
        <v>df</v>
      </c>
      <c r="Q2" s="105" t="str">
        <f t="shared" si="0"/>
        <v>p. val.</v>
      </c>
      <c r="R2" s="105" t="str">
        <f t="shared" si="0"/>
        <v>p.adj. (bf=7)</v>
      </c>
      <c r="S2" s="106" t="str">
        <f t="shared" si="0"/>
        <v>sig.</v>
      </c>
      <c r="T2" s="104" t="str">
        <f t="shared" ref="T2:AB2" si="1">B2</f>
        <v>β1</v>
      </c>
      <c r="U2" s="101" t="str">
        <f t="shared" si="1"/>
        <v xml:space="preserve">SE </v>
      </c>
      <c r="V2" s="101" t="str">
        <f t="shared" si="1"/>
        <v>2.5% CI</v>
      </c>
      <c r="W2" s="101" t="str">
        <f t="shared" si="1"/>
        <v>97.5% CI</v>
      </c>
      <c r="X2" s="101" t="str">
        <f t="shared" si="1"/>
        <v>t</v>
      </c>
      <c r="Y2" s="101" t="str">
        <f t="shared" si="1"/>
        <v>df</v>
      </c>
      <c r="Z2" s="105" t="str">
        <f t="shared" si="1"/>
        <v>p. val.</v>
      </c>
      <c r="AA2" s="105" t="str">
        <f t="shared" si="1"/>
        <v>p.adj. (bf=7)</v>
      </c>
      <c r="AB2" s="106" t="str">
        <f t="shared" si="1"/>
        <v>sig.</v>
      </c>
      <c r="AC2" s="101" t="str">
        <f t="shared" ref="AC2:AI2" si="2">B2</f>
        <v>β1</v>
      </c>
      <c r="AD2" s="101" t="str">
        <f t="shared" si="2"/>
        <v xml:space="preserve">SE </v>
      </c>
      <c r="AE2" s="101" t="str">
        <f t="shared" si="2"/>
        <v>2.5% CI</v>
      </c>
      <c r="AF2" s="101" t="str">
        <f t="shared" si="2"/>
        <v>97.5% CI</v>
      </c>
      <c r="AG2" s="101" t="str">
        <f t="shared" si="2"/>
        <v>t</v>
      </c>
      <c r="AH2" s="101" t="str">
        <f t="shared" si="2"/>
        <v>df</v>
      </c>
      <c r="AI2" s="105" t="str">
        <f t="shared" si="2"/>
        <v>p. val.</v>
      </c>
      <c r="AJ2" s="105" t="str">
        <f t="shared" ref="AJ2" si="3">I2</f>
        <v>p.adj. (bf=7)</v>
      </c>
      <c r="AK2" s="106" t="str">
        <f>J2</f>
        <v>sig.</v>
      </c>
      <c r="AL2" s="104" t="str">
        <f t="shared" ref="AL2:AR2" si="4">B2</f>
        <v>β1</v>
      </c>
      <c r="AM2" s="101" t="str">
        <f t="shared" si="4"/>
        <v xml:space="preserve">SE </v>
      </c>
      <c r="AN2" s="101" t="str">
        <f t="shared" si="4"/>
        <v>2.5% CI</v>
      </c>
      <c r="AO2" s="101" t="str">
        <f t="shared" si="4"/>
        <v>97.5% CI</v>
      </c>
      <c r="AP2" s="101" t="str">
        <f t="shared" si="4"/>
        <v>t</v>
      </c>
      <c r="AQ2" s="101" t="str">
        <f t="shared" si="4"/>
        <v>df</v>
      </c>
      <c r="AR2" s="105" t="str">
        <f t="shared" si="4"/>
        <v>p. val.</v>
      </c>
      <c r="AS2" s="105" t="str">
        <f t="shared" ref="AS2" si="5">I2</f>
        <v>p.adj. (bf=7)</v>
      </c>
      <c r="AT2" s="106" t="str">
        <f>J2</f>
        <v>sig.</v>
      </c>
      <c r="AU2" s="104" t="str">
        <f t="shared" ref="AU2:BA2" si="6">B2</f>
        <v>β1</v>
      </c>
      <c r="AV2" s="101" t="str">
        <f t="shared" si="6"/>
        <v xml:space="preserve">SE </v>
      </c>
      <c r="AW2" s="101" t="str">
        <f t="shared" si="6"/>
        <v>2.5% CI</v>
      </c>
      <c r="AX2" s="101" t="str">
        <f t="shared" si="6"/>
        <v>97.5% CI</v>
      </c>
      <c r="AY2" s="101" t="str">
        <f t="shared" si="6"/>
        <v>t</v>
      </c>
      <c r="AZ2" s="101" t="str">
        <f t="shared" si="6"/>
        <v>df</v>
      </c>
      <c r="BA2" s="105" t="str">
        <f t="shared" si="6"/>
        <v>p. val.</v>
      </c>
      <c r="BB2" s="105" t="str">
        <f t="shared" ref="BB2" si="7">I2</f>
        <v>p.adj. (bf=7)</v>
      </c>
      <c r="BC2" s="107" t="str">
        <f>S2</f>
        <v>sig.</v>
      </c>
      <c r="BD2" s="101" t="s">
        <v>38</v>
      </c>
      <c r="BE2" s="108" t="s">
        <v>39</v>
      </c>
    </row>
    <row r="3" spans="1:57" s="74" customFormat="1" ht="33.6" customHeight="1" thickTop="1" thickBot="1" x14ac:dyDescent="0.3">
      <c r="A3" s="70" t="s">
        <v>24</v>
      </c>
      <c r="B3" s="71">
        <f>[12]l_f0_b1!C2</f>
        <v>0.153</v>
      </c>
      <c r="C3" s="72">
        <f>[12]l_f0_b1!D2</f>
        <v>0.29899999999999999</v>
      </c>
      <c r="D3" s="72">
        <f>[12]l_f0_b1!E2</f>
        <v>-0.433</v>
      </c>
      <c r="E3" s="72">
        <f>[12]l_f0_b1!F2</f>
        <v>0.74</v>
      </c>
      <c r="F3" s="72">
        <f>[12]l_f0_b1!G2</f>
        <v>0.51200000000000001</v>
      </c>
      <c r="G3" s="72">
        <f>[12]l_f0_b1!H2</f>
        <v>10.029999999999999</v>
      </c>
      <c r="H3" s="111">
        <f>[12]l_f0_b1!I2</f>
        <v>0.61970000000000003</v>
      </c>
      <c r="I3" s="111">
        <f>[12]l_f0_b1!J2</f>
        <v>0.99990000000000001</v>
      </c>
      <c r="J3" s="96">
        <f>[12]l_f0_b1!K2</f>
        <v>0</v>
      </c>
      <c r="K3" s="73">
        <f>[12]l_f0_b1!C3</f>
        <v>1.7829999999999999</v>
      </c>
      <c r="L3" s="72">
        <f>[12]l_f0_b1!D3</f>
        <v>0.33900000000000002</v>
      </c>
      <c r="M3" s="72">
        <f>[12]l_f0_b1!E3</f>
        <v>1.119</v>
      </c>
      <c r="N3" s="72">
        <f>[12]l_f0_b1!F3</f>
        <v>2.4470000000000001</v>
      </c>
      <c r="O3" s="72">
        <f>[12]l_f0_b1!G3</f>
        <v>5.2610000000000001</v>
      </c>
      <c r="P3" s="72">
        <f>[12]l_f0_b1!H3</f>
        <v>9.85</v>
      </c>
      <c r="Q3" s="111">
        <f>[12]l_f0_b1!I3</f>
        <v>3.8687999999999998E-4</v>
      </c>
      <c r="R3" s="111">
        <f>[12]l_f0_b1!J3</f>
        <v>6.1999999999999998E-3</v>
      </c>
      <c r="S3" s="96" t="str">
        <f>[12]l_f0_b1!K3</f>
        <v>p&lt;0.01</v>
      </c>
      <c r="T3" s="73">
        <f>[12]l_f0_b1!C4</f>
        <v>2.931</v>
      </c>
      <c r="U3" s="72">
        <f>[12]l_f0_b1!D4</f>
        <v>0.59</v>
      </c>
      <c r="V3" s="72">
        <f>[12]l_f0_b1!E4</f>
        <v>1.774</v>
      </c>
      <c r="W3" s="72">
        <f>[12]l_f0_b1!F4</f>
        <v>4.0869999999999997</v>
      </c>
      <c r="X3" s="72">
        <f>[12]l_f0_b1!G4</f>
        <v>4.9660000000000002</v>
      </c>
      <c r="Y3" s="72">
        <f>[12]l_f0_b1!H4</f>
        <v>10.01</v>
      </c>
      <c r="Z3" s="111">
        <f>[12]l_f0_b1!I4</f>
        <v>5.6369999999999999E-4</v>
      </c>
      <c r="AA3" s="111">
        <f>[12]l_f0_b1!J4</f>
        <v>8.9999999999999993E-3</v>
      </c>
      <c r="AB3" s="96" t="str">
        <f>[12]l_f0_b1!K4</f>
        <v>p&lt;0.01</v>
      </c>
      <c r="AC3" s="72">
        <f>[12]l_f0_b1!C5</f>
        <v>1.63</v>
      </c>
      <c r="AD3" s="72">
        <f>[12]l_f0_b1!D5</f>
        <v>0.46100000000000002</v>
      </c>
      <c r="AE3" s="72">
        <f>[12]l_f0_b1!E5</f>
        <v>0.72699999999999998</v>
      </c>
      <c r="AF3" s="72">
        <f>[12]l_f0_b1!F5</f>
        <v>2.5329999999999999</v>
      </c>
      <c r="AG3" s="72">
        <f>[12]l_f0_b1!G5</f>
        <v>3.5379999999999998</v>
      </c>
      <c r="AH3" s="72">
        <f>[12]l_f0_b1!H5</f>
        <v>9.9700000000000006</v>
      </c>
      <c r="AI3" s="111">
        <f>[12]l_f0_b1!I5</f>
        <v>5.4000000000000003E-3</v>
      </c>
      <c r="AJ3" s="111">
        <f>[12]l_f0_b1!J5</f>
        <v>8.6400000000000005E-2</v>
      </c>
      <c r="AK3" s="96" t="str">
        <f>[12]l_f0_b1!K5</f>
        <v>(p&lt;0.1)</v>
      </c>
      <c r="AL3" s="73">
        <f>[12]l_f0_b1!C6</f>
        <v>2.7770000000000001</v>
      </c>
      <c r="AM3" s="72">
        <f>[12]l_f0_b1!D6</f>
        <v>0.76800000000000002</v>
      </c>
      <c r="AN3" s="72">
        <f>[12]l_f0_b1!E6</f>
        <v>1.272</v>
      </c>
      <c r="AO3" s="72">
        <f>[12]l_f0_b1!F6</f>
        <v>4.282</v>
      </c>
      <c r="AP3" s="72">
        <f>[12]l_f0_b1!G6</f>
        <v>3.617</v>
      </c>
      <c r="AQ3" s="72">
        <f>[12]l_f0_b1!H6</f>
        <v>10.050000000000001</v>
      </c>
      <c r="AR3" s="111">
        <f>[12]l_f0_b1!I6</f>
        <v>4.7000000000000002E-3</v>
      </c>
      <c r="AS3" s="111">
        <f>[12]l_f0_b1!J6</f>
        <v>7.4800000000000005E-2</v>
      </c>
      <c r="AT3" s="96" t="str">
        <f>[12]l_f0_b1!K6</f>
        <v>(p&lt;0.1)</v>
      </c>
      <c r="AU3" s="73">
        <f>[12]l_f0_b1!C7</f>
        <v>1.1479999999999999</v>
      </c>
      <c r="AV3" s="72">
        <f>[12]l_f0_b1!D7</f>
        <v>0.58799999999999997</v>
      </c>
      <c r="AW3" s="72">
        <f>[12]l_f0_b1!E7</f>
        <v>-4.0000000000000001E-3</v>
      </c>
      <c r="AX3" s="72">
        <f>[12]l_f0_b1!F7</f>
        <v>2.2989999999999999</v>
      </c>
      <c r="AY3" s="72">
        <f>[12]l_f0_b1!G7</f>
        <v>1.9530000000000001</v>
      </c>
      <c r="AZ3" s="72">
        <f>[12]l_f0_b1!H7</f>
        <v>10.07</v>
      </c>
      <c r="BA3" s="111">
        <f>[12]l_f0_b1!I7</f>
        <v>7.9200000000000007E-2</v>
      </c>
      <c r="BB3" s="111">
        <f>[12]l_f0_b1!J7</f>
        <v>0.99990000000000001</v>
      </c>
      <c r="BC3" s="96">
        <f>[12]l_f0_b1!K7</f>
        <v>0</v>
      </c>
      <c r="BD3" s="72">
        <f>'B0 Mode'!AL3</f>
        <v>0.65325603900373996</v>
      </c>
      <c r="BE3" s="69">
        <f>'B0 Mode'!AM3</f>
        <v>0.96763271291965003</v>
      </c>
    </row>
    <row r="4" spans="1:57" s="74" customFormat="1" ht="33.6" customHeight="1" thickBot="1" x14ac:dyDescent="0.3">
      <c r="A4" s="75" t="s">
        <v>25</v>
      </c>
      <c r="B4" s="76">
        <f>[13]h_f0_b1!C2</f>
        <v>0.39300000000000002</v>
      </c>
      <c r="C4" s="69">
        <f>[13]h_f0_b1!D2</f>
        <v>0.372</v>
      </c>
      <c r="D4" s="69">
        <f>[13]h_f0_b1!E2</f>
        <v>-0.33600000000000002</v>
      </c>
      <c r="E4" s="69">
        <f>[13]h_f0_b1!F2</f>
        <v>1.123</v>
      </c>
      <c r="F4" s="69">
        <f>[13]h_f0_b1!G2</f>
        <v>1.0569999999999999</v>
      </c>
      <c r="G4" s="69">
        <f>[13]h_f0_b1!H2</f>
        <v>10.41</v>
      </c>
      <c r="H4" s="111">
        <f>[13]h_f0_b1!I2</f>
        <v>0.31440000000000001</v>
      </c>
      <c r="I4" s="111">
        <f>[13]h_f0_b1!J2</f>
        <v>0.99990000000000001</v>
      </c>
      <c r="J4" s="96">
        <f>[13]h_f0_b1!K2</f>
        <v>0</v>
      </c>
      <c r="K4" s="77">
        <f>[13]h_f0_b1!C3</f>
        <v>1.843</v>
      </c>
      <c r="L4" s="69">
        <f>[13]h_f0_b1!D3</f>
        <v>0.33900000000000002</v>
      </c>
      <c r="M4" s="69">
        <f>[13]h_f0_b1!E3</f>
        <v>1.177</v>
      </c>
      <c r="N4" s="69">
        <f>[13]h_f0_b1!F3</f>
        <v>2.508</v>
      </c>
      <c r="O4" s="69">
        <f>[13]h_f0_b1!G3</f>
        <v>5.4279999999999999</v>
      </c>
      <c r="P4" s="69">
        <f>[13]h_f0_b1!H3</f>
        <v>10.38</v>
      </c>
      <c r="Q4" s="111">
        <f>[13]h_f0_b1!I3</f>
        <v>2.5401999999999998E-4</v>
      </c>
      <c r="R4" s="111">
        <f>[13]h_f0_b1!J3</f>
        <v>4.1000000000000003E-3</v>
      </c>
      <c r="S4" s="96" t="str">
        <f>[13]h_f0_b1!K3</f>
        <v>p&lt;0.01</v>
      </c>
      <c r="T4" s="77">
        <f>[13]h_f0_b1!C4</f>
        <v>5.0460000000000003</v>
      </c>
      <c r="U4" s="69">
        <f>[13]h_f0_b1!D4</f>
        <v>0.69299999999999995</v>
      </c>
      <c r="V4" s="69">
        <f>[13]h_f0_b1!E4</f>
        <v>3.6869999999999998</v>
      </c>
      <c r="W4" s="69">
        <f>[13]h_f0_b1!F4</f>
        <v>6.4050000000000002</v>
      </c>
      <c r="X4" s="69">
        <f>[13]h_f0_b1!G4</f>
        <v>7.2789999999999999</v>
      </c>
      <c r="Y4" s="69">
        <f>[13]h_f0_b1!H4</f>
        <v>10.1</v>
      </c>
      <c r="Z4" s="111">
        <f>[13]h_f0_b1!I4</f>
        <v>2.527E-5</v>
      </c>
      <c r="AA4" s="111">
        <f>[13]h_f0_b1!J4</f>
        <v>4.0400000000000001E-4</v>
      </c>
      <c r="AB4" s="96" t="str">
        <f>[13]h_f0_b1!K4</f>
        <v>p&lt;0.001</v>
      </c>
      <c r="AC4" s="69">
        <f>[13]h_f0_b1!C5</f>
        <v>1.4490000000000001</v>
      </c>
      <c r="AD4" s="69">
        <f>[13]h_f0_b1!D5</f>
        <v>0.46899999999999997</v>
      </c>
      <c r="AE4" s="69">
        <f>[13]h_f0_b1!E5</f>
        <v>0.53</v>
      </c>
      <c r="AF4" s="69">
        <f>[13]h_f0_b1!F5</f>
        <v>2.3690000000000002</v>
      </c>
      <c r="AG4" s="69">
        <f>[13]h_f0_b1!G5</f>
        <v>3.089</v>
      </c>
      <c r="AH4" s="69">
        <f>[13]h_f0_b1!H5</f>
        <v>9.92</v>
      </c>
      <c r="AI4" s="111">
        <f>[13]h_f0_b1!I5</f>
        <v>1.1599999999999999E-2</v>
      </c>
      <c r="AJ4" s="111">
        <f>[13]h_f0_b1!J5</f>
        <v>0.18509999999999999</v>
      </c>
      <c r="AK4" s="96">
        <f>[13]h_f0_b1!K5</f>
        <v>0</v>
      </c>
      <c r="AL4" s="77">
        <f>[13]h_f0_b1!C6</f>
        <v>4.6529999999999996</v>
      </c>
      <c r="AM4" s="69">
        <f>[13]h_f0_b1!D6</f>
        <v>0.92600000000000005</v>
      </c>
      <c r="AN4" s="69">
        <f>[13]h_f0_b1!E6</f>
        <v>2.839</v>
      </c>
      <c r="AO4" s="69">
        <f>[13]h_f0_b1!F6</f>
        <v>6.4669999999999996</v>
      </c>
      <c r="AP4" s="69">
        <f>[13]h_f0_b1!G6</f>
        <v>5.0270000000000001</v>
      </c>
      <c r="AQ4" s="69">
        <f>[13]h_f0_b1!H6</f>
        <v>10.050000000000001</v>
      </c>
      <c r="AR4" s="111">
        <f>[13]h_f0_b1!I6</f>
        <v>5.0849000000000001E-4</v>
      </c>
      <c r="AS4" s="111">
        <f>[13]h_f0_b1!J6</f>
        <v>8.0999999999999996E-3</v>
      </c>
      <c r="AT4" s="96" t="str">
        <f>[13]h_f0_b1!K6</f>
        <v>p&lt;0.01</v>
      </c>
      <c r="AU4" s="77">
        <f>[13]h_f0_b1!C7</f>
        <v>3.2029999999999998</v>
      </c>
      <c r="AV4" s="69">
        <f>[13]h_f0_b1!D7</f>
        <v>0.80900000000000005</v>
      </c>
      <c r="AW4" s="69">
        <f>[13]h_f0_b1!E7</f>
        <v>1.6180000000000001</v>
      </c>
      <c r="AX4" s="69">
        <f>[13]h_f0_b1!F7</f>
        <v>4.7889999999999997</v>
      </c>
      <c r="AY4" s="69">
        <f>[13]h_f0_b1!G7</f>
        <v>3.9590000000000001</v>
      </c>
      <c r="AZ4" s="69">
        <f>[13]h_f0_b1!H7</f>
        <v>10.09</v>
      </c>
      <c r="BA4" s="111">
        <f>[13]h_f0_b1!I7</f>
        <v>2.5999999999999999E-3</v>
      </c>
      <c r="BB4" s="111">
        <f>[13]h_f0_b1!J7</f>
        <v>4.2299999999999997E-2</v>
      </c>
      <c r="BC4" s="96" t="str">
        <f>[13]h_f0_b1!K7</f>
        <v>p&lt;0.05</v>
      </c>
      <c r="BD4" s="69">
        <f>'B0 Mode'!AL4</f>
        <v>0.39232765136523001</v>
      </c>
      <c r="BE4" s="69">
        <f>'B0 Mode'!AM4</f>
        <v>0.89343047868632197</v>
      </c>
    </row>
    <row r="5" spans="1:57" s="74" customFormat="1" ht="33.6" customHeight="1" thickBot="1" x14ac:dyDescent="0.3">
      <c r="A5" s="78" t="s">
        <v>4</v>
      </c>
      <c r="B5" s="79">
        <f>[14]f0_exc_b1!C2</f>
        <v>0.26</v>
      </c>
      <c r="C5" s="80">
        <f>[14]f0_exc_b1!D2</f>
        <v>0.30599999999999999</v>
      </c>
      <c r="D5" s="80">
        <f>[14]f0_exc_b1!E2</f>
        <v>-0.33900000000000002</v>
      </c>
      <c r="E5" s="80">
        <f>[14]f0_exc_b1!F2</f>
        <v>0.85899999999999999</v>
      </c>
      <c r="F5" s="80">
        <f>[14]f0_exc_b1!G2</f>
        <v>0.85099999999999998</v>
      </c>
      <c r="G5" s="80">
        <f>[14]f0_exc_b1!H2</f>
        <v>10.050000000000001</v>
      </c>
      <c r="H5" s="111">
        <f>[14]f0_exc_b1!I2</f>
        <v>0.41470000000000001</v>
      </c>
      <c r="I5" s="111">
        <f>[14]f0_exc_b1!J2</f>
        <v>0.99990000000000001</v>
      </c>
      <c r="J5" s="96">
        <f>[14]f0_exc_b1!K2</f>
        <v>0</v>
      </c>
      <c r="K5" s="81">
        <f>[14]f0_exc_b1!C3</f>
        <v>7.2999999999999995E-2</v>
      </c>
      <c r="L5" s="80">
        <f>[14]f0_exc_b1!D3</f>
        <v>0.32100000000000001</v>
      </c>
      <c r="M5" s="80">
        <f>[14]f0_exc_b1!E3</f>
        <v>-0.55500000000000005</v>
      </c>
      <c r="N5" s="80">
        <f>[14]f0_exc_b1!F3</f>
        <v>0.70099999999999996</v>
      </c>
      <c r="O5" s="80">
        <f>[14]f0_exc_b1!G3</f>
        <v>0.22800000000000001</v>
      </c>
      <c r="P5" s="80">
        <f>[14]f0_exc_b1!H3</f>
        <v>9.81</v>
      </c>
      <c r="Q5" s="111">
        <f>[14]f0_exc_b1!I3</f>
        <v>0.82399999999999995</v>
      </c>
      <c r="R5" s="111">
        <f>[14]f0_exc_b1!J3</f>
        <v>0.99990000000000001</v>
      </c>
      <c r="S5" s="96">
        <f>[14]f0_exc_b1!K3</f>
        <v>0</v>
      </c>
      <c r="T5" s="81">
        <f>[14]f0_exc_b1!C4</f>
        <v>1.976</v>
      </c>
      <c r="U5" s="80">
        <f>[14]f0_exc_b1!D4</f>
        <v>0.47899999999999998</v>
      </c>
      <c r="V5" s="80">
        <f>[14]f0_exc_b1!E4</f>
        <v>1.0369999999999999</v>
      </c>
      <c r="W5" s="80">
        <f>[14]f0_exc_b1!F4</f>
        <v>2.9140000000000001</v>
      </c>
      <c r="X5" s="80">
        <f>[14]f0_exc_b1!G4</f>
        <v>4.1269999999999998</v>
      </c>
      <c r="Y5" s="80">
        <f>[14]f0_exc_b1!H4</f>
        <v>9.35</v>
      </c>
      <c r="Z5" s="111">
        <f>[14]f0_exc_b1!I4</f>
        <v>2.3999999999999998E-3</v>
      </c>
      <c r="AA5" s="111">
        <f>[14]f0_exc_b1!J4</f>
        <v>3.7900000000000003E-2</v>
      </c>
      <c r="AB5" s="96" t="str">
        <f>[14]f0_exc_b1!K4</f>
        <v>p&lt;0.05</v>
      </c>
      <c r="AC5" s="80">
        <f>[14]f0_exc_b1!C5</f>
        <v>-0.187</v>
      </c>
      <c r="AD5" s="80">
        <f>[14]f0_exc_b1!D5</f>
        <v>0.45800000000000002</v>
      </c>
      <c r="AE5" s="80">
        <f>[14]f0_exc_b1!E5</f>
        <v>-1.085</v>
      </c>
      <c r="AF5" s="80">
        <f>[14]f0_exc_b1!F5</f>
        <v>0.71199999999999997</v>
      </c>
      <c r="AG5" s="80">
        <f>[14]f0_exc_b1!G5</f>
        <v>-0.40799999999999997</v>
      </c>
      <c r="AH5" s="80">
        <f>[14]f0_exc_b1!H5</f>
        <v>9.9600000000000009</v>
      </c>
      <c r="AI5" s="111">
        <f>[14]f0_exc_b1!I5</f>
        <v>0.69210000000000005</v>
      </c>
      <c r="AJ5" s="111">
        <f>[14]f0_exc_b1!J5</f>
        <v>0.99990000000000001</v>
      </c>
      <c r="AK5" s="96">
        <f>[14]f0_exc_b1!K5</f>
        <v>0</v>
      </c>
      <c r="AL5" s="81">
        <f>[14]f0_exc_b1!C6</f>
        <v>1.716</v>
      </c>
      <c r="AM5" s="80">
        <f>[14]f0_exc_b1!D6</f>
        <v>0.55800000000000005</v>
      </c>
      <c r="AN5" s="80">
        <f>[14]f0_exc_b1!E6</f>
        <v>0.622</v>
      </c>
      <c r="AO5" s="80">
        <f>[14]f0_exc_b1!F6</f>
        <v>2.8090000000000002</v>
      </c>
      <c r="AP5" s="80">
        <f>[14]f0_exc_b1!G6</f>
        <v>3.0750000000000002</v>
      </c>
      <c r="AQ5" s="80">
        <f>[14]f0_exc_b1!H6</f>
        <v>9.6999999999999993</v>
      </c>
      <c r="AR5" s="111">
        <f>[14]f0_exc_b1!I6</f>
        <v>1.2200000000000001E-2</v>
      </c>
      <c r="AS5" s="111">
        <f>[14]f0_exc_b1!J6</f>
        <v>0.1946</v>
      </c>
      <c r="AT5" s="96">
        <f>[14]f0_exc_b1!K6</f>
        <v>0</v>
      </c>
      <c r="AU5" s="81">
        <f>[14]f0_exc_b1!C7</f>
        <v>1.903</v>
      </c>
      <c r="AV5" s="80">
        <f>[14]f0_exc_b1!D7</f>
        <v>0.32600000000000001</v>
      </c>
      <c r="AW5" s="80">
        <f>[14]f0_exc_b1!E7</f>
        <v>1.2629999999999999</v>
      </c>
      <c r="AX5" s="80">
        <f>[14]f0_exc_b1!F7</f>
        <v>2.5419999999999998</v>
      </c>
      <c r="AY5" s="80">
        <f>[14]f0_exc_b1!G7</f>
        <v>5.83</v>
      </c>
      <c r="AZ5" s="80">
        <f>[14]f0_exc_b1!H7</f>
        <v>9.48</v>
      </c>
      <c r="BA5" s="111">
        <f>[14]f0_exc_b1!I7</f>
        <v>2.0426999999999999E-4</v>
      </c>
      <c r="BB5" s="111">
        <f>[14]f0_exc_b1!J7</f>
        <v>3.3E-3</v>
      </c>
      <c r="BC5" s="96" t="str">
        <f>[14]f0_exc_b1!K7</f>
        <v>p&lt;0.01</v>
      </c>
      <c r="BD5" s="80">
        <f>'B0 Mode'!AL5</f>
        <v>7.75151821354607E-2</v>
      </c>
      <c r="BE5" s="80">
        <f>'B0 Mode'!AM5</f>
        <v>0.49149090119960898</v>
      </c>
    </row>
    <row r="6" spans="1:57" s="109" customFormat="1" ht="33.6" customHeight="1" thickTop="1" thickBot="1" x14ac:dyDescent="0.3">
      <c r="A6" s="101" t="s">
        <v>5</v>
      </c>
      <c r="B6" s="102" t="str">
        <f>B2</f>
        <v>β1</v>
      </c>
      <c r="C6" s="101" t="str">
        <f t="shared" ref="C6:J6" si="8">C2</f>
        <v xml:space="preserve">SE </v>
      </c>
      <c r="D6" s="101" t="str">
        <f t="shared" si="8"/>
        <v>2.5% CI</v>
      </c>
      <c r="E6" s="101" t="str">
        <f t="shared" si="8"/>
        <v>97.5% CI</v>
      </c>
      <c r="F6" s="101" t="str">
        <f t="shared" si="8"/>
        <v>t</v>
      </c>
      <c r="G6" s="101" t="str">
        <f t="shared" si="8"/>
        <v>df</v>
      </c>
      <c r="H6" s="101" t="str">
        <f t="shared" si="8"/>
        <v>p. val.</v>
      </c>
      <c r="I6" s="105" t="str">
        <f t="shared" si="8"/>
        <v>p.adj. (bf=7)</v>
      </c>
      <c r="J6" s="103" t="str">
        <f t="shared" si="8"/>
        <v>sig.</v>
      </c>
      <c r="K6" s="104" t="str">
        <f t="shared" ref="K6:AU6" si="9">K2</f>
        <v>β1</v>
      </c>
      <c r="L6" s="101" t="str">
        <f t="shared" ref="L6:S6" si="10">L2</f>
        <v xml:space="preserve">SE </v>
      </c>
      <c r="M6" s="101" t="str">
        <f t="shared" si="10"/>
        <v>2.5% CI</v>
      </c>
      <c r="N6" s="101" t="str">
        <f t="shared" si="10"/>
        <v>97.5% CI</v>
      </c>
      <c r="O6" s="101" t="str">
        <f t="shared" si="10"/>
        <v>t</v>
      </c>
      <c r="P6" s="101" t="str">
        <f t="shared" si="10"/>
        <v>df</v>
      </c>
      <c r="Q6" s="105" t="str">
        <f t="shared" si="10"/>
        <v>p. val.</v>
      </c>
      <c r="R6" s="105" t="str">
        <f t="shared" si="10"/>
        <v>p.adj. (bf=7)</v>
      </c>
      <c r="S6" s="106" t="str">
        <f t="shared" si="10"/>
        <v>sig.</v>
      </c>
      <c r="T6" s="104" t="str">
        <f t="shared" si="9"/>
        <v>β1</v>
      </c>
      <c r="U6" s="101" t="str">
        <f t="shared" ref="U6:AB6" si="11">U2</f>
        <v xml:space="preserve">SE </v>
      </c>
      <c r="V6" s="101" t="str">
        <f t="shared" si="11"/>
        <v>2.5% CI</v>
      </c>
      <c r="W6" s="101" t="str">
        <f t="shared" si="11"/>
        <v>97.5% CI</v>
      </c>
      <c r="X6" s="101" t="str">
        <f t="shared" si="11"/>
        <v>t</v>
      </c>
      <c r="Y6" s="101" t="str">
        <f t="shared" si="11"/>
        <v>df</v>
      </c>
      <c r="Z6" s="105" t="str">
        <f t="shared" si="11"/>
        <v>p. val.</v>
      </c>
      <c r="AA6" s="105" t="str">
        <f t="shared" si="11"/>
        <v>p.adj. (bf=7)</v>
      </c>
      <c r="AB6" s="106" t="str">
        <f t="shared" si="11"/>
        <v>sig.</v>
      </c>
      <c r="AC6" s="101" t="str">
        <f>T6</f>
        <v>β1</v>
      </c>
      <c r="AD6" s="101" t="str">
        <f t="shared" ref="AD6:AK6" si="12">U6</f>
        <v xml:space="preserve">SE </v>
      </c>
      <c r="AE6" s="101" t="str">
        <f t="shared" si="12"/>
        <v>2.5% CI</v>
      </c>
      <c r="AF6" s="101" t="str">
        <f t="shared" si="12"/>
        <v>97.5% CI</v>
      </c>
      <c r="AG6" s="101" t="str">
        <f t="shared" si="12"/>
        <v>t</v>
      </c>
      <c r="AH6" s="101" t="str">
        <f t="shared" si="12"/>
        <v>df</v>
      </c>
      <c r="AI6" s="101" t="str">
        <f t="shared" si="12"/>
        <v>p. val.</v>
      </c>
      <c r="AJ6" s="101" t="str">
        <f t="shared" si="12"/>
        <v>p.adj. (bf=7)</v>
      </c>
      <c r="AK6" s="101" t="str">
        <f t="shared" si="12"/>
        <v>sig.</v>
      </c>
      <c r="AL6" s="104" t="str">
        <f t="shared" si="9"/>
        <v>β1</v>
      </c>
      <c r="AM6" s="101" t="str">
        <f t="shared" ref="AM6:AT6" si="13">AM2</f>
        <v xml:space="preserve">SE </v>
      </c>
      <c r="AN6" s="101" t="str">
        <f t="shared" si="13"/>
        <v>2.5% CI</v>
      </c>
      <c r="AO6" s="101" t="str">
        <f t="shared" si="13"/>
        <v>97.5% CI</v>
      </c>
      <c r="AP6" s="101" t="str">
        <f t="shared" si="13"/>
        <v>t</v>
      </c>
      <c r="AQ6" s="101" t="str">
        <f t="shared" si="13"/>
        <v>df</v>
      </c>
      <c r="AR6" s="105" t="str">
        <f t="shared" si="13"/>
        <v>p. val.</v>
      </c>
      <c r="AS6" s="105" t="str">
        <f t="shared" si="13"/>
        <v>p.adj. (bf=7)</v>
      </c>
      <c r="AT6" s="106" t="str">
        <f t="shared" si="13"/>
        <v>sig.</v>
      </c>
      <c r="AU6" s="104" t="str">
        <f t="shared" si="9"/>
        <v>β1</v>
      </c>
      <c r="AV6" s="101" t="str">
        <f t="shared" ref="AV6:BC6" si="14">AV2</f>
        <v xml:space="preserve">SE </v>
      </c>
      <c r="AW6" s="101" t="str">
        <f t="shared" si="14"/>
        <v>2.5% CI</v>
      </c>
      <c r="AX6" s="101" t="str">
        <f t="shared" si="14"/>
        <v>97.5% CI</v>
      </c>
      <c r="AY6" s="101" t="str">
        <f t="shared" si="14"/>
        <v>t</v>
      </c>
      <c r="AZ6" s="101" t="str">
        <f t="shared" si="14"/>
        <v>df</v>
      </c>
      <c r="BA6" s="105" t="str">
        <f t="shared" si="14"/>
        <v>p. val.</v>
      </c>
      <c r="BB6" s="105" t="str">
        <f t="shared" si="14"/>
        <v>p.adj. (bf=7)</v>
      </c>
      <c r="BC6" s="107" t="str">
        <f t="shared" si="14"/>
        <v>sig.</v>
      </c>
      <c r="BD6" s="101" t="s">
        <v>38</v>
      </c>
      <c r="BE6" s="101" t="s">
        <v>39</v>
      </c>
    </row>
    <row r="7" spans="1:57" s="85" customFormat="1" ht="33.6" customHeight="1" thickTop="1" thickBot="1" x14ac:dyDescent="0.3">
      <c r="A7" s="82" t="s">
        <v>3</v>
      </c>
      <c r="B7" s="83">
        <f>[15]l_t_b1!C2</f>
        <v>0.33100000000000002</v>
      </c>
      <c r="C7" s="70">
        <f>[15]l_t_b1!D2</f>
        <v>2.6230000000000002</v>
      </c>
      <c r="D7" s="70">
        <f>[15]l_t_b1!E2</f>
        <v>-4.8109999999999999</v>
      </c>
      <c r="E7" s="70">
        <f>[15]l_t_b1!F2</f>
        <v>5.4729999999999999</v>
      </c>
      <c r="F7" s="72">
        <f>[15]l_t_b1!G2</f>
        <v>0.126</v>
      </c>
      <c r="G7" s="72">
        <f>[15]l_t_b1!H2</f>
        <v>9.93</v>
      </c>
      <c r="H7" s="111">
        <f>[15]l_t_b1!I2</f>
        <v>0.90210000000000001</v>
      </c>
      <c r="I7" s="111">
        <f>[15]l_t_b1!J2</f>
        <v>0.99990000000000001</v>
      </c>
      <c r="J7" s="96">
        <f>[15]l_t_b1!K2</f>
        <v>0</v>
      </c>
      <c r="K7" s="84">
        <f>[15]l_t_b1!C3</f>
        <v>-2.7149999999999999</v>
      </c>
      <c r="L7" s="72">
        <f>[15]l_t_b1!D3</f>
        <v>4.9470000000000001</v>
      </c>
      <c r="M7" s="72">
        <f>[15]l_t_b1!E3</f>
        <v>-12.411</v>
      </c>
      <c r="N7" s="72">
        <f>[15]l_t_b1!F3</f>
        <v>6.98</v>
      </c>
      <c r="O7" s="72">
        <f>[15]l_t_b1!G3</f>
        <v>-0.54900000000000004</v>
      </c>
      <c r="P7" s="72">
        <f>[15]l_t_b1!H3</f>
        <v>10.02</v>
      </c>
      <c r="Q7" s="111">
        <f>[15]l_t_b1!I3</f>
        <v>0.59509999999999996</v>
      </c>
      <c r="R7" s="111">
        <f>[15]l_t_b1!J3</f>
        <v>0.99990000000000001</v>
      </c>
      <c r="S7" s="96">
        <f>[15]l_t_b1!K3</f>
        <v>0</v>
      </c>
      <c r="T7" s="84">
        <f>[15]l_t_b1!C4</f>
        <v>-22.228000000000002</v>
      </c>
      <c r="U7" s="72">
        <f>[15]l_t_b1!D4</f>
        <v>5.101</v>
      </c>
      <c r="V7" s="72">
        <f>[15]l_t_b1!E4</f>
        <v>-32.226999999999997</v>
      </c>
      <c r="W7" s="72">
        <f>[15]l_t_b1!F4</f>
        <v>-12.23</v>
      </c>
      <c r="X7" s="72">
        <f>[15]l_t_b1!G4</f>
        <v>-4.3570000000000002</v>
      </c>
      <c r="Y7" s="72">
        <f>[15]l_t_b1!H4</f>
        <v>9.94</v>
      </c>
      <c r="Z7" s="111">
        <f>[15]l_t_b1!I4</f>
        <v>1.4E-3</v>
      </c>
      <c r="AA7" s="111">
        <f>[15]l_t_b1!J4</f>
        <v>2.3099999999999999E-2</v>
      </c>
      <c r="AB7" s="96" t="str">
        <f>[15]l_t_b1!K4</f>
        <v>p&lt;0.05</v>
      </c>
      <c r="AC7" s="70">
        <f>[15]l_t_b1!C5</f>
        <v>-3.0459999999999998</v>
      </c>
      <c r="AD7" s="72">
        <f>[15]l_t_b1!D5</f>
        <v>4.0609999999999999</v>
      </c>
      <c r="AE7" s="72">
        <f>[15]l_t_b1!E5</f>
        <v>-11.006</v>
      </c>
      <c r="AF7" s="72">
        <f>[15]l_t_b1!F5</f>
        <v>4.9130000000000003</v>
      </c>
      <c r="AG7" s="72">
        <f>[15]l_t_b1!G5</f>
        <v>-0.75</v>
      </c>
      <c r="AH7" s="72">
        <f>[15]l_t_b1!H5</f>
        <v>10</v>
      </c>
      <c r="AI7" s="111">
        <f>[15]l_t_b1!I5</f>
        <v>0.47039999999999998</v>
      </c>
      <c r="AJ7" s="111">
        <f>[15]l_t_b1!J5</f>
        <v>0.99990000000000001</v>
      </c>
      <c r="AK7" s="96">
        <f>[15]l_t_b1!K5</f>
        <v>0</v>
      </c>
      <c r="AL7" s="84">
        <f>[15]l_t_b1!C6</f>
        <v>-22.559000000000001</v>
      </c>
      <c r="AM7" s="72">
        <f>[15]l_t_b1!D6</f>
        <v>4.202</v>
      </c>
      <c r="AN7" s="72">
        <f>[15]l_t_b1!E6</f>
        <v>-30.795000000000002</v>
      </c>
      <c r="AO7" s="72">
        <f>[15]l_t_b1!F6</f>
        <v>-14.324</v>
      </c>
      <c r="AP7" s="72">
        <f>[15]l_t_b1!G6</f>
        <v>-5.3689999999999998</v>
      </c>
      <c r="AQ7" s="72">
        <f>[15]l_t_b1!H6</f>
        <v>9.68</v>
      </c>
      <c r="AR7" s="111">
        <f>[15]l_t_b1!I6</f>
        <v>3.5174000000000002E-4</v>
      </c>
      <c r="AS7" s="111">
        <f>[15]l_t_b1!J6</f>
        <v>5.5999999999999999E-3</v>
      </c>
      <c r="AT7" s="96" t="str">
        <f>[15]l_t_b1!K6</f>
        <v>p&lt;0.01</v>
      </c>
      <c r="AU7" s="84">
        <f>[15]l_t_b1!C7</f>
        <v>-19.513000000000002</v>
      </c>
      <c r="AV7" s="72">
        <f>[15]l_t_b1!D7</f>
        <v>5.3159999999999998</v>
      </c>
      <c r="AW7" s="72">
        <f>[15]l_t_b1!E7</f>
        <v>-29.933</v>
      </c>
      <c r="AX7" s="72">
        <f>[15]l_t_b1!F7</f>
        <v>-9.093</v>
      </c>
      <c r="AY7" s="72">
        <f>[15]l_t_b1!G7</f>
        <v>-3.67</v>
      </c>
      <c r="AZ7" s="72">
        <f>[15]l_t_b1!H7</f>
        <v>9.99</v>
      </c>
      <c r="BA7" s="111">
        <f>[15]l_t_b1!I7</f>
        <v>4.3E-3</v>
      </c>
      <c r="BB7" s="111">
        <f>[15]l_t_b1!J7</f>
        <v>6.9099999999999995E-2</v>
      </c>
      <c r="BC7" s="96" t="str">
        <f>[15]l_t_b1!K7</f>
        <v>(p&lt;0.1)</v>
      </c>
      <c r="BD7" s="72">
        <f>'B0 Mode'!AL7</f>
        <v>0.63532338526946097</v>
      </c>
      <c r="BE7" s="72">
        <f>'B0 Mode'!AM7</f>
        <v>0.82413402479152897</v>
      </c>
    </row>
    <row r="8" spans="1:57" s="85" customFormat="1" ht="33.6" customHeight="1" thickBot="1" x14ac:dyDescent="0.3">
      <c r="A8" s="86" t="s">
        <v>2</v>
      </c>
      <c r="B8" s="87">
        <f>[16]h_t_b1!C2</f>
        <v>-0.27700000000000002</v>
      </c>
      <c r="C8" s="78">
        <f>[16]h_t_b1!D2</f>
        <v>3.0350000000000001</v>
      </c>
      <c r="D8" s="78">
        <f>[16]h_t_b1!E2</f>
        <v>-6.2240000000000002</v>
      </c>
      <c r="E8" s="78">
        <f>[16]h_t_b1!F2</f>
        <v>5.6710000000000003</v>
      </c>
      <c r="F8" s="80">
        <f>[16]h_t_b1!G2</f>
        <v>-9.0999999999999998E-2</v>
      </c>
      <c r="G8" s="80">
        <f>[16]h_t_b1!H2</f>
        <v>615.03</v>
      </c>
      <c r="H8" s="111">
        <f>[16]h_t_b1!I2</f>
        <v>0.9274</v>
      </c>
      <c r="I8" s="111">
        <f>[16]h_t_b1!J2</f>
        <v>0.99990000000000001</v>
      </c>
      <c r="J8" s="96">
        <f>[16]h_t_b1!K2</f>
        <v>0</v>
      </c>
      <c r="K8" s="88">
        <f>[16]h_t_b1!C3</f>
        <v>-4.0140000000000002</v>
      </c>
      <c r="L8" s="80">
        <f>[16]h_t_b1!D3</f>
        <v>3.0390000000000001</v>
      </c>
      <c r="M8" s="80">
        <f>[16]h_t_b1!E3</f>
        <v>-9.9719999999999995</v>
      </c>
      <c r="N8" s="80">
        <f>[16]h_t_b1!F3</f>
        <v>1.9430000000000001</v>
      </c>
      <c r="O8" s="80">
        <f>[16]h_t_b1!G3</f>
        <v>-1.321</v>
      </c>
      <c r="P8" s="80">
        <f>[16]h_t_b1!H3</f>
        <v>615.02</v>
      </c>
      <c r="Q8" s="111">
        <f>[16]h_t_b1!I3</f>
        <v>0.18709999999999999</v>
      </c>
      <c r="R8" s="111">
        <f>[16]h_t_b1!J3</f>
        <v>0.99990000000000001</v>
      </c>
      <c r="S8" s="96">
        <f>[16]h_t_b1!K3</f>
        <v>0</v>
      </c>
      <c r="T8" s="88">
        <f>[16]h_t_b1!C4</f>
        <v>-20.57</v>
      </c>
      <c r="U8" s="80">
        <f>[16]h_t_b1!D4</f>
        <v>3.0960000000000001</v>
      </c>
      <c r="V8" s="80">
        <f>[16]h_t_b1!E4</f>
        <v>-26.638000000000002</v>
      </c>
      <c r="W8" s="80">
        <f>[16]h_t_b1!F4</f>
        <v>-14.500999999999999</v>
      </c>
      <c r="X8" s="80">
        <f>[16]h_t_b1!G4</f>
        <v>-6.6429999999999998</v>
      </c>
      <c r="Y8" s="80">
        <f>[16]h_t_b1!H4</f>
        <v>615.16</v>
      </c>
      <c r="Z8" s="111">
        <f>[16]h_t_b1!I4</f>
        <v>6.7541000000000002E-11</v>
      </c>
      <c r="AA8" s="111">
        <f>[16]h_t_b1!J4</f>
        <v>1.08E-9</v>
      </c>
      <c r="AB8" s="96" t="str">
        <f>[16]h_t_b1!K4</f>
        <v>p&lt;0.001</v>
      </c>
      <c r="AC8" s="78">
        <f>[16]h_t_b1!C5</f>
        <v>-3.738</v>
      </c>
      <c r="AD8" s="80">
        <f>[16]h_t_b1!D5</f>
        <v>3.0329999999999999</v>
      </c>
      <c r="AE8" s="80">
        <f>[16]h_t_b1!E5</f>
        <v>-9.6829999999999998</v>
      </c>
      <c r="AF8" s="80">
        <f>[16]h_t_b1!F5</f>
        <v>2.2080000000000002</v>
      </c>
      <c r="AG8" s="80">
        <f>[16]h_t_b1!G5</f>
        <v>-1.232</v>
      </c>
      <c r="AH8" s="80">
        <f>[16]h_t_b1!H5</f>
        <v>615.07000000000005</v>
      </c>
      <c r="AI8" s="111">
        <f>[16]h_t_b1!I5</f>
        <v>0.21840000000000001</v>
      </c>
      <c r="AJ8" s="111">
        <f>[16]h_t_b1!J5</f>
        <v>0.99990000000000001</v>
      </c>
      <c r="AK8" s="96">
        <f>[16]h_t_b1!K5</f>
        <v>0</v>
      </c>
      <c r="AL8" s="88">
        <f>[16]h_t_b1!C6</f>
        <v>-20.292999999999999</v>
      </c>
      <c r="AM8" s="80">
        <f>[16]h_t_b1!D6</f>
        <v>3.0950000000000002</v>
      </c>
      <c r="AN8" s="80">
        <f>[16]h_t_b1!E6</f>
        <v>-26.359000000000002</v>
      </c>
      <c r="AO8" s="80">
        <f>[16]h_t_b1!F6</f>
        <v>-14.227</v>
      </c>
      <c r="AP8" s="80">
        <f>[16]h_t_b1!G6</f>
        <v>-6.556</v>
      </c>
      <c r="AQ8" s="80">
        <f>[16]h_t_b1!H6</f>
        <v>615.25</v>
      </c>
      <c r="AR8" s="111">
        <f>[16]h_t_b1!I6</f>
        <v>1.1675000000000001E-10</v>
      </c>
      <c r="AS8" s="111">
        <f>[16]h_t_b1!J6</f>
        <v>1.87E-9</v>
      </c>
      <c r="AT8" s="96" t="str">
        <f>[16]h_t_b1!K6</f>
        <v>p&lt;0.001</v>
      </c>
      <c r="AU8" s="88">
        <f>[16]h_t_b1!C7</f>
        <v>-16.555</v>
      </c>
      <c r="AV8" s="80">
        <f>[16]h_t_b1!D7</f>
        <v>3.0830000000000002</v>
      </c>
      <c r="AW8" s="80">
        <f>[16]h_t_b1!E7</f>
        <v>-22.597999999999999</v>
      </c>
      <c r="AX8" s="80">
        <f>[16]h_t_b1!F7</f>
        <v>-10.512</v>
      </c>
      <c r="AY8" s="80">
        <f>[16]h_t_b1!G7</f>
        <v>-5.3689999999999998</v>
      </c>
      <c r="AZ8" s="80">
        <f>[16]h_t_b1!H7</f>
        <v>615.11</v>
      </c>
      <c r="BA8" s="111">
        <f>[16]h_t_b1!I7</f>
        <v>1.1225E-7</v>
      </c>
      <c r="BB8" s="111">
        <f>[16]h_t_b1!J7</f>
        <v>1.7999999999999999E-6</v>
      </c>
      <c r="BC8" s="96" t="str">
        <f>[16]h_t_b1!K7</f>
        <v>p&lt;0.001</v>
      </c>
      <c r="BD8" s="80">
        <f>'B0 Mode'!AL8</f>
        <v>0.296650413521515</v>
      </c>
      <c r="BE8" s="80">
        <f>'B0 Mode'!AM8</f>
        <v>0.83291444025534001</v>
      </c>
    </row>
    <row r="9" spans="1:57" s="109" customFormat="1" ht="33.6" customHeight="1" thickTop="1" thickBot="1" x14ac:dyDescent="0.3">
      <c r="A9" s="101" t="s">
        <v>41</v>
      </c>
      <c r="B9" s="102" t="str">
        <f>B2</f>
        <v>β1</v>
      </c>
      <c r="C9" s="101" t="str">
        <f t="shared" ref="C9:J9" si="15">C2</f>
        <v xml:space="preserve">SE </v>
      </c>
      <c r="D9" s="101" t="str">
        <f t="shared" si="15"/>
        <v>2.5% CI</v>
      </c>
      <c r="E9" s="101" t="str">
        <f t="shared" si="15"/>
        <v>97.5% CI</v>
      </c>
      <c r="F9" s="101" t="str">
        <f t="shared" si="15"/>
        <v>t</v>
      </c>
      <c r="G9" s="101" t="str">
        <f t="shared" si="15"/>
        <v>df</v>
      </c>
      <c r="H9" s="101" t="str">
        <f t="shared" si="15"/>
        <v>p. val.</v>
      </c>
      <c r="I9" s="105" t="str">
        <f t="shared" si="15"/>
        <v>p.adj. (bf=7)</v>
      </c>
      <c r="J9" s="103" t="str">
        <f t="shared" si="15"/>
        <v>sig.</v>
      </c>
      <c r="K9" s="104" t="str">
        <f t="shared" ref="K9:AU9" si="16">K2</f>
        <v>β1</v>
      </c>
      <c r="L9" s="101" t="str">
        <f t="shared" ref="L9:S9" si="17">L2</f>
        <v xml:space="preserve">SE </v>
      </c>
      <c r="M9" s="101" t="str">
        <f t="shared" si="17"/>
        <v>2.5% CI</v>
      </c>
      <c r="N9" s="101" t="str">
        <f t="shared" si="17"/>
        <v>97.5% CI</v>
      </c>
      <c r="O9" s="101" t="str">
        <f t="shared" si="17"/>
        <v>t</v>
      </c>
      <c r="P9" s="101" t="str">
        <f t="shared" si="17"/>
        <v>df</v>
      </c>
      <c r="Q9" s="105" t="str">
        <f t="shared" si="17"/>
        <v>p. val.</v>
      </c>
      <c r="R9" s="105" t="str">
        <f t="shared" si="17"/>
        <v>p.adj. (bf=7)</v>
      </c>
      <c r="S9" s="106" t="str">
        <f t="shared" si="17"/>
        <v>sig.</v>
      </c>
      <c r="T9" s="104" t="str">
        <f t="shared" si="16"/>
        <v>β1</v>
      </c>
      <c r="U9" s="101" t="str">
        <f t="shared" ref="U9:AB9" si="18">U2</f>
        <v xml:space="preserve">SE </v>
      </c>
      <c r="V9" s="101" t="str">
        <f t="shared" si="18"/>
        <v>2.5% CI</v>
      </c>
      <c r="W9" s="101" t="str">
        <f t="shared" si="18"/>
        <v>97.5% CI</v>
      </c>
      <c r="X9" s="101" t="str">
        <f t="shared" si="18"/>
        <v>t</v>
      </c>
      <c r="Y9" s="101" t="str">
        <f t="shared" si="18"/>
        <v>df</v>
      </c>
      <c r="Z9" s="105" t="str">
        <f t="shared" si="18"/>
        <v>p. val.</v>
      </c>
      <c r="AA9" s="105" t="str">
        <f t="shared" si="18"/>
        <v>p.adj. (bf=7)</v>
      </c>
      <c r="AB9" s="106" t="str">
        <f t="shared" si="18"/>
        <v>sig.</v>
      </c>
      <c r="AC9" s="101">
        <f>AC5</f>
        <v>-0.187</v>
      </c>
      <c r="AD9" s="101">
        <f t="shared" ref="AD9:AK9" si="19">AD5</f>
        <v>0.45800000000000002</v>
      </c>
      <c r="AE9" s="101">
        <f t="shared" si="19"/>
        <v>-1.085</v>
      </c>
      <c r="AF9" s="101">
        <f t="shared" si="19"/>
        <v>0.71199999999999997</v>
      </c>
      <c r="AG9" s="101">
        <f t="shared" si="19"/>
        <v>-0.40799999999999997</v>
      </c>
      <c r="AH9" s="101">
        <f t="shared" si="19"/>
        <v>9.9600000000000009</v>
      </c>
      <c r="AI9" s="105">
        <f t="shared" si="19"/>
        <v>0.69210000000000005</v>
      </c>
      <c r="AJ9" s="105">
        <f t="shared" si="19"/>
        <v>0.99990000000000001</v>
      </c>
      <c r="AK9" s="106">
        <f t="shared" si="19"/>
        <v>0</v>
      </c>
      <c r="AL9" s="104" t="str">
        <f t="shared" si="16"/>
        <v>β1</v>
      </c>
      <c r="AM9" s="101" t="str">
        <f t="shared" ref="AM9:AT9" si="20">AM2</f>
        <v xml:space="preserve">SE </v>
      </c>
      <c r="AN9" s="101" t="str">
        <f t="shared" si="20"/>
        <v>2.5% CI</v>
      </c>
      <c r="AO9" s="101" t="str">
        <f t="shared" si="20"/>
        <v>97.5% CI</v>
      </c>
      <c r="AP9" s="101" t="str">
        <f t="shared" si="20"/>
        <v>t</v>
      </c>
      <c r="AQ9" s="101" t="str">
        <f t="shared" si="20"/>
        <v>df</v>
      </c>
      <c r="AR9" s="105" t="str">
        <f t="shared" si="20"/>
        <v>p. val.</v>
      </c>
      <c r="AS9" s="105" t="str">
        <f t="shared" si="20"/>
        <v>p.adj. (bf=7)</v>
      </c>
      <c r="AT9" s="106" t="str">
        <f t="shared" si="20"/>
        <v>sig.</v>
      </c>
      <c r="AU9" s="104" t="str">
        <f t="shared" si="16"/>
        <v>β1</v>
      </c>
      <c r="AV9" s="101" t="str">
        <f t="shared" ref="AV9:BC9" si="21">AV2</f>
        <v xml:space="preserve">SE </v>
      </c>
      <c r="AW9" s="101" t="str">
        <f t="shared" si="21"/>
        <v>2.5% CI</v>
      </c>
      <c r="AX9" s="101" t="str">
        <f t="shared" si="21"/>
        <v>97.5% CI</v>
      </c>
      <c r="AY9" s="101" t="str">
        <f t="shared" si="21"/>
        <v>t</v>
      </c>
      <c r="AZ9" s="101" t="str">
        <f t="shared" si="21"/>
        <v>df</v>
      </c>
      <c r="BA9" s="105" t="str">
        <f t="shared" si="21"/>
        <v>p. val.</v>
      </c>
      <c r="BB9" s="105" t="str">
        <f t="shared" si="21"/>
        <v>p.adj. (bf=7)</v>
      </c>
      <c r="BC9" s="107" t="str">
        <f t="shared" si="21"/>
        <v>sig.</v>
      </c>
      <c r="BD9" s="101" t="s">
        <v>38</v>
      </c>
      <c r="BE9" s="101" t="s">
        <v>39</v>
      </c>
    </row>
    <row r="10" spans="1:57" s="110" customFormat="1" ht="33.6" customHeight="1" thickTop="1" x14ac:dyDescent="0.25">
      <c r="A10" s="22" t="s">
        <v>34</v>
      </c>
      <c r="B10" s="21">
        <f>[17]lh_slope_b1!C2</f>
        <v>5.7000000000000002E-2</v>
      </c>
      <c r="C10" s="22">
        <f>[17]lh_slope_b1!D2</f>
        <v>5.1999999999999998E-2</v>
      </c>
      <c r="D10" s="22">
        <f>[17]lh_slope_b1!E2</f>
        <v>-4.3999999999999997E-2</v>
      </c>
      <c r="E10" s="22">
        <f>[17]lh_slope_b1!F2</f>
        <v>0.159</v>
      </c>
      <c r="F10" s="21">
        <f>[17]lh_slope_b1!G2</f>
        <v>1.1080000000000001</v>
      </c>
      <c r="G10" s="21">
        <f>[17]lh_slope_b1!H2</f>
        <v>9.92</v>
      </c>
      <c r="H10" s="90">
        <f>[17]lh_slope_b1!I2</f>
        <v>0.29409999999999997</v>
      </c>
      <c r="I10" s="90">
        <f>[17]lh_slope_b1!J2</f>
        <v>0.99990000000000001</v>
      </c>
      <c r="J10" s="119">
        <f>[17]lh_slope_b1!K2</f>
        <v>0</v>
      </c>
      <c r="K10" s="89">
        <f>[17]lh_slope_b1!C3</f>
        <v>5.0999999999999997E-2</v>
      </c>
      <c r="L10" s="21">
        <f>[17]lh_slope_b1!D3</f>
        <v>5.6000000000000001E-2</v>
      </c>
      <c r="M10" s="21">
        <f>[17]lh_slope_b1!E3</f>
        <v>-5.8000000000000003E-2</v>
      </c>
      <c r="N10" s="21">
        <f>[17]lh_slope_b1!F3</f>
        <v>0.16</v>
      </c>
      <c r="O10" s="21">
        <f>[17]lh_slope_b1!G3</f>
        <v>0.91400000000000003</v>
      </c>
      <c r="P10" s="21">
        <f>[17]lh_slope_b1!H3</f>
        <v>9.81</v>
      </c>
      <c r="Q10" s="90">
        <f>[17]lh_slope_b1!I3</f>
        <v>0.38240000000000002</v>
      </c>
      <c r="R10" s="90">
        <f>[17]lh_slope_b1!J3</f>
        <v>0.99990000000000001</v>
      </c>
      <c r="S10" s="119">
        <f>[17]lh_slope_b1!K3</f>
        <v>0</v>
      </c>
      <c r="T10" s="89">
        <f>[17]lh_slope_b1!C4</f>
        <v>0.29399999999999998</v>
      </c>
      <c r="U10" s="21">
        <f>[17]lh_slope_b1!D4</f>
        <v>6.3E-2</v>
      </c>
      <c r="V10" s="21">
        <f>[17]lh_slope_b1!E4</f>
        <v>0.17199999999999999</v>
      </c>
      <c r="W10" s="21">
        <f>[17]lh_slope_b1!F4</f>
        <v>0.41699999999999998</v>
      </c>
      <c r="X10" s="21">
        <f>[17]lh_slope_b1!G4</f>
        <v>4.7050000000000001</v>
      </c>
      <c r="Y10" s="21">
        <f>[17]lh_slope_b1!H4</f>
        <v>8.5</v>
      </c>
      <c r="Z10" s="90">
        <f>[17]lh_slope_b1!I4</f>
        <v>1.2999999999999999E-3</v>
      </c>
      <c r="AA10" s="90">
        <f>[17]lh_slope_b1!J4</f>
        <v>2.0799999999999999E-2</v>
      </c>
      <c r="AB10" s="119" t="str">
        <f>[17]lh_slope_b1!K4</f>
        <v>p&lt;0.05</v>
      </c>
      <c r="AC10" s="21">
        <f>[17]lh_slope_b1!C5</f>
        <v>-7.0000000000000001E-3</v>
      </c>
      <c r="AD10" s="21">
        <f>[17]lh_slope_b1!D5</f>
        <v>7.6999999999999999E-2</v>
      </c>
      <c r="AE10" s="21">
        <f>[17]lh_slope_b1!E5</f>
        <v>-0.157</v>
      </c>
      <c r="AF10" s="21">
        <f>[17]lh_slope_b1!F5</f>
        <v>0.14399999999999999</v>
      </c>
      <c r="AG10" s="21">
        <f>[17]lh_slope_b1!G5</f>
        <v>-8.5000000000000006E-2</v>
      </c>
      <c r="AH10" s="21">
        <f>[17]lh_slope_b1!H5</f>
        <v>9.93</v>
      </c>
      <c r="AI10" s="90">
        <f>[17]lh_slope_b1!I5</f>
        <v>0.93389999999999995</v>
      </c>
      <c r="AJ10" s="90">
        <f>[17]lh_slope_b1!J5</f>
        <v>0.99990000000000001</v>
      </c>
      <c r="AK10" s="119">
        <f>[17]lh_slope_b1!K5</f>
        <v>0</v>
      </c>
      <c r="AL10" s="89">
        <f>[17]lh_slope_b1!C6</f>
        <v>0.23699999999999999</v>
      </c>
      <c r="AM10" s="21">
        <f>[17]lh_slope_b1!D6</f>
        <v>7.4999999999999997E-2</v>
      </c>
      <c r="AN10" s="21">
        <f>[17]lh_slope_b1!E6</f>
        <v>0.09</v>
      </c>
      <c r="AO10" s="21">
        <f>[17]lh_slope_b1!F6</f>
        <v>0.38300000000000001</v>
      </c>
      <c r="AP10" s="21">
        <f>[17]lh_slope_b1!G6</f>
        <v>3.1709999999999998</v>
      </c>
      <c r="AQ10" s="21">
        <f>[17]lh_slope_b1!H6</f>
        <v>9.02</v>
      </c>
      <c r="AR10" s="90">
        <f>[17]lh_slope_b1!I6</f>
        <v>1.1299999999999999E-2</v>
      </c>
      <c r="AS10" s="90">
        <f>[17]lh_slope_b1!J6</f>
        <v>0.18099999999999999</v>
      </c>
      <c r="AT10" s="119">
        <f>[17]lh_slope_b1!K6</f>
        <v>0</v>
      </c>
      <c r="AU10" s="89">
        <f>[17]lh_slope_b1!C7</f>
        <v>0.24299999999999999</v>
      </c>
      <c r="AV10" s="21">
        <f>[17]lh_slope_b1!D7</f>
        <v>5.8999999999999997E-2</v>
      </c>
      <c r="AW10" s="21">
        <f>[17]lh_slope_b1!E7</f>
        <v>0.128</v>
      </c>
      <c r="AX10" s="21">
        <f>[17]lh_slope_b1!F7</f>
        <v>0.35899999999999999</v>
      </c>
      <c r="AY10" s="21">
        <f>[17]lh_slope_b1!G7</f>
        <v>4.1459999999999999</v>
      </c>
      <c r="AZ10" s="21">
        <f>[17]lh_slope_b1!H7</f>
        <v>9.67</v>
      </c>
      <c r="BA10" s="90">
        <f>[17]lh_slope_b1!I7</f>
        <v>2.0999999999999999E-3</v>
      </c>
      <c r="BB10" s="90">
        <f>[17]lh_slope_b1!J7</f>
        <v>3.4200000000000001E-2</v>
      </c>
      <c r="BC10" s="119" t="str">
        <f>[17]lh_slope_b1!K7</f>
        <v>p&lt;0.05</v>
      </c>
      <c r="BD10" s="21">
        <v>0.57100300904639401</v>
      </c>
      <c r="BE10" s="21">
        <v>0.57100300904639401</v>
      </c>
    </row>
  </sheetData>
  <mergeCells count="7">
    <mergeCell ref="AU1:BC1"/>
    <mergeCell ref="BD1:BE1"/>
    <mergeCell ref="B1:J1"/>
    <mergeCell ref="K1:S1"/>
    <mergeCell ref="T1:AB1"/>
    <mergeCell ref="AC1:AK1"/>
    <mergeCell ref="AL1:AT1"/>
  </mergeCells>
  <conditionalFormatting sqref="H10:I10 H7:I8 H3:I5 BA10:BB10 BA7:BB8 BA3:BB5 AR10:AS10 AR7:AS8 AR3:AS5 AI10:AJ10 AI7:AJ8 AI3:AJ5 Z10:AA10 Z7:AA8 Z3:AA5 Q10:R10 Q7:R8 Q3:R5">
    <cfRule type="cellIs" dxfId="125" priority="5" stopIfTrue="1" operator="lessThan">
      <formula>0.0001</formula>
    </cfRule>
    <cfRule type="cellIs" dxfId="124" priority="6" stopIfTrue="1" operator="lessThan">
      <formula>0.001</formula>
    </cfRule>
    <cfRule type="cellIs" dxfId="123" priority="7" stopIfTrue="1" operator="lessThan">
      <formula>0.05</formula>
    </cfRule>
    <cfRule type="cellIs" dxfId="122" priority="8" stopIfTrue="1" operator="lessThan">
      <formula>0.1</formula>
    </cfRule>
  </conditionalFormatting>
  <conditionalFormatting sqref="BC10 BC7:BC8 BC3:BC5 AT3:AT5 AT7:AT8 AT10 AK10 AK7:AK8 AK3:AK5 AB10 AB7:AB8 AB3:AB5 S10 S7:S8 S3:S5 J10 J7:J8 J3:J5">
    <cfRule type="containsText" dxfId="121" priority="1" stopIfTrue="1" operator="containsText" text="p&lt;0.001">
      <formula>NOT(ISERROR(SEARCH("p&lt;0.001",J3)))</formula>
    </cfRule>
    <cfRule type="containsText" dxfId="120" priority="2" stopIfTrue="1" operator="containsText" text="p&lt;0.01">
      <formula>NOT(ISERROR(SEARCH("p&lt;0.01",J3)))</formula>
    </cfRule>
    <cfRule type="containsText" dxfId="119" priority="3" stopIfTrue="1" operator="containsText" text="p&lt;0.05">
      <formula>NOT(ISERROR(SEARCH("p&lt;0.05",J3)))</formula>
    </cfRule>
    <cfRule type="containsText" dxfId="118" priority="4" stopIfTrue="1" operator="containsText" text="p&lt;0.1">
      <formula>NOT(ISERROR(SEARCH("p&lt;0.1",J3)))</formula>
    </cfRule>
  </conditionalFormatting>
  <pageMargins left="0.23622047244094491" right="0.23622047244094491" top="0.74803149606299213" bottom="0.74803149606299213" header="0.31496062992125984" footer="0.31496062992125984"/>
  <pageSetup paperSize="8" scale="36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EA980-ECC7-4B76-970E-AA147695E3FE}">
  <sheetPr>
    <pageSetUpPr fitToPage="1"/>
  </sheetPr>
  <dimension ref="A1:AM10"/>
  <sheetViews>
    <sheetView showGridLines="0" topLeftCell="U1" zoomScale="130" zoomScaleNormal="130" zoomScaleSheetLayoutView="47" workbookViewId="0"/>
  </sheetViews>
  <sheetFormatPr defaultColWidth="13.88671875" defaultRowHeight="13.8" x14ac:dyDescent="0.3"/>
  <cols>
    <col min="1" max="1" width="10.6640625" style="120" bestFit="1" customWidth="1"/>
    <col min="2" max="3" width="7.6640625" style="23" customWidth="1"/>
    <col min="4" max="5" width="11.44140625" style="23" customWidth="1"/>
    <col min="6" max="7" width="8.6640625" style="23" customWidth="1"/>
    <col min="8" max="8" width="11.44140625" style="23" customWidth="1"/>
    <col min="9" max="9" width="11.109375" style="24" customWidth="1"/>
    <col min="10" max="10" width="11.44140625" style="24" customWidth="1"/>
    <col min="11" max="12" width="7.6640625" style="23" customWidth="1"/>
    <col min="13" max="14" width="11.44140625" style="23" customWidth="1"/>
    <col min="15" max="16" width="8.6640625" style="23" customWidth="1"/>
    <col min="17" max="17" width="11.44140625" style="23" customWidth="1"/>
    <col min="18" max="18" width="11.109375" style="25" customWidth="1"/>
    <col min="19" max="19" width="11.44140625" style="25" customWidth="1"/>
    <col min="20" max="21" width="7.6640625" style="23" customWidth="1"/>
    <col min="22" max="23" width="11.44140625" style="23" customWidth="1"/>
    <col min="24" max="25" width="8.6640625" style="23" customWidth="1"/>
    <col min="26" max="26" width="11.44140625" style="23" customWidth="1"/>
    <col min="27" max="27" width="11.109375" style="25" customWidth="1"/>
    <col min="28" max="28" width="11.44140625" style="25" customWidth="1"/>
    <col min="29" max="30" width="7.6640625" style="23" customWidth="1"/>
    <col min="31" max="32" width="11.44140625" style="23" customWidth="1"/>
    <col min="33" max="33" width="8.6640625" style="23" customWidth="1"/>
    <col min="34" max="35" width="11.44140625" style="23" customWidth="1"/>
    <col min="36" max="36" width="11.109375" style="25" customWidth="1"/>
    <col min="37" max="37" width="11.44140625" style="25" customWidth="1"/>
    <col min="38" max="39" width="11.44140625" style="23" customWidth="1"/>
    <col min="40" max="16384" width="13.88671875" style="3"/>
  </cols>
  <sheetData>
    <row r="1" spans="1:39" s="122" customFormat="1" ht="27" customHeight="1" thickBot="1" x14ac:dyDescent="0.35">
      <c r="A1" s="121" t="s">
        <v>68</v>
      </c>
      <c r="B1" s="208" t="s">
        <v>57</v>
      </c>
      <c r="C1" s="209"/>
      <c r="D1" s="209"/>
      <c r="E1" s="209"/>
      <c r="F1" s="209"/>
      <c r="G1" s="209"/>
      <c r="H1" s="209"/>
      <c r="I1" s="209"/>
      <c r="J1" s="210"/>
      <c r="K1" s="211" t="s">
        <v>58</v>
      </c>
      <c r="L1" s="209"/>
      <c r="M1" s="209"/>
      <c r="N1" s="209"/>
      <c r="O1" s="209"/>
      <c r="P1" s="209"/>
      <c r="Q1" s="209"/>
      <c r="R1" s="209"/>
      <c r="S1" s="212"/>
      <c r="T1" s="213" t="s">
        <v>59</v>
      </c>
      <c r="U1" s="214"/>
      <c r="V1" s="214"/>
      <c r="W1" s="214"/>
      <c r="X1" s="214"/>
      <c r="Y1" s="214"/>
      <c r="Z1" s="214"/>
      <c r="AA1" s="214"/>
      <c r="AB1" s="214"/>
      <c r="AC1" s="215" t="s">
        <v>60</v>
      </c>
      <c r="AD1" s="216"/>
      <c r="AE1" s="216"/>
      <c r="AF1" s="216"/>
      <c r="AG1" s="216"/>
      <c r="AH1" s="216"/>
      <c r="AI1" s="216"/>
      <c r="AJ1" s="216"/>
      <c r="AK1" s="216"/>
      <c r="AL1" s="206" t="s">
        <v>40</v>
      </c>
      <c r="AM1" s="207"/>
    </row>
    <row r="2" spans="1:39" s="4" customFormat="1" ht="33.6" customHeight="1" thickTop="1" thickBot="1" x14ac:dyDescent="0.35">
      <c r="A2" s="26" t="s">
        <v>37</v>
      </c>
      <c r="B2" s="36" t="s">
        <v>17</v>
      </c>
      <c r="C2" s="26" t="s">
        <v>1</v>
      </c>
      <c r="D2" s="26" t="s">
        <v>36</v>
      </c>
      <c r="E2" s="26" t="s">
        <v>10</v>
      </c>
      <c r="F2" s="26" t="s">
        <v>7</v>
      </c>
      <c r="G2" s="26" t="s">
        <v>11</v>
      </c>
      <c r="H2" s="27" t="s">
        <v>23</v>
      </c>
      <c r="I2" s="27" t="s">
        <v>54</v>
      </c>
      <c r="J2" s="37" t="s">
        <v>35</v>
      </c>
      <c r="K2" s="48" t="str">
        <f t="shared" ref="K2:S2" si="0">B2</f>
        <v>β0</v>
      </c>
      <c r="L2" s="26" t="str">
        <f t="shared" si="0"/>
        <v xml:space="preserve">SE </v>
      </c>
      <c r="M2" s="26" t="str">
        <f t="shared" si="0"/>
        <v>2.5%  CI</v>
      </c>
      <c r="N2" s="26" t="str">
        <f t="shared" si="0"/>
        <v>97.5% CI</v>
      </c>
      <c r="O2" s="26" t="str">
        <f t="shared" si="0"/>
        <v>t</v>
      </c>
      <c r="P2" s="28" t="str">
        <f t="shared" si="0"/>
        <v>df</v>
      </c>
      <c r="Q2" s="27" t="str">
        <f t="shared" si="0"/>
        <v>p. val.</v>
      </c>
      <c r="R2" s="27" t="str">
        <f t="shared" si="0"/>
        <v>p. adj. (b.f.=16)</v>
      </c>
      <c r="S2" s="49" t="str">
        <f t="shared" si="0"/>
        <v>sig.</v>
      </c>
      <c r="T2" s="58" t="str">
        <f>B2</f>
        <v>β0</v>
      </c>
      <c r="U2" s="26" t="str">
        <f t="shared" ref="U2" si="1">C2</f>
        <v xml:space="preserve">SE </v>
      </c>
      <c r="V2" s="26" t="str">
        <f>D2</f>
        <v>2.5%  CI</v>
      </c>
      <c r="W2" s="26" t="str">
        <f t="shared" ref="W2:AA2" si="2">E2</f>
        <v>97.5% CI</v>
      </c>
      <c r="X2" s="26" t="str">
        <f t="shared" si="2"/>
        <v>t</v>
      </c>
      <c r="Y2" s="26" t="str">
        <f t="shared" si="2"/>
        <v>df</v>
      </c>
      <c r="Z2" s="27" t="str">
        <f t="shared" si="2"/>
        <v>p. val.</v>
      </c>
      <c r="AA2" s="27" t="str">
        <f t="shared" si="2"/>
        <v>p. adj. (b.f.=16)</v>
      </c>
      <c r="AB2" s="49" t="str">
        <f>J2</f>
        <v>sig.</v>
      </c>
      <c r="AC2" s="58" t="str">
        <f>B2</f>
        <v>β0</v>
      </c>
      <c r="AD2" s="26" t="str">
        <f t="shared" ref="AD2:AJ2" si="3">C2</f>
        <v xml:space="preserve">SE </v>
      </c>
      <c r="AE2" s="26" t="str">
        <f t="shared" si="3"/>
        <v>2.5%  CI</v>
      </c>
      <c r="AF2" s="26" t="str">
        <f t="shared" si="3"/>
        <v>97.5% CI</v>
      </c>
      <c r="AG2" s="26" t="str">
        <f t="shared" si="3"/>
        <v>t</v>
      </c>
      <c r="AH2" s="26" t="str">
        <f t="shared" si="3"/>
        <v>df</v>
      </c>
      <c r="AI2" s="27" t="str">
        <f t="shared" si="3"/>
        <v>p. val.</v>
      </c>
      <c r="AJ2" s="27" t="str">
        <f t="shared" si="3"/>
        <v>p. adj. (b.f.=16)</v>
      </c>
      <c r="AK2" s="49" t="str">
        <f>J2</f>
        <v>sig.</v>
      </c>
      <c r="AL2" s="58" t="s">
        <v>38</v>
      </c>
      <c r="AM2" s="26" t="s">
        <v>39</v>
      </c>
    </row>
    <row r="3" spans="1:39" s="1" customFormat="1" ht="33.6" customHeight="1" thickTop="1" thickBot="1" x14ac:dyDescent="0.35">
      <c r="A3" s="14" t="s">
        <v>51</v>
      </c>
      <c r="B3" s="38">
        <f>[18]PA_l_f0_b0!B2</f>
        <v>86.988</v>
      </c>
      <c r="C3" s="13">
        <f>[18]PA_l_f0_b0!C2</f>
        <v>1.196</v>
      </c>
      <c r="D3" s="13">
        <f>[18]PA_l_f0_b0!D2</f>
        <v>84.643000000000001</v>
      </c>
      <c r="E3" s="13">
        <f>[18]PA_l_f0_b0!E2</f>
        <v>89.332999999999998</v>
      </c>
      <c r="F3" s="13">
        <f>[18]PA_l_f0_b0!F2</f>
        <v>72.703000000000003</v>
      </c>
      <c r="G3" s="13">
        <f>[18]PA_l_f0_b0!G2</f>
        <v>9.2100000000000009</v>
      </c>
      <c r="H3" s="111">
        <f>[18]PA_l_f0_b0!H2</f>
        <v>4.9907999999999999E-14</v>
      </c>
      <c r="I3" s="111">
        <f>[18]PA_l_f0_b0!I2</f>
        <v>7.9900000000000003E-13</v>
      </c>
      <c r="J3" s="96" t="str">
        <f>[18]PA_l_f0_b0!J2</f>
        <v>p&lt;0.001</v>
      </c>
      <c r="K3" s="50">
        <f>[18]PA_l_f0_b0!B3</f>
        <v>91.078000000000003</v>
      </c>
      <c r="L3" s="13">
        <f>[18]PA_l_f0_b0!C3</f>
        <v>1.4970000000000001</v>
      </c>
      <c r="M3" s="13">
        <f>[18]PA_l_f0_b0!D3</f>
        <v>88.144000000000005</v>
      </c>
      <c r="N3" s="13">
        <f>[18]PA_l_f0_b0!E3</f>
        <v>94.013000000000005</v>
      </c>
      <c r="O3" s="13">
        <f>[18]PA_l_f0_b0!F3</f>
        <v>60.831000000000003</v>
      </c>
      <c r="P3" s="13">
        <f>[18]PA_l_f0_b0!G3</f>
        <v>0</v>
      </c>
      <c r="Q3" s="111">
        <f>[18]PA_l_f0_b0!H3</f>
        <v>0.96760000000000002</v>
      </c>
      <c r="R3" s="111">
        <f>[18]PA_l_f0_b0!I3</f>
        <v>0.99990000000000001</v>
      </c>
      <c r="S3" s="91">
        <f>[18]PA_l_f0_b0!J3</f>
        <v>0</v>
      </c>
      <c r="T3" s="59">
        <f>[18]PA_l_f0_b0!B4</f>
        <v>88.515000000000001</v>
      </c>
      <c r="U3" s="13">
        <f>[18]PA_l_f0_b0!C4</f>
        <v>1.27</v>
      </c>
      <c r="V3" s="13">
        <f>[18]PA_l_f0_b0!D4</f>
        <v>86.025999999999996</v>
      </c>
      <c r="W3" s="13">
        <f>[18]PA_l_f0_b0!E4</f>
        <v>91.004000000000005</v>
      </c>
      <c r="X3" s="13">
        <f>[18]PA_l_f0_b0!F4</f>
        <v>69.706999999999994</v>
      </c>
      <c r="Y3" s="13">
        <f>[18]PA_l_f0_b0!G4</f>
        <v>9.25</v>
      </c>
      <c r="Z3" s="115">
        <f>[18]PA_l_f0_b0!H4</f>
        <v>6.6710999999999997E-14</v>
      </c>
      <c r="AA3" s="115">
        <f>[18]PA_l_f0_b0!I4</f>
        <v>1.0700000000000001E-12</v>
      </c>
      <c r="AB3" s="91" t="str">
        <f>[18]PA_l_f0_b0!J4</f>
        <v>p&lt;0.001</v>
      </c>
      <c r="AC3" s="66">
        <f>[18]PA_l_f0_b0!B5</f>
        <v>90.968999999999994</v>
      </c>
      <c r="AD3" s="13">
        <f>[18]PA_l_f0_b0!C5</f>
        <v>1.4179999999999999</v>
      </c>
      <c r="AE3" s="13">
        <f>[18]PA_l_f0_b0!D5</f>
        <v>88.19</v>
      </c>
      <c r="AF3" s="13">
        <f>[18]PA_l_f0_b0!E5</f>
        <v>93.748000000000005</v>
      </c>
      <c r="AG3" s="13">
        <f>[18]PA_l_f0_b0!F5</f>
        <v>64.161000000000001</v>
      </c>
      <c r="AH3" s="13">
        <f>[18]PA_l_f0_b0!G5</f>
        <v>11.76</v>
      </c>
      <c r="AI3" s="115">
        <f>[18]PA_l_f0_b0!H5</f>
        <v>2.4635E-16</v>
      </c>
      <c r="AJ3" s="115">
        <f>[18]PA_l_f0_b0!I5</f>
        <v>3.9400000000000001E-15</v>
      </c>
      <c r="AK3" s="91" t="str">
        <f>[18]PA_l_f0_b0!J5</f>
        <v>p&lt;0.001</v>
      </c>
      <c r="AL3" s="66">
        <f>[19]PA_l_f0_r2!B3</f>
        <v>0.562731917482722</v>
      </c>
      <c r="AM3" s="13">
        <f>[19]PA_l_f0_r2!B2</f>
        <v>0.945488879006112</v>
      </c>
    </row>
    <row r="4" spans="1:39" s="1" customFormat="1" ht="33.6" customHeight="1" thickBot="1" x14ac:dyDescent="0.35">
      <c r="A4" s="16" t="s">
        <v>53</v>
      </c>
      <c r="B4" s="39">
        <f>[20]PA_h_f0_b0!B2</f>
        <v>92.525000000000006</v>
      </c>
      <c r="C4" s="15">
        <f>[20]PA_h_f0_b0!C2</f>
        <v>1.3069999999999999</v>
      </c>
      <c r="D4" s="15">
        <f>[20]PA_h_f0_b0!D2</f>
        <v>89.962999999999994</v>
      </c>
      <c r="E4" s="15">
        <f>[20]PA_h_f0_b0!E2</f>
        <v>95.085999999999999</v>
      </c>
      <c r="F4" s="15">
        <f>[20]PA_h_f0_b0!F2</f>
        <v>70.805999999999997</v>
      </c>
      <c r="G4" s="15">
        <f>[20]PA_h_f0_b0!G2</f>
        <v>9.27</v>
      </c>
      <c r="H4" s="112">
        <f>[20]PA_h_f0_b0!H2</f>
        <v>5.4619999999999998E-14</v>
      </c>
      <c r="I4" s="112">
        <f>[20]PA_h_f0_b0!I2</f>
        <v>8.7400000000000001E-13</v>
      </c>
      <c r="J4" s="97" t="str">
        <f>[20]PA_h_f0_b0!J2</f>
        <v>p&lt;0.001</v>
      </c>
      <c r="K4" s="51">
        <f>[20]PA_h_f0_b0!B3</f>
        <v>92.91</v>
      </c>
      <c r="L4" s="15">
        <f>[20]PA_h_f0_b0!C3</f>
        <v>1.3069999999999999</v>
      </c>
      <c r="M4" s="15">
        <f>[20]PA_h_f0_b0!D3</f>
        <v>90.349000000000004</v>
      </c>
      <c r="N4" s="15">
        <f>[20]PA_h_f0_b0!E3</f>
        <v>95.471000000000004</v>
      </c>
      <c r="O4" s="15">
        <f>[20]PA_h_f0_b0!F3</f>
        <v>71.097999999999999</v>
      </c>
      <c r="P4" s="15">
        <f>[20]PA_h_f0_b0!G3</f>
        <v>9.27</v>
      </c>
      <c r="Q4" s="112">
        <f>[20]PA_h_f0_b0!H3</f>
        <v>5.2181999999999998E-14</v>
      </c>
      <c r="R4" s="112">
        <f>[20]PA_h_f0_b0!I3</f>
        <v>8.3499999999999998E-13</v>
      </c>
      <c r="S4" s="92" t="str">
        <f>[20]PA_h_f0_b0!J3</f>
        <v>p&lt;0.001</v>
      </c>
      <c r="T4" s="60">
        <f>[20]PA_h_f0_b0!B4</f>
        <v>93.683999999999997</v>
      </c>
      <c r="U4" s="15">
        <f>[20]PA_h_f0_b0!C4</f>
        <v>1.3080000000000001</v>
      </c>
      <c r="V4" s="15">
        <f>[20]PA_h_f0_b0!D4</f>
        <v>91.12</v>
      </c>
      <c r="W4" s="15">
        <f>[20]PA_h_f0_b0!E4</f>
        <v>96.248999999999995</v>
      </c>
      <c r="X4" s="15">
        <f>[20]PA_h_f0_b0!F4</f>
        <v>71.611000000000004</v>
      </c>
      <c r="Y4" s="15">
        <f>[20]PA_h_f0_b0!G4</f>
        <v>9.31</v>
      </c>
      <c r="Z4" s="116">
        <f>[20]PA_h_f0_b0!H4</f>
        <v>4.366E-14</v>
      </c>
      <c r="AA4" s="116">
        <f>[20]PA_h_f0_b0!I4</f>
        <v>6.9899999999999995E-13</v>
      </c>
      <c r="AB4" s="92" t="str">
        <f>[20]PA_h_f0_b0!J4</f>
        <v>p&lt;0.001</v>
      </c>
      <c r="AC4" s="67">
        <f>[20]PA_h_f0_b0!B5</f>
        <v>94.087999999999994</v>
      </c>
      <c r="AD4" s="15">
        <f>[20]PA_h_f0_b0!C5</f>
        <v>1.323</v>
      </c>
      <c r="AE4" s="15">
        <f>[20]PA_h_f0_b0!D5</f>
        <v>91.495000000000005</v>
      </c>
      <c r="AF4" s="15">
        <f>[20]PA_h_f0_b0!E5</f>
        <v>96.682000000000002</v>
      </c>
      <c r="AG4" s="15">
        <f>[20]PA_h_f0_b0!F5</f>
        <v>71.099999999999994</v>
      </c>
      <c r="AH4" s="15">
        <f>[20]PA_h_f0_b0!G5</f>
        <v>9.75</v>
      </c>
      <c r="AI4" s="116">
        <f>[20]PA_h_f0_b0!H5</f>
        <v>1.4269999999999999E-14</v>
      </c>
      <c r="AJ4" s="116">
        <f>[20]PA_h_f0_b0!I5</f>
        <v>2.2799999999999999E-13</v>
      </c>
      <c r="AK4" s="92" t="str">
        <f>[20]PA_h_f0_b0!J5</f>
        <v>p&lt;0.001</v>
      </c>
      <c r="AL4" s="67">
        <f>[21]PA_h_f0_r2!B3</f>
        <v>0.46821212674695201</v>
      </c>
      <c r="AM4" s="15">
        <f>[21]PA_h_f0_r2!B2</f>
        <v>0.901950415693481</v>
      </c>
    </row>
    <row r="5" spans="1:39" s="1" customFormat="1" ht="33.6" customHeight="1" thickBot="1" x14ac:dyDescent="0.35">
      <c r="A5" s="17" t="s">
        <v>4</v>
      </c>
      <c r="B5" s="40">
        <f>[22]PA_f0_exc_b0!B2</f>
        <v>6.2750000000000004</v>
      </c>
      <c r="C5" s="17">
        <f>[22]PA_f0_exc_b0!C2</f>
        <v>0.36799999999999999</v>
      </c>
      <c r="D5" s="18">
        <f>[22]PA_f0_exc_b0!D2</f>
        <v>5.5540000000000003</v>
      </c>
      <c r="E5" s="18">
        <f>[22]PA_f0_exc_b0!E2</f>
        <v>6.9960000000000004</v>
      </c>
      <c r="F5" s="18">
        <f>[22]PA_f0_exc_b0!F2</f>
        <v>17.055</v>
      </c>
      <c r="G5" s="18">
        <f>[22]PA_f0_exc_b0!G2</f>
        <v>10.1</v>
      </c>
      <c r="H5" s="113">
        <f>[22]PA_f0_exc_b0!H2</f>
        <v>8.9388000000000006E-9</v>
      </c>
      <c r="I5" s="113">
        <f>[22]PA_f0_exc_b0!I2</f>
        <v>1.43E-7</v>
      </c>
      <c r="J5" s="98" t="str">
        <f>[22]PA_f0_exc_b0!J2</f>
        <v>p&lt;0.001</v>
      </c>
      <c r="K5" s="52">
        <f>[22]PA_f0_exc_b0!B3</f>
        <v>3.6429999999999998</v>
      </c>
      <c r="L5" s="18">
        <f>[22]PA_f0_exc_b0!C3</f>
        <v>0.876</v>
      </c>
      <c r="M5" s="18">
        <f>[22]PA_f0_exc_b0!D3</f>
        <v>1.925</v>
      </c>
      <c r="N5" s="18">
        <f>[22]PA_f0_exc_b0!E3</f>
        <v>5.3609999999999998</v>
      </c>
      <c r="O5" s="18">
        <f>[22]PA_f0_exc_b0!F3</f>
        <v>4.157</v>
      </c>
      <c r="P5" s="18">
        <f>[22]PA_f0_exc_b0!G3</f>
        <v>0</v>
      </c>
      <c r="Q5" s="113">
        <f>[22]PA_f0_exc_b0!H3</f>
        <v>1</v>
      </c>
      <c r="R5" s="113">
        <f>[22]PA_f0_exc_b0!I3</f>
        <v>0.99990000000000001</v>
      </c>
      <c r="S5" s="93">
        <f>[22]PA_f0_exc_b0!J3</f>
        <v>0</v>
      </c>
      <c r="T5" s="61">
        <f>[22]PA_f0_exc_b0!B4</f>
        <v>10.468999999999999</v>
      </c>
      <c r="U5" s="18">
        <f>[22]PA_f0_exc_b0!C4</f>
        <v>0.56000000000000005</v>
      </c>
      <c r="V5" s="18">
        <f>[22]PA_f0_exc_b0!D4</f>
        <v>9.3719999999999999</v>
      </c>
      <c r="W5" s="18">
        <f>[22]PA_f0_exc_b0!E4</f>
        <v>11.566000000000001</v>
      </c>
      <c r="X5" s="18">
        <f>[22]PA_f0_exc_b0!F4</f>
        <v>18.704999999999998</v>
      </c>
      <c r="Y5" s="18">
        <f>[22]PA_f0_exc_b0!G4</f>
        <v>9.82</v>
      </c>
      <c r="Z5" s="117">
        <f>[22]PA_f0_exc_b0!H4</f>
        <v>5.2778999999999997E-9</v>
      </c>
      <c r="AA5" s="117">
        <f>[22]PA_f0_exc_b0!I4</f>
        <v>8.4400000000000001E-8</v>
      </c>
      <c r="AB5" s="93" t="str">
        <f>[22]PA_f0_exc_b0!J4</f>
        <v>p&lt;0.001</v>
      </c>
      <c r="AC5" s="68">
        <f>[22]PA_f0_exc_b0!B5</f>
        <v>8.0340000000000007</v>
      </c>
      <c r="AD5" s="18">
        <f>[22]PA_f0_exc_b0!C5</f>
        <v>0.41799999999999998</v>
      </c>
      <c r="AE5" s="18">
        <f>[22]PA_f0_exc_b0!D5</f>
        <v>7.2149999999999999</v>
      </c>
      <c r="AF5" s="18">
        <f>[22]PA_f0_exc_b0!E5</f>
        <v>8.8520000000000003</v>
      </c>
      <c r="AG5" s="18">
        <f>[22]PA_f0_exc_b0!F5</f>
        <v>19.238</v>
      </c>
      <c r="AH5" s="18">
        <f>[22]PA_f0_exc_b0!G5</f>
        <v>9.25</v>
      </c>
      <c r="AI5" s="117">
        <f>[22]PA_f0_exc_b0!H5</f>
        <v>8.9533999999999993E-9</v>
      </c>
      <c r="AJ5" s="117">
        <f>[22]PA_f0_exc_b0!I5</f>
        <v>1.43E-7</v>
      </c>
      <c r="AK5" s="93" t="str">
        <f>[22]PA_f0_exc_b0!J5</f>
        <v>p&lt;0.001</v>
      </c>
      <c r="AL5" s="68">
        <f>[23]PA_lh_slope_r2!B3</f>
        <v>0.161642679077111</v>
      </c>
      <c r="AM5" s="18">
        <f>[23]PA_lh_slope_r2!B2</f>
        <v>0.67494273744755295</v>
      </c>
    </row>
    <row r="6" spans="1:39" s="4" customFormat="1" ht="33.6" customHeight="1" thickTop="1" thickBot="1" x14ac:dyDescent="0.35">
      <c r="A6" s="29" t="s">
        <v>5</v>
      </c>
      <c r="B6" s="41" t="str">
        <f t="shared" ref="B6:AC6" si="4">B2</f>
        <v>β0</v>
      </c>
      <c r="C6" s="29" t="str">
        <f t="shared" si="4"/>
        <v xml:space="preserve">SE </v>
      </c>
      <c r="D6" s="29" t="str">
        <f t="shared" si="4"/>
        <v>2.5%  CI</v>
      </c>
      <c r="E6" s="29" t="str">
        <f t="shared" si="4"/>
        <v>97.5% CI</v>
      </c>
      <c r="F6" s="29" t="str">
        <f t="shared" si="4"/>
        <v>t</v>
      </c>
      <c r="G6" s="29" t="str">
        <f t="shared" si="4"/>
        <v>df</v>
      </c>
      <c r="H6" s="30" t="str">
        <f t="shared" si="4"/>
        <v>p. val.</v>
      </c>
      <c r="I6" s="30" t="str">
        <f t="shared" si="4"/>
        <v>p. adj. (b.f.=16)</v>
      </c>
      <c r="J6" s="42" t="str">
        <f>J2</f>
        <v>sig.</v>
      </c>
      <c r="K6" s="53" t="str">
        <f t="shared" si="4"/>
        <v>β0</v>
      </c>
      <c r="L6" s="29" t="str">
        <f t="shared" si="4"/>
        <v xml:space="preserve">SE </v>
      </c>
      <c r="M6" s="29" t="str">
        <f t="shared" si="4"/>
        <v>2.5%  CI</v>
      </c>
      <c r="N6" s="29" t="str">
        <f t="shared" si="4"/>
        <v>97.5% CI</v>
      </c>
      <c r="O6" s="29" t="str">
        <f t="shared" si="4"/>
        <v>t</v>
      </c>
      <c r="P6" s="29" t="str">
        <f t="shared" si="4"/>
        <v>df</v>
      </c>
      <c r="Q6" s="30" t="str">
        <f t="shared" si="4"/>
        <v>p. val.</v>
      </c>
      <c r="R6" s="30" t="str">
        <f t="shared" si="4"/>
        <v>p. adj. (b.f.=16)</v>
      </c>
      <c r="S6" s="54" t="str">
        <f>J2</f>
        <v>sig.</v>
      </c>
      <c r="T6" s="62" t="str">
        <f t="shared" si="4"/>
        <v>β0</v>
      </c>
      <c r="U6" s="29" t="str">
        <f t="shared" si="4"/>
        <v xml:space="preserve">SE </v>
      </c>
      <c r="V6" s="29" t="str">
        <f t="shared" si="4"/>
        <v>2.5%  CI</v>
      </c>
      <c r="W6" s="29" t="str">
        <f t="shared" si="4"/>
        <v>97.5% CI</v>
      </c>
      <c r="X6" s="29" t="str">
        <f t="shared" si="4"/>
        <v>t</v>
      </c>
      <c r="Y6" s="29" t="str">
        <f t="shared" si="4"/>
        <v>df</v>
      </c>
      <c r="Z6" s="30" t="str">
        <f t="shared" si="4"/>
        <v>p. val.</v>
      </c>
      <c r="AA6" s="30" t="str">
        <f t="shared" si="4"/>
        <v>p. adj. (b.f.=16)</v>
      </c>
      <c r="AB6" s="54" t="str">
        <f>J2</f>
        <v>sig.</v>
      </c>
      <c r="AC6" s="62" t="str">
        <f t="shared" si="4"/>
        <v>β0</v>
      </c>
      <c r="AD6" s="29" t="str">
        <f t="shared" ref="AD6:AK6" si="5">AD2</f>
        <v xml:space="preserve">SE </v>
      </c>
      <c r="AE6" s="29" t="str">
        <f t="shared" si="5"/>
        <v>2.5%  CI</v>
      </c>
      <c r="AF6" s="29" t="str">
        <f t="shared" si="5"/>
        <v>97.5% CI</v>
      </c>
      <c r="AG6" s="29" t="str">
        <f t="shared" si="5"/>
        <v>t</v>
      </c>
      <c r="AH6" s="29" t="str">
        <f t="shared" si="5"/>
        <v>df</v>
      </c>
      <c r="AI6" s="30" t="str">
        <f t="shared" si="5"/>
        <v>p. val.</v>
      </c>
      <c r="AJ6" s="30" t="str">
        <f t="shared" si="5"/>
        <v>p. adj. (b.f.=16)</v>
      </c>
      <c r="AK6" s="54" t="str">
        <f t="shared" si="5"/>
        <v>sig.</v>
      </c>
      <c r="AL6" s="62" t="s">
        <v>38</v>
      </c>
      <c r="AM6" s="29" t="s">
        <v>39</v>
      </c>
    </row>
    <row r="7" spans="1:39" s="2" customFormat="1" ht="33.6" customHeight="1" thickTop="1" thickBot="1" x14ac:dyDescent="0.35">
      <c r="A7" s="19" t="s">
        <v>52</v>
      </c>
      <c r="B7" s="43">
        <f>[24]PA_l_t_b0!B2</f>
        <v>93.504000000000005</v>
      </c>
      <c r="C7" s="14">
        <f>[24]PA_l_t_b0!C2</f>
        <v>5.6959999999999997</v>
      </c>
      <c r="D7" s="14">
        <f>[24]PA_l_t_b0!D2</f>
        <v>82.338999999999999</v>
      </c>
      <c r="E7" s="14">
        <f>[24]PA_l_t_b0!E2</f>
        <v>104.66800000000001</v>
      </c>
      <c r="F7" s="13">
        <f>[24]PA_l_t_b0!F2</f>
        <v>16.414999999999999</v>
      </c>
      <c r="G7" s="13">
        <f>[24]PA_l_t_b0!G2</f>
        <v>9.94</v>
      </c>
      <c r="H7" s="111">
        <f>[24]PA_l_t_b0!H2</f>
        <v>1.5796000000000001E-8</v>
      </c>
      <c r="I7" s="111">
        <f>[24]PA_l_t_b0!I2</f>
        <v>2.53E-7</v>
      </c>
      <c r="J7" s="99" t="str">
        <f>[24]PA_l_t_b0!J2</f>
        <v>p&lt;0.001</v>
      </c>
      <c r="K7" s="55">
        <f>[24]PA_l_t_b0!B3</f>
        <v>82.188999999999993</v>
      </c>
      <c r="L7" s="13">
        <f>[24]PA_l_t_b0!C3</f>
        <v>10.115</v>
      </c>
      <c r="M7" s="13">
        <f>[24]PA_l_t_b0!D3</f>
        <v>62.363999999999997</v>
      </c>
      <c r="N7" s="13">
        <f>[24]PA_l_t_b0!E3</f>
        <v>102.014</v>
      </c>
      <c r="O7" s="13">
        <f>[24]PA_l_t_b0!F3</f>
        <v>8.1259999999999994</v>
      </c>
      <c r="P7" s="13">
        <f>[24]PA_l_t_b0!G3</f>
        <v>90.27</v>
      </c>
      <c r="Q7" s="111">
        <f>[24]PA_l_t_b0!H3</f>
        <v>2.2051999999999999E-12</v>
      </c>
      <c r="R7" s="111">
        <f>[24]PA_l_t_b0!I3</f>
        <v>3.5299999999999997E-11</v>
      </c>
      <c r="S7" s="94" t="str">
        <f>[24]PA_l_t_b0!J3</f>
        <v>p&lt;0.001</v>
      </c>
      <c r="T7" s="63">
        <f>[24]PA_l_t_b0!B4</f>
        <v>72.698999999999998</v>
      </c>
      <c r="U7" s="13">
        <f>[24]PA_l_t_b0!C4</f>
        <v>6.5590000000000002</v>
      </c>
      <c r="V7" s="13">
        <f>[24]PA_l_t_b0!D4</f>
        <v>59.844000000000001</v>
      </c>
      <c r="W7" s="13">
        <f>[24]PA_l_t_b0!E4</f>
        <v>85.552999999999997</v>
      </c>
      <c r="X7" s="13">
        <f>[24]PA_l_t_b0!F4</f>
        <v>11.084</v>
      </c>
      <c r="Y7" s="13">
        <f>[24]PA_l_t_b0!G4</f>
        <v>17.399999999999999</v>
      </c>
      <c r="Z7" s="115">
        <f>[24]PA_l_t_b0!H4</f>
        <v>2.5960000000000001E-9</v>
      </c>
      <c r="AA7" s="115">
        <f>[24]PA_l_t_b0!I4</f>
        <v>4.1500000000000001E-8</v>
      </c>
      <c r="AB7" s="94" t="str">
        <f>[24]PA_l_t_b0!J4</f>
        <v>p&lt;0.001</v>
      </c>
      <c r="AC7" s="66">
        <f>[24]PA_l_t_b0!B5</f>
        <v>70.016000000000005</v>
      </c>
      <c r="AD7" s="13">
        <f>[24]PA_l_t_b0!C5</f>
        <v>5.9580000000000002</v>
      </c>
      <c r="AE7" s="13">
        <f>[24]PA_l_t_b0!D5</f>
        <v>58.338000000000001</v>
      </c>
      <c r="AF7" s="13">
        <f>[24]PA_l_t_b0!E5</f>
        <v>81.694000000000003</v>
      </c>
      <c r="AG7" s="13">
        <f>[24]PA_l_t_b0!F5</f>
        <v>11.750999999999999</v>
      </c>
      <c r="AH7" s="13">
        <f>[24]PA_l_t_b0!G5</f>
        <v>11.89</v>
      </c>
      <c r="AI7" s="115">
        <f>[24]PA_l_t_b0!H5</f>
        <v>6.6931000000000006E-8</v>
      </c>
      <c r="AJ7" s="115">
        <f>[24]PA_l_t_b0!I5</f>
        <v>1.0699999999999999E-6</v>
      </c>
      <c r="AK7" s="94" t="str">
        <f>[24]PA_l_t_b0!J5</f>
        <v>p&lt;0.001</v>
      </c>
      <c r="AL7" s="66">
        <f>[25]PA_l_t_r2!B3</f>
        <v>0.60103086801856997</v>
      </c>
      <c r="AM7" s="13">
        <f>[25]PA_l_t_r2!B2</f>
        <v>0.74200245788716901</v>
      </c>
    </row>
    <row r="8" spans="1:39" s="2" customFormat="1" ht="33.6" customHeight="1" thickBot="1" x14ac:dyDescent="0.35">
      <c r="A8" s="20" t="s">
        <v>55</v>
      </c>
      <c r="B8" s="44">
        <f>[26]PA_h_t_b0!B2</f>
        <v>316.149</v>
      </c>
      <c r="C8" s="17">
        <f>[26]PA_h_t_b0!C2</f>
        <v>25.847000000000001</v>
      </c>
      <c r="D8" s="17">
        <f>[26]PA_h_t_b0!D2</f>
        <v>265.49</v>
      </c>
      <c r="E8" s="17">
        <f>[26]PA_h_t_b0!E2</f>
        <v>366.80900000000003</v>
      </c>
      <c r="F8" s="18">
        <f>[26]PA_h_t_b0!F2</f>
        <v>12.231999999999999</v>
      </c>
      <c r="G8" s="18">
        <f>[26]PA_h_t_b0!G2</f>
        <v>2.86</v>
      </c>
      <c r="H8" s="113">
        <f>[26]PA_h_t_b0!H2</f>
        <v>1.5E-3</v>
      </c>
      <c r="I8" s="113">
        <f>[26]PA_h_t_b0!I2</f>
        <v>2.35E-2</v>
      </c>
      <c r="J8" s="98" t="str">
        <f>[26]PA_h_t_b0!J2</f>
        <v>p&lt;0.05</v>
      </c>
      <c r="K8" s="56">
        <f>[26]PA_h_t_b0!B3</f>
        <v>237.262</v>
      </c>
      <c r="L8" s="18">
        <f>[26]PA_h_t_b0!C3</f>
        <v>28.606999999999999</v>
      </c>
      <c r="M8" s="18">
        <f>[26]PA_h_t_b0!D3</f>
        <v>181.19300000000001</v>
      </c>
      <c r="N8" s="18">
        <f>[26]PA_h_t_b0!E3</f>
        <v>293.33100000000002</v>
      </c>
      <c r="O8" s="18">
        <f>[26]PA_h_t_b0!F3</f>
        <v>8.2940000000000005</v>
      </c>
      <c r="P8" s="18">
        <f>[26]PA_h_t_b0!G3</f>
        <v>4.3</v>
      </c>
      <c r="Q8" s="113">
        <f>[26]PA_h_t_b0!H3</f>
        <v>8.4296000000000002E-4</v>
      </c>
      <c r="R8" s="113">
        <f>[26]PA_h_t_b0!I3</f>
        <v>1.35E-2</v>
      </c>
      <c r="S8" s="93" t="str">
        <f>[26]PA_h_t_b0!J3</f>
        <v>p&lt;0.05</v>
      </c>
      <c r="T8" s="64">
        <f>[26]PA_h_t_b0!B4</f>
        <v>300.93700000000001</v>
      </c>
      <c r="U8" s="18">
        <f>[26]PA_h_t_b0!C4</f>
        <v>26.283000000000001</v>
      </c>
      <c r="V8" s="18">
        <f>[26]PA_h_t_b0!D4</f>
        <v>249.42400000000001</v>
      </c>
      <c r="W8" s="18">
        <f>[26]PA_h_t_b0!E4</f>
        <v>352.45100000000002</v>
      </c>
      <c r="X8" s="18">
        <f>[26]PA_h_t_b0!F4</f>
        <v>11.45</v>
      </c>
      <c r="Y8" s="18">
        <f>[26]PA_h_t_b0!G4</f>
        <v>3.06</v>
      </c>
      <c r="Z8" s="117">
        <f>[26]PA_h_t_b0!H4</f>
        <v>1.2999999999999999E-3</v>
      </c>
      <c r="AA8" s="117">
        <f>[26]PA_h_t_b0!I4</f>
        <v>2.0799999999999999E-2</v>
      </c>
      <c r="AB8" s="93" t="str">
        <f>[26]PA_h_t_b0!J4</f>
        <v>p&lt;0.05</v>
      </c>
      <c r="AC8" s="68">
        <f>[26]PA_h_t_b0!B5</f>
        <v>298.25299999999999</v>
      </c>
      <c r="AD8" s="18">
        <f>[26]PA_h_t_b0!C5</f>
        <v>25.974</v>
      </c>
      <c r="AE8" s="18">
        <f>[26]PA_h_t_b0!D5</f>
        <v>247.345</v>
      </c>
      <c r="AF8" s="18">
        <f>[26]PA_h_t_b0!E5</f>
        <v>349.161</v>
      </c>
      <c r="AG8" s="18">
        <f>[26]PA_h_t_b0!F5</f>
        <v>11.483000000000001</v>
      </c>
      <c r="AH8" s="18">
        <f>[26]PA_h_t_b0!G5</f>
        <v>2.92</v>
      </c>
      <c r="AI8" s="117">
        <f>[26]PA_h_t_b0!H5</f>
        <v>1.6000000000000001E-3</v>
      </c>
      <c r="AJ8" s="117">
        <f>[26]PA_h_t_b0!I5</f>
        <v>2.5700000000000001E-2</v>
      </c>
      <c r="AK8" s="93" t="str">
        <f>[26]PA_h_t_b0!J5</f>
        <v>p&lt;0.05</v>
      </c>
      <c r="AL8" s="68">
        <f>[27]PA_h_t_r2!B3</f>
        <v>0.30530039395022102</v>
      </c>
      <c r="AM8" s="18">
        <f>[27]PA_h_t_r2!B2</f>
        <v>0.83697812478771405</v>
      </c>
    </row>
    <row r="9" spans="1:39" s="4" customFormat="1" ht="33.6" customHeight="1" thickTop="1" thickBot="1" x14ac:dyDescent="0.35">
      <c r="A9" s="29" t="s">
        <v>16</v>
      </c>
      <c r="B9" s="41" t="str">
        <f t="shared" ref="B9:AC9" si="6">B2</f>
        <v>β0</v>
      </c>
      <c r="C9" s="29" t="str">
        <f t="shared" si="6"/>
        <v xml:space="preserve">SE </v>
      </c>
      <c r="D9" s="29" t="str">
        <f t="shared" si="6"/>
        <v>2.5%  CI</v>
      </c>
      <c r="E9" s="29" t="str">
        <f t="shared" si="6"/>
        <v>97.5% CI</v>
      </c>
      <c r="F9" s="29" t="str">
        <f t="shared" si="6"/>
        <v>t</v>
      </c>
      <c r="G9" s="29" t="str">
        <f t="shared" si="6"/>
        <v>df</v>
      </c>
      <c r="H9" s="30" t="str">
        <f t="shared" si="6"/>
        <v>p. val.</v>
      </c>
      <c r="I9" s="30" t="str">
        <f t="shared" si="6"/>
        <v>p. adj. (b.f.=16)</v>
      </c>
      <c r="J9" s="42" t="str">
        <f>J2</f>
        <v>sig.</v>
      </c>
      <c r="K9" s="53" t="str">
        <f>K2</f>
        <v>β0</v>
      </c>
      <c r="L9" s="29" t="str">
        <f t="shared" si="6"/>
        <v xml:space="preserve">SE </v>
      </c>
      <c r="M9" s="29" t="str">
        <f t="shared" si="6"/>
        <v>2.5%  CI</v>
      </c>
      <c r="N9" s="29" t="str">
        <f t="shared" si="6"/>
        <v>97.5% CI</v>
      </c>
      <c r="O9" s="29" t="str">
        <f t="shared" si="6"/>
        <v>t</v>
      </c>
      <c r="P9" s="29" t="str">
        <f t="shared" si="6"/>
        <v>df</v>
      </c>
      <c r="Q9" s="30" t="str">
        <f t="shared" si="6"/>
        <v>p. val.</v>
      </c>
      <c r="R9" s="30" t="str">
        <f t="shared" si="6"/>
        <v>p. adj. (b.f.=16)</v>
      </c>
      <c r="S9" s="54" t="str">
        <f>J2</f>
        <v>sig.</v>
      </c>
      <c r="T9" s="62" t="str">
        <f t="shared" si="6"/>
        <v>β0</v>
      </c>
      <c r="U9" s="29" t="str">
        <f t="shared" si="6"/>
        <v xml:space="preserve">SE </v>
      </c>
      <c r="V9" s="29" t="str">
        <f t="shared" si="6"/>
        <v>2.5%  CI</v>
      </c>
      <c r="W9" s="29" t="str">
        <f t="shared" si="6"/>
        <v>97.5% CI</v>
      </c>
      <c r="X9" s="29" t="str">
        <f t="shared" si="6"/>
        <v>t</v>
      </c>
      <c r="Y9" s="29" t="str">
        <f t="shared" si="6"/>
        <v>df</v>
      </c>
      <c r="Z9" s="30" t="str">
        <f t="shared" si="6"/>
        <v>p. val.</v>
      </c>
      <c r="AA9" s="30" t="str">
        <f t="shared" si="6"/>
        <v>p. adj. (b.f.=16)</v>
      </c>
      <c r="AB9" s="54" t="str">
        <f>J2</f>
        <v>sig.</v>
      </c>
      <c r="AC9" s="62" t="str">
        <f t="shared" si="6"/>
        <v>β0</v>
      </c>
      <c r="AD9" s="29" t="str">
        <f t="shared" ref="AD9:AK9" si="7">AD2</f>
        <v xml:space="preserve">SE </v>
      </c>
      <c r="AE9" s="29" t="str">
        <f t="shared" si="7"/>
        <v>2.5%  CI</v>
      </c>
      <c r="AF9" s="29" t="str">
        <f t="shared" si="7"/>
        <v>97.5% CI</v>
      </c>
      <c r="AG9" s="29" t="str">
        <f t="shared" si="7"/>
        <v>t</v>
      </c>
      <c r="AH9" s="29" t="str">
        <f t="shared" si="7"/>
        <v>df</v>
      </c>
      <c r="AI9" s="30" t="str">
        <f t="shared" si="7"/>
        <v>p. val.</v>
      </c>
      <c r="AJ9" s="30" t="str">
        <f t="shared" si="7"/>
        <v>p. adj. (b.f.=16)</v>
      </c>
      <c r="AK9" s="54" t="str">
        <f t="shared" si="7"/>
        <v>sig.</v>
      </c>
      <c r="AL9" s="62" t="s">
        <v>38</v>
      </c>
      <c r="AM9" s="29" t="s">
        <v>39</v>
      </c>
    </row>
    <row r="10" spans="1:39" s="1" customFormat="1" ht="33.6" customHeight="1" thickTop="1" x14ac:dyDescent="0.3">
      <c r="A10" s="47" t="s">
        <v>34</v>
      </c>
      <c r="B10" s="45">
        <f>[28]PA_lh_slope_b0!B2</f>
        <v>32.493000000000002</v>
      </c>
      <c r="C10" s="46">
        <f>[28]PA_lh_slope_b0!C2</f>
        <v>5.1520000000000001</v>
      </c>
      <c r="D10" s="47">
        <f>[28]PA_lh_slope_b0!D2</f>
        <v>22.395</v>
      </c>
      <c r="E10" s="47">
        <f>[28]PA_lh_slope_b0!E2</f>
        <v>42.59</v>
      </c>
      <c r="F10" s="46">
        <f>[28]PA_lh_slope_b0!F2</f>
        <v>6.3070000000000004</v>
      </c>
      <c r="G10" s="46">
        <f>[28]PA_lh_slope_b0!G2</f>
        <v>3.63</v>
      </c>
      <c r="H10" s="114">
        <f>[28]PA_lh_slope_b0!H2</f>
        <v>4.4999999999999997E-3</v>
      </c>
      <c r="I10" s="114">
        <f>[28]PA_lh_slope_b0!I2</f>
        <v>7.1300000000000002E-2</v>
      </c>
      <c r="J10" s="100" t="str">
        <f>[28]PA_lh_slope_b0!J2</f>
        <v>(p&lt;0.1)</v>
      </c>
      <c r="K10" s="57">
        <f>[28]PA_lh_slope_b0!B3</f>
        <v>21.495000000000001</v>
      </c>
      <c r="L10" s="21">
        <f>[28]PA_lh_slope_b0!C3</f>
        <v>6.3170000000000002</v>
      </c>
      <c r="M10" s="21">
        <f>[28]PA_lh_slope_b0!D3</f>
        <v>9.1129999999999995</v>
      </c>
      <c r="N10" s="21">
        <f>[28]PA_lh_slope_b0!E3</f>
        <v>33.875999999999998</v>
      </c>
      <c r="O10" s="21">
        <f>[28]PA_lh_slope_b0!F3</f>
        <v>3.403</v>
      </c>
      <c r="P10" s="21">
        <f>[28]PA_lh_slope_b0!G3</f>
        <v>8.19</v>
      </c>
      <c r="Q10" s="90">
        <f>[28]PA_lh_slope_b0!H3</f>
        <v>8.9999999999999993E-3</v>
      </c>
      <c r="R10" s="90">
        <f>[28]PA_lh_slope_b0!I3</f>
        <v>0.14419999999999999</v>
      </c>
      <c r="S10" s="95">
        <f>[28]PA_lh_slope_b0!J3</f>
        <v>0</v>
      </c>
      <c r="T10" s="65">
        <f>[28]PA_lh_slope_b0!B4</f>
        <v>54.411000000000001</v>
      </c>
      <c r="U10" s="21">
        <f>[28]PA_lh_slope_b0!C4</f>
        <v>5.343</v>
      </c>
      <c r="V10" s="21">
        <f>[28]PA_lh_slope_b0!D4</f>
        <v>43.938000000000002</v>
      </c>
      <c r="W10" s="21">
        <f>[28]PA_lh_slope_b0!E4</f>
        <v>64.884</v>
      </c>
      <c r="X10" s="21">
        <f>[28]PA_lh_slope_b0!F4</f>
        <v>10.183</v>
      </c>
      <c r="Y10" s="21">
        <f>[28]PA_lh_slope_b0!G4</f>
        <v>4.2</v>
      </c>
      <c r="Z10" s="118">
        <f>[28]PA_lh_slope_b0!H4</f>
        <v>4.0811999999999999E-4</v>
      </c>
      <c r="AA10" s="118">
        <f>[28]PA_lh_slope_b0!I4</f>
        <v>6.4999999999999997E-3</v>
      </c>
      <c r="AB10" s="95" t="str">
        <f>[28]PA_lh_slope_b0!J4</f>
        <v>p&lt;0.01</v>
      </c>
      <c r="AC10" s="65">
        <f>[28]PA_lh_slope_b0!B5</f>
        <v>38.612000000000002</v>
      </c>
      <c r="AD10" s="21">
        <f>[28]PA_lh_slope_b0!C5</f>
        <v>5.2080000000000002</v>
      </c>
      <c r="AE10" s="21">
        <f>[28]PA_lh_slope_b0!D5</f>
        <v>28.404</v>
      </c>
      <c r="AF10" s="21">
        <f>[28]PA_lh_slope_b0!E5</f>
        <v>48.819000000000003</v>
      </c>
      <c r="AG10" s="21">
        <f>[28]PA_lh_slope_b0!F5</f>
        <v>7.4139999999999997</v>
      </c>
      <c r="AH10" s="21">
        <f>[28]PA_lh_slope_b0!G5</f>
        <v>3.79</v>
      </c>
      <c r="AI10" s="118">
        <f>[28]PA_lh_slope_b0!H5</f>
        <v>2.2000000000000001E-3</v>
      </c>
      <c r="AJ10" s="118">
        <f>[28]PA_lh_slope_b0!I5</f>
        <v>3.49E-2</v>
      </c>
      <c r="AK10" s="95" t="str">
        <f>[28]PA_lh_slope_b0!J5</f>
        <v>p&lt;0.05</v>
      </c>
      <c r="AL10" s="65">
        <f>[23]PA_lh_slope_r2!B3</f>
        <v>0.161642679077111</v>
      </c>
      <c r="AM10" s="21">
        <f>[23]PA_lh_slope_r2!B2</f>
        <v>0.67494273744755295</v>
      </c>
    </row>
  </sheetData>
  <mergeCells count="5">
    <mergeCell ref="B1:J1"/>
    <mergeCell ref="K1:S1"/>
    <mergeCell ref="T1:AB1"/>
    <mergeCell ref="AC1:AK1"/>
    <mergeCell ref="AL1:AM1"/>
  </mergeCells>
  <conditionalFormatting sqref="H3:I5 H7:I8 H10:I10 Q3:R5 Q7:R7 Q10:R10 Z3:AA5 Z7:AA8 Z10:AA10 AI3:AJ5 AI7:AJ8 AI10:AJ10">
    <cfRule type="cellIs" dxfId="117" priority="5" stopIfTrue="1" operator="lessThan">
      <formula>0.0001</formula>
    </cfRule>
    <cfRule type="cellIs" dxfId="116" priority="6" stopIfTrue="1" operator="lessThan">
      <formula>0.001</formula>
    </cfRule>
    <cfRule type="cellIs" dxfId="115" priority="7" stopIfTrue="1" operator="lessThan">
      <formula>0.05</formula>
    </cfRule>
    <cfRule type="cellIs" dxfId="114" priority="8" stopIfTrue="1" operator="lessThan">
      <formula>0.1</formula>
    </cfRule>
  </conditionalFormatting>
  <conditionalFormatting sqref="J3:J5 J7:J8 J10 S3:S5 S7:S8 S10 AB3:AB5 AB7:AB8 AB10 AK3:AK5 AK7:AK8 AK10">
    <cfRule type="containsText" dxfId="113" priority="1" stopIfTrue="1" operator="containsText" text="p&lt;0.001">
      <formula>NOT(ISERROR(SEARCH("p&lt;0.001",J3)))</formula>
    </cfRule>
    <cfRule type="containsText" dxfId="112" priority="2" stopIfTrue="1" operator="containsText" text="p&lt;0.01">
      <formula>NOT(ISERROR(SEARCH("p&lt;0.01",J3)))</formula>
    </cfRule>
    <cfRule type="containsText" dxfId="111" priority="3" stopIfTrue="1" operator="containsText" text="p&lt;0.05">
      <formula>NOT(ISERROR(SEARCH("p&lt;0.05",J3)))</formula>
    </cfRule>
    <cfRule type="containsText" dxfId="110" priority="4" stopIfTrue="1" operator="containsText" text="p&lt;0.1">
      <formula>NOT(ISERROR(SEARCH("p&lt;0.1",J3)))</formula>
    </cfRule>
  </conditionalFormatting>
  <pageMargins left="0.23622047244094491" right="0.23622047244094491" top="0.74803149606299213" bottom="0.74803149606299213" header="0.31496062992125984" footer="0.31496062992125984"/>
  <pageSetup paperSize="8" scale="51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09046-DD87-48CC-A80F-ADDDE1A46A8B}">
  <sheetPr>
    <pageSetUpPr fitToPage="1"/>
  </sheetPr>
  <dimension ref="A1:BE10"/>
  <sheetViews>
    <sheetView showGridLines="0" zoomScaleNormal="100" zoomScaleSheetLayoutView="55" workbookViewId="0"/>
  </sheetViews>
  <sheetFormatPr defaultColWidth="13.88671875" defaultRowHeight="13.2" x14ac:dyDescent="0.25"/>
  <cols>
    <col min="1" max="1" width="12.33203125" style="33" customWidth="1"/>
    <col min="2" max="3" width="7.6640625" style="32" customWidth="1"/>
    <col min="4" max="5" width="11.44140625" style="32" customWidth="1"/>
    <col min="6" max="7" width="8.6640625" style="32" customWidth="1"/>
    <col min="8" max="8" width="11.44140625" style="32" customWidth="1"/>
    <col min="9" max="9" width="9.6640625" style="34" customWidth="1"/>
    <col min="10" max="10" width="11.44140625" style="34" customWidth="1"/>
    <col min="11" max="12" width="7.6640625" style="32" customWidth="1"/>
    <col min="13" max="14" width="11.44140625" style="32" customWidth="1"/>
    <col min="15" max="16" width="8.6640625" style="32" customWidth="1"/>
    <col min="17" max="17" width="11.44140625" style="35" customWidth="1"/>
    <col min="18" max="18" width="9.6640625" style="35" customWidth="1"/>
    <col min="19" max="19" width="11.44140625" style="35" customWidth="1"/>
    <col min="20" max="21" width="7.6640625" style="32" customWidth="1"/>
    <col min="22" max="23" width="11.44140625" style="32" customWidth="1"/>
    <col min="24" max="25" width="8.6640625" style="32" customWidth="1"/>
    <col min="26" max="26" width="11.44140625" style="35" customWidth="1"/>
    <col min="27" max="27" width="9.6640625" style="35" customWidth="1"/>
    <col min="28" max="28" width="11.44140625" style="35" customWidth="1"/>
    <col min="29" max="30" width="7.6640625" style="32" customWidth="1"/>
    <col min="31" max="32" width="11.44140625" style="32" customWidth="1"/>
    <col min="33" max="34" width="8.6640625" style="32" customWidth="1"/>
    <col min="35" max="35" width="11.44140625" style="35" customWidth="1"/>
    <col min="36" max="36" width="9.6640625" style="35" customWidth="1"/>
    <col min="37" max="37" width="11.44140625" style="35" customWidth="1"/>
    <col min="38" max="39" width="7.6640625" style="32" customWidth="1"/>
    <col min="40" max="41" width="11.44140625" style="32" customWidth="1"/>
    <col min="42" max="43" width="8.6640625" style="32" customWidth="1"/>
    <col min="44" max="44" width="11.44140625" style="35" customWidth="1"/>
    <col min="45" max="45" width="9.6640625" style="35" customWidth="1"/>
    <col min="46" max="46" width="11.44140625" style="35" customWidth="1"/>
    <col min="47" max="48" width="7.6640625" style="32" customWidth="1"/>
    <col min="49" max="50" width="11.44140625" style="32" customWidth="1"/>
    <col min="51" max="52" width="8.6640625" style="32" customWidth="1"/>
    <col min="53" max="53" width="11.44140625" style="35" customWidth="1"/>
    <col min="54" max="54" width="9.6640625" style="35" customWidth="1"/>
    <col min="55" max="55" width="11.44140625" style="35" customWidth="1"/>
    <col min="56" max="57" width="11.44140625" style="32" customWidth="1"/>
    <col min="58" max="16384" width="13.88671875" style="32"/>
  </cols>
  <sheetData>
    <row r="1" spans="1:57" s="31" customFormat="1" ht="33.6" customHeight="1" thickBot="1" x14ac:dyDescent="0.35">
      <c r="A1" s="121" t="s">
        <v>68</v>
      </c>
      <c r="B1" s="220" t="s">
        <v>61</v>
      </c>
      <c r="C1" s="218"/>
      <c r="D1" s="218"/>
      <c r="E1" s="218"/>
      <c r="F1" s="218"/>
      <c r="G1" s="218"/>
      <c r="H1" s="218"/>
      <c r="I1" s="218"/>
      <c r="J1" s="218"/>
      <c r="K1" s="217" t="s">
        <v>62</v>
      </c>
      <c r="L1" s="218"/>
      <c r="M1" s="218"/>
      <c r="N1" s="218"/>
      <c r="O1" s="218"/>
      <c r="P1" s="218"/>
      <c r="Q1" s="218"/>
      <c r="R1" s="218"/>
      <c r="S1" s="219"/>
      <c r="T1" s="217" t="s">
        <v>63</v>
      </c>
      <c r="U1" s="218"/>
      <c r="V1" s="218"/>
      <c r="W1" s="218"/>
      <c r="X1" s="218"/>
      <c r="Y1" s="218"/>
      <c r="Z1" s="218"/>
      <c r="AA1" s="218"/>
      <c r="AB1" s="219"/>
      <c r="AC1" s="218" t="s">
        <v>64</v>
      </c>
      <c r="AD1" s="218"/>
      <c r="AE1" s="218"/>
      <c r="AF1" s="218"/>
      <c r="AG1" s="218"/>
      <c r="AH1" s="218"/>
      <c r="AI1" s="218"/>
      <c r="AJ1" s="218"/>
      <c r="AK1" s="219"/>
      <c r="AL1" s="217" t="s">
        <v>65</v>
      </c>
      <c r="AM1" s="218"/>
      <c r="AN1" s="218"/>
      <c r="AO1" s="218"/>
      <c r="AP1" s="218"/>
      <c r="AQ1" s="218"/>
      <c r="AR1" s="218"/>
      <c r="AS1" s="218"/>
      <c r="AT1" s="219"/>
      <c r="AU1" s="217" t="s">
        <v>66</v>
      </c>
      <c r="AV1" s="218"/>
      <c r="AW1" s="218"/>
      <c r="AX1" s="218"/>
      <c r="AY1" s="218"/>
      <c r="AZ1" s="218"/>
      <c r="BA1" s="218"/>
      <c r="BB1" s="218"/>
      <c r="BC1" s="219"/>
      <c r="BD1" s="206" t="s">
        <v>40</v>
      </c>
      <c r="BE1" s="207"/>
    </row>
    <row r="2" spans="1:57" s="109" customFormat="1" ht="33.6" customHeight="1" thickTop="1" thickBot="1" x14ac:dyDescent="0.3">
      <c r="A2" s="101" t="s">
        <v>37</v>
      </c>
      <c r="B2" s="102" t="s">
        <v>42</v>
      </c>
      <c r="C2" s="101" t="s">
        <v>1</v>
      </c>
      <c r="D2" s="101" t="s">
        <v>9</v>
      </c>
      <c r="E2" s="101" t="s">
        <v>10</v>
      </c>
      <c r="F2" s="101" t="s">
        <v>7</v>
      </c>
      <c r="G2" s="101" t="s">
        <v>11</v>
      </c>
      <c r="H2" s="101" t="s">
        <v>23</v>
      </c>
      <c r="I2" s="103" t="str">
        <f>[18]PA_l_f0_b0!I1</f>
        <v>p.adj. (bf=16)</v>
      </c>
      <c r="J2" s="103" t="s">
        <v>35</v>
      </c>
      <c r="K2" s="104" t="str">
        <f t="shared" ref="K2:S2" si="0">B2</f>
        <v>β1</v>
      </c>
      <c r="L2" s="101" t="str">
        <f t="shared" si="0"/>
        <v xml:space="preserve">SE </v>
      </c>
      <c r="M2" s="101" t="str">
        <f t="shared" si="0"/>
        <v>2.5% CI</v>
      </c>
      <c r="N2" s="101" t="str">
        <f t="shared" si="0"/>
        <v>97.5% CI</v>
      </c>
      <c r="O2" s="101" t="str">
        <f t="shared" si="0"/>
        <v>t</v>
      </c>
      <c r="P2" s="101" t="str">
        <f t="shared" si="0"/>
        <v>df</v>
      </c>
      <c r="Q2" s="105" t="str">
        <f t="shared" si="0"/>
        <v>p. val.</v>
      </c>
      <c r="R2" s="105" t="str">
        <f t="shared" si="0"/>
        <v>p.adj. (bf=16)</v>
      </c>
      <c r="S2" s="106" t="str">
        <f t="shared" si="0"/>
        <v>sig.</v>
      </c>
      <c r="T2" s="104" t="str">
        <f t="shared" ref="T2:AB2" si="1">B2</f>
        <v>β1</v>
      </c>
      <c r="U2" s="101" t="str">
        <f t="shared" si="1"/>
        <v xml:space="preserve">SE </v>
      </c>
      <c r="V2" s="101" t="str">
        <f t="shared" si="1"/>
        <v>2.5% CI</v>
      </c>
      <c r="W2" s="101" t="str">
        <f t="shared" si="1"/>
        <v>97.5% CI</v>
      </c>
      <c r="X2" s="101" t="str">
        <f t="shared" si="1"/>
        <v>t</v>
      </c>
      <c r="Y2" s="101" t="str">
        <f t="shared" si="1"/>
        <v>df</v>
      </c>
      <c r="Z2" s="105" t="str">
        <f t="shared" si="1"/>
        <v>p. val.</v>
      </c>
      <c r="AA2" s="105" t="str">
        <f t="shared" si="1"/>
        <v>p.adj. (bf=16)</v>
      </c>
      <c r="AB2" s="106" t="str">
        <f t="shared" si="1"/>
        <v>sig.</v>
      </c>
      <c r="AC2" s="101" t="str">
        <f t="shared" ref="AC2:AJ2" si="2">B2</f>
        <v>β1</v>
      </c>
      <c r="AD2" s="101" t="str">
        <f t="shared" si="2"/>
        <v xml:space="preserve">SE </v>
      </c>
      <c r="AE2" s="101" t="str">
        <f t="shared" si="2"/>
        <v>2.5% CI</v>
      </c>
      <c r="AF2" s="101" t="str">
        <f t="shared" si="2"/>
        <v>97.5% CI</v>
      </c>
      <c r="AG2" s="101" t="str">
        <f t="shared" si="2"/>
        <v>t</v>
      </c>
      <c r="AH2" s="101" t="str">
        <f t="shared" si="2"/>
        <v>df</v>
      </c>
      <c r="AI2" s="105" t="str">
        <f t="shared" si="2"/>
        <v>p. val.</v>
      </c>
      <c r="AJ2" s="105" t="str">
        <f t="shared" si="2"/>
        <v>p.adj. (bf=16)</v>
      </c>
      <c r="AK2" s="106" t="str">
        <f>J2</f>
        <v>sig.</v>
      </c>
      <c r="AL2" s="104" t="str">
        <f t="shared" ref="AL2:AS2" si="3">B2</f>
        <v>β1</v>
      </c>
      <c r="AM2" s="101" t="str">
        <f t="shared" si="3"/>
        <v xml:space="preserve">SE </v>
      </c>
      <c r="AN2" s="101" t="str">
        <f t="shared" si="3"/>
        <v>2.5% CI</v>
      </c>
      <c r="AO2" s="101" t="str">
        <f t="shared" si="3"/>
        <v>97.5% CI</v>
      </c>
      <c r="AP2" s="101" t="str">
        <f t="shared" si="3"/>
        <v>t</v>
      </c>
      <c r="AQ2" s="101" t="str">
        <f t="shared" si="3"/>
        <v>df</v>
      </c>
      <c r="AR2" s="105" t="str">
        <f t="shared" si="3"/>
        <v>p. val.</v>
      </c>
      <c r="AS2" s="105" t="str">
        <f t="shared" si="3"/>
        <v>p.adj. (bf=16)</v>
      </c>
      <c r="AT2" s="106" t="str">
        <f>J2</f>
        <v>sig.</v>
      </c>
      <c r="AU2" s="104" t="str">
        <f t="shared" ref="AU2:BB2" si="4">B2</f>
        <v>β1</v>
      </c>
      <c r="AV2" s="101" t="str">
        <f t="shared" si="4"/>
        <v xml:space="preserve">SE </v>
      </c>
      <c r="AW2" s="101" t="str">
        <f t="shared" si="4"/>
        <v>2.5% CI</v>
      </c>
      <c r="AX2" s="101" t="str">
        <f t="shared" si="4"/>
        <v>97.5% CI</v>
      </c>
      <c r="AY2" s="101" t="str">
        <f t="shared" si="4"/>
        <v>t</v>
      </c>
      <c r="AZ2" s="101" t="str">
        <f t="shared" si="4"/>
        <v>df</v>
      </c>
      <c r="BA2" s="105" t="str">
        <f t="shared" si="4"/>
        <v>p. val.</v>
      </c>
      <c r="BB2" s="105" t="str">
        <f t="shared" si="4"/>
        <v>p.adj. (bf=16)</v>
      </c>
      <c r="BC2" s="107" t="str">
        <f>S2</f>
        <v>sig.</v>
      </c>
      <c r="BD2" s="101" t="s">
        <v>38</v>
      </c>
      <c r="BE2" s="108" t="s">
        <v>39</v>
      </c>
    </row>
    <row r="3" spans="1:57" s="74" customFormat="1" ht="33.6" customHeight="1" thickTop="1" thickBot="1" x14ac:dyDescent="0.3">
      <c r="A3" s="70" t="s">
        <v>51</v>
      </c>
      <c r="B3" s="71">
        <f>[18]PA_l_f0_b0!B2</f>
        <v>86.988</v>
      </c>
      <c r="C3" s="72">
        <f>[18]PA_l_f0_b0!C2</f>
        <v>1.196</v>
      </c>
      <c r="D3" s="72">
        <f>[18]PA_l_f0_b0!D2</f>
        <v>84.643000000000001</v>
      </c>
      <c r="E3" s="72">
        <f>[18]PA_l_f0_b0!E2</f>
        <v>89.332999999999998</v>
      </c>
      <c r="F3" s="72">
        <f>[18]PA_l_f0_b0!F2</f>
        <v>72.703000000000003</v>
      </c>
      <c r="G3" s="72">
        <f>[18]PA_l_f0_b0!G2</f>
        <v>9.2100000000000009</v>
      </c>
      <c r="H3" s="111">
        <f>[18]PA_l_f0_b0!H2</f>
        <v>4.9907999999999999E-14</v>
      </c>
      <c r="I3" s="111">
        <f>[18]PA_l_f0_b0!I2</f>
        <v>7.9900000000000003E-13</v>
      </c>
      <c r="J3" s="96" t="str">
        <f>[18]PA_l_f0_b0!J2</f>
        <v>p&lt;0.001</v>
      </c>
      <c r="K3" s="73">
        <f>[18]PA_l_f0_b0!B3</f>
        <v>91.078000000000003</v>
      </c>
      <c r="L3" s="72">
        <f>[18]PA_l_f0_b0!C3</f>
        <v>1.4970000000000001</v>
      </c>
      <c r="M3" s="72">
        <f>[18]PA_l_f0_b0!D3</f>
        <v>88.144000000000005</v>
      </c>
      <c r="N3" s="72">
        <f>[18]PA_l_f0_b0!E3</f>
        <v>94.013000000000005</v>
      </c>
      <c r="O3" s="72">
        <f>[18]PA_l_f0_b0!F3</f>
        <v>60.831000000000003</v>
      </c>
      <c r="P3" s="72">
        <f>[18]PA_l_f0_b0!G3</f>
        <v>0</v>
      </c>
      <c r="Q3" s="111">
        <f>[18]PA_l_f0_b0!H3</f>
        <v>0.96760000000000002</v>
      </c>
      <c r="R3" s="111">
        <f>[18]PA_l_f0_b0!I3</f>
        <v>0.99990000000000001</v>
      </c>
      <c r="S3" s="96">
        <f>[18]PA_l_f0_b0!J3</f>
        <v>0</v>
      </c>
      <c r="T3" s="73">
        <f>[18]PA_l_f0_b0!B4</f>
        <v>88.515000000000001</v>
      </c>
      <c r="U3" s="72">
        <f>[18]PA_l_f0_b0!C4</f>
        <v>1.27</v>
      </c>
      <c r="V3" s="72">
        <f>[18]PA_l_f0_b0!D4</f>
        <v>86.025999999999996</v>
      </c>
      <c r="W3" s="72">
        <f>[18]PA_l_f0_b0!E4</f>
        <v>91.004000000000005</v>
      </c>
      <c r="X3" s="72">
        <f>[18]PA_l_f0_b0!F4</f>
        <v>69.706999999999994</v>
      </c>
      <c r="Y3" s="72">
        <f>[18]PA_l_f0_b0!G4</f>
        <v>9.25</v>
      </c>
      <c r="Z3" s="111">
        <f>[18]PA_l_f0_b0!H4</f>
        <v>6.6710999999999997E-14</v>
      </c>
      <c r="AA3" s="111">
        <f>[18]PA_l_f0_b0!I4</f>
        <v>1.0700000000000001E-12</v>
      </c>
      <c r="AB3" s="96" t="str">
        <f>[18]PA_l_f0_b0!J4</f>
        <v>p&lt;0.001</v>
      </c>
      <c r="AC3" s="72">
        <f>[18]PA_l_f0_b0!B4</f>
        <v>88.515000000000001</v>
      </c>
      <c r="AD3" s="72">
        <f>[18]PA_l_f0_b0!C4</f>
        <v>1.27</v>
      </c>
      <c r="AE3" s="72">
        <f>[18]PA_l_f0_b0!D4</f>
        <v>86.025999999999996</v>
      </c>
      <c r="AF3" s="72">
        <f>[18]PA_l_f0_b0!E4</f>
        <v>91.004000000000005</v>
      </c>
      <c r="AG3" s="72">
        <f>[18]PA_l_f0_b0!F4</f>
        <v>69.706999999999994</v>
      </c>
      <c r="AH3" s="72">
        <f>[18]PA_l_f0_b0!G4</f>
        <v>9.25</v>
      </c>
      <c r="AI3" s="111">
        <f>[18]PA_l_f0_b0!H4</f>
        <v>6.6710999999999997E-14</v>
      </c>
      <c r="AJ3" s="111">
        <f>[18]PA_l_f0_b0!I4</f>
        <v>1.0700000000000001E-12</v>
      </c>
      <c r="AK3" s="96" t="str">
        <f>[18]PA_l_f0_b0!J4</f>
        <v>p&lt;0.001</v>
      </c>
      <c r="AL3" s="73">
        <f>[19]PA_l_f0_r2!B3</f>
        <v>0.562731917482722</v>
      </c>
      <c r="AM3" s="72">
        <f>[19]PA_l_f0_r2!B2</f>
        <v>0.945488879006112</v>
      </c>
      <c r="AN3" s="72">
        <f>[12]l_f0_b1!E6</f>
        <v>1.272</v>
      </c>
      <c r="AO3" s="72">
        <f>[12]l_f0_b1!F6</f>
        <v>4.282</v>
      </c>
      <c r="AP3" s="72">
        <f>[12]l_f0_b1!G6</f>
        <v>3.617</v>
      </c>
      <c r="AQ3" s="72">
        <f>[12]l_f0_b1!H6</f>
        <v>10.050000000000001</v>
      </c>
      <c r="AR3" s="111">
        <f>[12]l_f0_b1!I6</f>
        <v>4.7000000000000002E-3</v>
      </c>
      <c r="AS3" s="111">
        <f>[12]l_f0_b1!J6</f>
        <v>7.4800000000000005E-2</v>
      </c>
      <c r="AT3" s="96" t="str">
        <f>[12]l_f0_b1!K6</f>
        <v>(p&lt;0.1)</v>
      </c>
      <c r="AU3" s="73">
        <f>[12]l_f0_b1!C7</f>
        <v>1.1479999999999999</v>
      </c>
      <c r="AV3" s="72">
        <f>[12]l_f0_b1!D7</f>
        <v>0.58799999999999997</v>
      </c>
      <c r="AW3" s="72">
        <f>[12]l_f0_b1!E7</f>
        <v>-4.0000000000000001E-3</v>
      </c>
      <c r="AX3" s="72">
        <f>[12]l_f0_b1!F7</f>
        <v>2.2989999999999999</v>
      </c>
      <c r="AY3" s="72">
        <f>[12]l_f0_b1!G7</f>
        <v>1.9530000000000001</v>
      </c>
      <c r="AZ3" s="72">
        <f>[12]l_f0_b1!H7</f>
        <v>10.07</v>
      </c>
      <c r="BA3" s="111">
        <f>[12]l_f0_b1!I7</f>
        <v>7.9200000000000007E-2</v>
      </c>
      <c r="BB3" s="111">
        <f>[12]l_f0_b1!J7</f>
        <v>0.99990000000000001</v>
      </c>
      <c r="BC3" s="96">
        <f>[12]l_f0_b1!K7</f>
        <v>0</v>
      </c>
      <c r="BD3" s="72">
        <f>'B0 Mode'!AL3</f>
        <v>0.65325603900373996</v>
      </c>
      <c r="BE3" s="69">
        <f>'B0 Mode'!AM3</f>
        <v>0.96763271291965003</v>
      </c>
    </row>
    <row r="4" spans="1:57" s="74" customFormat="1" ht="33.6" customHeight="1" thickBot="1" x14ac:dyDescent="0.3">
      <c r="A4" s="75" t="s">
        <v>53</v>
      </c>
      <c r="B4" s="76">
        <f>[29]PA_h_f0_b1!C2</f>
        <v>0.38500000000000001</v>
      </c>
      <c r="C4" s="69">
        <f>[29]PA_h_f0_b1!D2</f>
        <v>0.17199999999999999</v>
      </c>
      <c r="D4" s="69">
        <f>[29]PA_h_f0_b1!E2</f>
        <v>4.9000000000000002E-2</v>
      </c>
      <c r="E4" s="69">
        <f>[29]PA_h_f0_b1!F2</f>
        <v>0.72199999999999998</v>
      </c>
      <c r="F4" s="69">
        <f>[29]PA_h_f0_b1!G2</f>
        <v>2.2469999999999999</v>
      </c>
      <c r="G4" s="69">
        <f>[29]PA_h_f0_b1!H2</f>
        <v>593.62</v>
      </c>
      <c r="H4" s="111">
        <f>[29]PA_h_f0_b1!I2</f>
        <v>2.5000000000000001E-2</v>
      </c>
      <c r="I4" s="111">
        <f>[29]PA_h_f0_b1!J2</f>
        <v>0.40039999999999998</v>
      </c>
      <c r="J4" s="96">
        <f>[29]PA_h_f0_b1!K2</f>
        <v>0</v>
      </c>
      <c r="K4" s="77">
        <f>[29]PA_h_f0_b1!C3</f>
        <v>1.1599999999999999</v>
      </c>
      <c r="L4" s="69">
        <f>[29]PA_h_f0_b1!D3</f>
        <v>0.191</v>
      </c>
      <c r="M4" s="69">
        <f>[29]PA_h_f0_b1!E3</f>
        <v>0.78600000000000003</v>
      </c>
      <c r="N4" s="69">
        <f>[29]PA_h_f0_b1!F3</f>
        <v>1.534</v>
      </c>
      <c r="O4" s="69">
        <f>[29]PA_h_f0_b1!G3</f>
        <v>6.077</v>
      </c>
      <c r="P4" s="69">
        <f>[29]PA_h_f0_b1!H3</f>
        <v>594.54999999999995</v>
      </c>
      <c r="Q4" s="111">
        <f>[29]PA_h_f0_b1!I3</f>
        <v>2.1890000000000002E-9</v>
      </c>
      <c r="R4" s="111">
        <f>[29]PA_h_f0_b1!J3</f>
        <v>3.5000000000000002E-8</v>
      </c>
      <c r="S4" s="96" t="str">
        <f>[29]PA_h_f0_b1!K3</f>
        <v>p&lt;0.001</v>
      </c>
      <c r="T4" s="77">
        <f>[29]PA_h_f0_b1!C4</f>
        <v>1.5640000000000001</v>
      </c>
      <c r="U4" s="69">
        <f>[29]PA_h_f0_b1!D4</f>
        <v>0.27700000000000002</v>
      </c>
      <c r="V4" s="69">
        <f>[29]PA_h_f0_b1!E4</f>
        <v>1.02</v>
      </c>
      <c r="W4" s="69">
        <f>[29]PA_h_f0_b1!F4</f>
        <v>2.1070000000000002</v>
      </c>
      <c r="X4" s="69">
        <f>[29]PA_h_f0_b1!G4</f>
        <v>5.6379999999999999</v>
      </c>
      <c r="Y4" s="69">
        <f>[29]PA_h_f0_b1!H4</f>
        <v>597.54</v>
      </c>
      <c r="Z4" s="111">
        <f>[29]PA_h_f0_b1!I4</f>
        <v>2.6619999999999999E-8</v>
      </c>
      <c r="AA4" s="111">
        <f>[29]PA_h_f0_b1!J4</f>
        <v>4.2599999999999998E-7</v>
      </c>
      <c r="AB4" s="96" t="str">
        <f>[29]PA_h_f0_b1!K4</f>
        <v>p&lt;0.001</v>
      </c>
      <c r="AC4" s="69">
        <f>[29]PA_h_f0_b1!C5</f>
        <v>0.77400000000000002</v>
      </c>
      <c r="AD4" s="69">
        <f>[29]PA_h_f0_b1!D5</f>
        <v>0.192</v>
      </c>
      <c r="AE4" s="69">
        <f>[29]PA_h_f0_b1!E5</f>
        <v>0.39900000000000002</v>
      </c>
      <c r="AF4" s="69">
        <f>[29]PA_h_f0_b1!F5</f>
        <v>1.1499999999999999</v>
      </c>
      <c r="AG4" s="69">
        <f>[29]PA_h_f0_b1!G5</f>
        <v>4.0389999999999997</v>
      </c>
      <c r="AH4" s="69">
        <f>[29]PA_h_f0_b1!H5</f>
        <v>594.83000000000004</v>
      </c>
      <c r="AI4" s="111">
        <f>[29]PA_h_f0_b1!I5</f>
        <v>6.0681999999999999E-5</v>
      </c>
      <c r="AJ4" s="111">
        <f>[29]PA_h_f0_b1!J5</f>
        <v>9.7099999999999997E-4</v>
      </c>
      <c r="AK4" s="96" t="str">
        <f>[29]PA_h_f0_b1!K5</f>
        <v>p&lt;0.001</v>
      </c>
      <c r="AL4" s="77">
        <f>[29]PA_h_f0_b1!C6</f>
        <v>1.1779999999999999</v>
      </c>
      <c r="AM4" s="69">
        <f>[29]PA_h_f0_b1!D6</f>
        <v>0.27800000000000002</v>
      </c>
      <c r="AN4" s="69">
        <f>[29]PA_h_f0_b1!E6</f>
        <v>0.63300000000000001</v>
      </c>
      <c r="AO4" s="69">
        <f>[29]PA_h_f0_b1!F6</f>
        <v>1.7230000000000001</v>
      </c>
      <c r="AP4" s="69">
        <f>[29]PA_h_f0_b1!G6</f>
        <v>4.2389999999999999</v>
      </c>
      <c r="AQ4" s="69">
        <f>[29]PA_h_f0_b1!H6</f>
        <v>597.66999999999996</v>
      </c>
      <c r="AR4" s="111">
        <f>[29]PA_h_f0_b1!I6</f>
        <v>2.6004E-5</v>
      </c>
      <c r="AS4" s="111">
        <f>[29]PA_h_f0_b1!J6</f>
        <v>4.1599999999999997E-4</v>
      </c>
      <c r="AT4" s="96" t="str">
        <f>[29]PA_h_f0_b1!K6</f>
        <v>p&lt;0.001</v>
      </c>
      <c r="AU4" s="77">
        <f>[29]PA_h_f0_b1!C7</f>
        <v>0.40400000000000003</v>
      </c>
      <c r="AV4" s="69">
        <f>[29]PA_h_f0_b1!D7</f>
        <v>0.28499999999999998</v>
      </c>
      <c r="AW4" s="69">
        <f>[29]PA_h_f0_b1!E7</f>
        <v>-0.154</v>
      </c>
      <c r="AX4" s="69">
        <f>[29]PA_h_f0_b1!F7</f>
        <v>0.96199999999999997</v>
      </c>
      <c r="AY4" s="69">
        <f>[29]PA_h_f0_b1!G7</f>
        <v>1.419</v>
      </c>
      <c r="AZ4" s="69">
        <f>[29]PA_h_f0_b1!H7</f>
        <v>596.66999999999996</v>
      </c>
      <c r="BA4" s="111">
        <f>[29]PA_h_f0_b1!I7</f>
        <v>0.1565</v>
      </c>
      <c r="BB4" s="111">
        <f>[29]PA_h_f0_b1!J7</f>
        <v>0.99990000000000001</v>
      </c>
      <c r="BC4" s="96">
        <f>[29]PA_h_f0_b1!K7</f>
        <v>0</v>
      </c>
      <c r="BD4" s="69">
        <f>'B0 Mode'!AL4</f>
        <v>0.39232765136523001</v>
      </c>
      <c r="BE4" s="69">
        <f>'B0 Mode'!AM4</f>
        <v>0.89343047868632197</v>
      </c>
    </row>
    <row r="5" spans="1:57" s="74" customFormat="1" ht="33.6" customHeight="1" thickBot="1" x14ac:dyDescent="0.3">
      <c r="A5" s="78" t="s">
        <v>4</v>
      </c>
      <c r="B5" s="79">
        <f>[30]PA_f0_exc_b1!C2</f>
        <v>-2.919</v>
      </c>
      <c r="C5" s="80">
        <f>[30]PA_f0_exc_b1!D2</f>
        <v>1.4139999999999999</v>
      </c>
      <c r="D5" s="80">
        <f>[30]PA_f0_exc_b1!E2</f>
        <v>-5.69</v>
      </c>
      <c r="E5" s="80">
        <f>[30]PA_f0_exc_b1!F2</f>
        <v>-0.14699999999999999</v>
      </c>
      <c r="F5" s="80">
        <f>[30]PA_f0_exc_b1!G2</f>
        <v>-2.0640000000000001</v>
      </c>
      <c r="G5" s="80">
        <f>[30]PA_f0_exc_b1!H2</f>
        <v>330.31</v>
      </c>
      <c r="H5" s="111">
        <f>[30]PA_f0_exc_b1!I2</f>
        <v>3.9800000000000002E-2</v>
      </c>
      <c r="I5" s="111">
        <f>[30]PA_f0_exc_b1!J2</f>
        <v>0.63680000000000003</v>
      </c>
      <c r="J5" s="96">
        <f>[30]PA_f0_exc_b1!K2</f>
        <v>0</v>
      </c>
      <c r="K5" s="81">
        <f>[30]PA_f0_exc_b1!C3</f>
        <v>4.194</v>
      </c>
      <c r="L5" s="80">
        <f>[30]PA_f0_exc_b1!D3</f>
        <v>0.3</v>
      </c>
      <c r="M5" s="80">
        <f>[30]PA_f0_exc_b1!E3</f>
        <v>3.6059999999999999</v>
      </c>
      <c r="N5" s="80">
        <f>[30]PA_f0_exc_b1!F3</f>
        <v>4.782</v>
      </c>
      <c r="O5" s="80">
        <f>[30]PA_f0_exc_b1!G3</f>
        <v>13.984</v>
      </c>
      <c r="P5" s="80">
        <f>[30]PA_f0_exc_b1!H3</f>
        <v>15.49</v>
      </c>
      <c r="Q5" s="111">
        <f>[30]PA_f0_exc_b1!I3</f>
        <v>3.3689000000000001E-10</v>
      </c>
      <c r="R5" s="111">
        <f>[30]PA_f0_exc_b1!J3</f>
        <v>5.3899999999999998E-9</v>
      </c>
      <c r="S5" s="96" t="str">
        <f>[30]PA_f0_exc_b1!K3</f>
        <v>p&lt;0.001</v>
      </c>
      <c r="T5" s="81">
        <f>[30]PA_f0_exc_b1!C4</f>
        <v>1.7589999999999999</v>
      </c>
      <c r="U5" s="80">
        <f>[30]PA_f0_exc_b1!D4</f>
        <v>0.53900000000000003</v>
      </c>
      <c r="V5" s="80">
        <f>[30]PA_f0_exc_b1!E4</f>
        <v>0.70199999999999996</v>
      </c>
      <c r="W5" s="80">
        <f>[30]PA_f0_exc_b1!F4</f>
        <v>2.8149999999999999</v>
      </c>
      <c r="X5" s="80">
        <f>[30]PA_f0_exc_b1!G4</f>
        <v>3.2629999999999999</v>
      </c>
      <c r="Y5" s="80">
        <f>[30]PA_f0_exc_b1!H4</f>
        <v>9.64</v>
      </c>
      <c r="Z5" s="111">
        <f>[30]PA_f0_exc_b1!I4</f>
        <v>8.8999999999999999E-3</v>
      </c>
      <c r="AA5" s="111">
        <f>[30]PA_f0_exc_b1!J4</f>
        <v>0.1431</v>
      </c>
      <c r="AB5" s="96">
        <f>[30]PA_f0_exc_b1!K4</f>
        <v>0</v>
      </c>
      <c r="AC5" s="80">
        <f>[30]PA_f0_exc_b1!C5</f>
        <v>6.8259999999999996</v>
      </c>
      <c r="AD5" s="80">
        <f>[30]PA_f0_exc_b1!D5</f>
        <v>0.95899999999999996</v>
      </c>
      <c r="AE5" s="80">
        <f>[30]PA_f0_exc_b1!E5</f>
        <v>4.9470000000000001</v>
      </c>
      <c r="AF5" s="80">
        <f>[30]PA_f0_exc_b1!F5</f>
        <v>8.7050000000000001</v>
      </c>
      <c r="AG5" s="80">
        <f>[30]PA_f0_exc_b1!G5</f>
        <v>7.1210000000000004</v>
      </c>
      <c r="AH5" s="80">
        <f>[30]PA_f0_exc_b1!H5</f>
        <v>0</v>
      </c>
      <c r="AI5" s="111">
        <f>[30]PA_f0_exc_b1!I5</f>
        <v>1</v>
      </c>
      <c r="AJ5" s="111">
        <f>[30]PA_f0_exc_b1!J5</f>
        <v>0.99990000000000001</v>
      </c>
      <c r="AK5" s="96">
        <f>[30]PA_f0_exc_b1!K5</f>
        <v>0</v>
      </c>
      <c r="AL5" s="81">
        <f>[30]PA_f0_exc_b1!C6</f>
        <v>4.391</v>
      </c>
      <c r="AM5" s="80">
        <f>[30]PA_f0_exc_b1!D6</f>
        <v>0.93100000000000005</v>
      </c>
      <c r="AN5" s="80">
        <f>[30]PA_f0_exc_b1!E6</f>
        <v>2.5659999999999998</v>
      </c>
      <c r="AO5" s="80">
        <f>[30]PA_f0_exc_b1!F6</f>
        <v>6.2149999999999999</v>
      </c>
      <c r="AP5" s="80">
        <f>[30]PA_f0_exc_b1!G6</f>
        <v>4.7160000000000002</v>
      </c>
      <c r="AQ5" s="80">
        <f>[30]PA_f0_exc_b1!H6</f>
        <v>0</v>
      </c>
      <c r="AR5" s="111">
        <f>[30]PA_f0_exc_b1!I6</f>
        <v>1</v>
      </c>
      <c r="AS5" s="111">
        <f>[30]PA_f0_exc_b1!J6</f>
        <v>0.99990000000000001</v>
      </c>
      <c r="AT5" s="96">
        <f>[30]PA_f0_exc_b1!K6</f>
        <v>0</v>
      </c>
      <c r="AU5" s="81">
        <f>[30]PA_f0_exc_b1!C7</f>
        <v>-2.4350000000000001</v>
      </c>
      <c r="AV5" s="80">
        <f>[30]PA_f0_exc_b1!D7</f>
        <v>0.64300000000000002</v>
      </c>
      <c r="AW5" s="80">
        <f>[30]PA_f0_exc_b1!E7</f>
        <v>-3.6960000000000002</v>
      </c>
      <c r="AX5" s="80">
        <f>[30]PA_f0_exc_b1!F7</f>
        <v>-1.175</v>
      </c>
      <c r="AY5" s="80">
        <f>[30]PA_f0_exc_b1!G7</f>
        <v>-3.786</v>
      </c>
      <c r="AZ5" s="80">
        <f>[30]PA_f0_exc_b1!H7</f>
        <v>6.86</v>
      </c>
      <c r="BA5" s="111">
        <f>[30]PA_f0_exc_b1!I7</f>
        <v>7.1000000000000004E-3</v>
      </c>
      <c r="BB5" s="111">
        <f>[30]PA_f0_exc_b1!J7</f>
        <v>0.1135</v>
      </c>
      <c r="BC5" s="96">
        <f>[30]PA_f0_exc_b1!K7</f>
        <v>0</v>
      </c>
      <c r="BD5" s="80">
        <f>'B0 Mode'!AL5</f>
        <v>7.75151821354607E-2</v>
      </c>
      <c r="BE5" s="80">
        <f>'B0 Mode'!AM5</f>
        <v>0.49149090119960898</v>
      </c>
    </row>
    <row r="6" spans="1:57" s="109" customFormat="1" ht="33.6" customHeight="1" thickTop="1" thickBot="1" x14ac:dyDescent="0.3">
      <c r="A6" s="101" t="s">
        <v>5</v>
      </c>
      <c r="B6" s="102" t="str">
        <f>B2</f>
        <v>β1</v>
      </c>
      <c r="C6" s="101" t="str">
        <f t="shared" ref="C6:BC6" si="5">C2</f>
        <v xml:space="preserve">SE </v>
      </c>
      <c r="D6" s="101" t="str">
        <f t="shared" si="5"/>
        <v>2.5% CI</v>
      </c>
      <c r="E6" s="101" t="str">
        <f t="shared" si="5"/>
        <v>97.5% CI</v>
      </c>
      <c r="F6" s="101" t="str">
        <f t="shared" si="5"/>
        <v>t</v>
      </c>
      <c r="G6" s="101" t="str">
        <f t="shared" si="5"/>
        <v>df</v>
      </c>
      <c r="H6" s="101" t="str">
        <f t="shared" si="5"/>
        <v>p. val.</v>
      </c>
      <c r="I6" s="105" t="str">
        <f t="shared" si="5"/>
        <v>p.adj. (bf=16)</v>
      </c>
      <c r="J6" s="103" t="str">
        <f t="shared" si="5"/>
        <v>sig.</v>
      </c>
      <c r="K6" s="104" t="str">
        <f t="shared" si="5"/>
        <v>β1</v>
      </c>
      <c r="L6" s="101" t="str">
        <f t="shared" si="5"/>
        <v xml:space="preserve">SE </v>
      </c>
      <c r="M6" s="101" t="str">
        <f t="shared" si="5"/>
        <v>2.5% CI</v>
      </c>
      <c r="N6" s="101" t="str">
        <f t="shared" si="5"/>
        <v>97.5% CI</v>
      </c>
      <c r="O6" s="101" t="str">
        <f t="shared" si="5"/>
        <v>t</v>
      </c>
      <c r="P6" s="101" t="str">
        <f t="shared" si="5"/>
        <v>df</v>
      </c>
      <c r="Q6" s="105" t="str">
        <f t="shared" si="5"/>
        <v>p. val.</v>
      </c>
      <c r="R6" s="105" t="str">
        <f t="shared" si="5"/>
        <v>p.adj. (bf=16)</v>
      </c>
      <c r="S6" s="106" t="str">
        <f t="shared" si="5"/>
        <v>sig.</v>
      </c>
      <c r="T6" s="104" t="str">
        <f t="shared" si="5"/>
        <v>β1</v>
      </c>
      <c r="U6" s="101" t="str">
        <f t="shared" si="5"/>
        <v xml:space="preserve">SE </v>
      </c>
      <c r="V6" s="101" t="str">
        <f t="shared" si="5"/>
        <v>2.5% CI</v>
      </c>
      <c r="W6" s="101" t="str">
        <f t="shared" si="5"/>
        <v>97.5% CI</v>
      </c>
      <c r="X6" s="101" t="str">
        <f t="shared" si="5"/>
        <v>t</v>
      </c>
      <c r="Y6" s="101" t="str">
        <f t="shared" si="5"/>
        <v>df</v>
      </c>
      <c r="Z6" s="105" t="str">
        <f t="shared" si="5"/>
        <v>p. val.</v>
      </c>
      <c r="AA6" s="105" t="str">
        <f t="shared" si="5"/>
        <v>p.adj. (bf=16)</v>
      </c>
      <c r="AB6" s="106" t="str">
        <f t="shared" si="5"/>
        <v>sig.</v>
      </c>
      <c r="AC6" s="101" t="str">
        <f>T6</f>
        <v>β1</v>
      </c>
      <c r="AD6" s="101" t="str">
        <f t="shared" ref="AD6:AK6" si="6">U6</f>
        <v xml:space="preserve">SE </v>
      </c>
      <c r="AE6" s="101" t="str">
        <f t="shared" si="6"/>
        <v>2.5% CI</v>
      </c>
      <c r="AF6" s="101" t="str">
        <f t="shared" si="6"/>
        <v>97.5% CI</v>
      </c>
      <c r="AG6" s="101" t="str">
        <f t="shared" si="6"/>
        <v>t</v>
      </c>
      <c r="AH6" s="101" t="str">
        <f t="shared" si="6"/>
        <v>df</v>
      </c>
      <c r="AI6" s="101" t="str">
        <f t="shared" si="6"/>
        <v>p. val.</v>
      </c>
      <c r="AJ6" s="101" t="str">
        <f t="shared" si="6"/>
        <v>p.adj. (bf=16)</v>
      </c>
      <c r="AK6" s="101" t="str">
        <f t="shared" si="6"/>
        <v>sig.</v>
      </c>
      <c r="AL6" s="104" t="str">
        <f t="shared" si="5"/>
        <v>β1</v>
      </c>
      <c r="AM6" s="101" t="str">
        <f t="shared" si="5"/>
        <v xml:space="preserve">SE </v>
      </c>
      <c r="AN6" s="101" t="str">
        <f t="shared" si="5"/>
        <v>2.5% CI</v>
      </c>
      <c r="AO6" s="101" t="str">
        <f t="shared" si="5"/>
        <v>97.5% CI</v>
      </c>
      <c r="AP6" s="101" t="str">
        <f t="shared" si="5"/>
        <v>t</v>
      </c>
      <c r="AQ6" s="101" t="str">
        <f t="shared" si="5"/>
        <v>df</v>
      </c>
      <c r="AR6" s="105" t="str">
        <f t="shared" si="5"/>
        <v>p. val.</v>
      </c>
      <c r="AS6" s="105" t="str">
        <f t="shared" si="5"/>
        <v>p.adj. (bf=16)</v>
      </c>
      <c r="AT6" s="106" t="str">
        <f t="shared" si="5"/>
        <v>sig.</v>
      </c>
      <c r="AU6" s="104" t="str">
        <f t="shared" si="5"/>
        <v>β1</v>
      </c>
      <c r="AV6" s="101" t="str">
        <f t="shared" si="5"/>
        <v xml:space="preserve">SE </v>
      </c>
      <c r="AW6" s="101" t="str">
        <f t="shared" si="5"/>
        <v>2.5% CI</v>
      </c>
      <c r="AX6" s="101" t="str">
        <f t="shared" si="5"/>
        <v>97.5% CI</v>
      </c>
      <c r="AY6" s="101" t="str">
        <f t="shared" si="5"/>
        <v>t</v>
      </c>
      <c r="AZ6" s="101" t="str">
        <f t="shared" si="5"/>
        <v>df</v>
      </c>
      <c r="BA6" s="105" t="str">
        <f t="shared" si="5"/>
        <v>p. val.</v>
      </c>
      <c r="BB6" s="105" t="str">
        <f t="shared" si="5"/>
        <v>p.adj. (bf=16)</v>
      </c>
      <c r="BC6" s="107" t="str">
        <f t="shared" si="5"/>
        <v>sig.</v>
      </c>
      <c r="BD6" s="101" t="s">
        <v>38</v>
      </c>
      <c r="BE6" s="101" t="s">
        <v>39</v>
      </c>
    </row>
    <row r="7" spans="1:57" s="85" customFormat="1" ht="33.6" customHeight="1" thickTop="1" thickBot="1" x14ac:dyDescent="0.3">
      <c r="A7" s="82" t="s">
        <v>52</v>
      </c>
      <c r="B7" s="83">
        <f>[24]PA_l_t_b0!B2</f>
        <v>93.504000000000005</v>
      </c>
      <c r="C7" s="70">
        <f>[24]PA_l_t_b0!C2</f>
        <v>5.6959999999999997</v>
      </c>
      <c r="D7" s="70">
        <f>[24]PA_l_t_b0!D2</f>
        <v>82.338999999999999</v>
      </c>
      <c r="E7" s="70">
        <f>[24]PA_l_t_b0!E2</f>
        <v>104.66800000000001</v>
      </c>
      <c r="F7" s="72">
        <f>[24]PA_l_t_b0!F2</f>
        <v>16.414999999999999</v>
      </c>
      <c r="G7" s="72">
        <f>[24]PA_l_t_b0!G2</f>
        <v>9.94</v>
      </c>
      <c r="H7" s="111">
        <f>[24]PA_l_t_b0!H2</f>
        <v>1.5796000000000001E-8</v>
      </c>
      <c r="I7" s="111">
        <f>[24]PA_l_t_b0!I2</f>
        <v>2.53E-7</v>
      </c>
      <c r="J7" s="96" t="str">
        <f>[24]PA_l_t_b0!J2</f>
        <v>p&lt;0.001</v>
      </c>
      <c r="K7" s="84">
        <f>[24]PA_l_t_b0!B3</f>
        <v>82.188999999999993</v>
      </c>
      <c r="L7" s="72">
        <f>[24]PA_l_t_b0!C3</f>
        <v>10.115</v>
      </c>
      <c r="M7" s="72">
        <f>[24]PA_l_t_b0!D3</f>
        <v>62.363999999999997</v>
      </c>
      <c r="N7" s="72">
        <f>[24]PA_l_t_b0!E3</f>
        <v>102.014</v>
      </c>
      <c r="O7" s="72">
        <f>[24]PA_l_t_b0!F3</f>
        <v>8.1259999999999994</v>
      </c>
      <c r="P7" s="72">
        <f>[24]PA_l_t_b0!G3</f>
        <v>90.27</v>
      </c>
      <c r="Q7" s="111">
        <f>[24]PA_l_t_b0!H3</f>
        <v>2.2051999999999999E-12</v>
      </c>
      <c r="R7" s="111">
        <f>[24]PA_l_t_b0!I3</f>
        <v>3.5299999999999997E-11</v>
      </c>
      <c r="S7" s="96" t="str">
        <f>[24]PA_l_t_b0!J3</f>
        <v>p&lt;0.001</v>
      </c>
      <c r="T7" s="84">
        <f>[24]PA_l_t_b0!B4</f>
        <v>72.698999999999998</v>
      </c>
      <c r="U7" s="72">
        <f>[24]PA_l_t_b0!C4</f>
        <v>6.5590000000000002</v>
      </c>
      <c r="V7" s="72">
        <f>[24]PA_l_t_b0!D4</f>
        <v>59.844000000000001</v>
      </c>
      <c r="W7" s="72">
        <f>[24]PA_l_t_b0!E4</f>
        <v>85.552999999999997</v>
      </c>
      <c r="X7" s="72">
        <f>[24]PA_l_t_b0!F4</f>
        <v>11.084</v>
      </c>
      <c r="Y7" s="72">
        <f>[24]PA_l_t_b0!G4</f>
        <v>17.399999999999999</v>
      </c>
      <c r="Z7" s="111">
        <f>[24]PA_l_t_b0!H4</f>
        <v>2.5960000000000001E-9</v>
      </c>
      <c r="AA7" s="111">
        <f>[24]PA_l_t_b0!I4</f>
        <v>4.1500000000000001E-8</v>
      </c>
      <c r="AB7" s="96" t="str">
        <f>[24]PA_l_t_b0!J4</f>
        <v>p&lt;0.001</v>
      </c>
      <c r="AC7" s="70">
        <f>[24]PA_l_t_b0!B4</f>
        <v>72.698999999999998</v>
      </c>
      <c r="AD7" s="72">
        <f>[24]PA_l_t_b0!C4</f>
        <v>6.5590000000000002</v>
      </c>
      <c r="AE7" s="72">
        <f>[24]PA_l_t_b0!D4</f>
        <v>59.844000000000001</v>
      </c>
      <c r="AF7" s="72">
        <f>[24]PA_l_t_b0!E4</f>
        <v>85.552999999999997</v>
      </c>
      <c r="AG7" s="72">
        <f>[24]PA_l_t_b0!F4</f>
        <v>11.084</v>
      </c>
      <c r="AH7" s="72">
        <f>[24]PA_l_t_b0!G4</f>
        <v>17.399999999999999</v>
      </c>
      <c r="AI7" s="111">
        <f>[24]PA_l_t_b0!H4</f>
        <v>2.5960000000000001E-9</v>
      </c>
      <c r="AJ7" s="111">
        <f>[24]PA_l_t_b0!I4</f>
        <v>4.1500000000000001E-8</v>
      </c>
      <c r="AK7" s="96" t="str">
        <f>[24]PA_l_t_b0!J4</f>
        <v>p&lt;0.001</v>
      </c>
      <c r="AL7" s="84">
        <f>[25]PA_l_t_r2!B3</f>
        <v>0.60103086801856997</v>
      </c>
      <c r="AM7" s="72">
        <f>[25]PA_l_t_r2!B2</f>
        <v>0.74200245788716901</v>
      </c>
      <c r="AN7" s="72">
        <f>[15]l_t_b1!E6</f>
        <v>-30.795000000000002</v>
      </c>
      <c r="AO7" s="72">
        <f>[15]l_t_b1!F6</f>
        <v>-14.324</v>
      </c>
      <c r="AP7" s="72">
        <f>[15]l_t_b1!G6</f>
        <v>-5.3689999999999998</v>
      </c>
      <c r="AQ7" s="72">
        <f>[15]l_t_b1!H6</f>
        <v>9.68</v>
      </c>
      <c r="AR7" s="111">
        <f>[15]l_t_b1!I6</f>
        <v>3.5174000000000002E-4</v>
      </c>
      <c r="AS7" s="111">
        <f>[15]l_t_b1!J6</f>
        <v>5.5999999999999999E-3</v>
      </c>
      <c r="AT7" s="96" t="str">
        <f>[15]l_t_b1!K6</f>
        <v>p&lt;0.01</v>
      </c>
      <c r="AU7" s="84">
        <f>[15]l_t_b1!C7</f>
        <v>-19.513000000000002</v>
      </c>
      <c r="AV7" s="72">
        <f>[15]l_t_b1!D7</f>
        <v>5.3159999999999998</v>
      </c>
      <c r="AW7" s="72">
        <f>[15]l_t_b1!E7</f>
        <v>-29.933</v>
      </c>
      <c r="AX7" s="72">
        <f>[15]l_t_b1!F7</f>
        <v>-9.093</v>
      </c>
      <c r="AY7" s="72">
        <f>[15]l_t_b1!G7</f>
        <v>-3.67</v>
      </c>
      <c r="AZ7" s="72">
        <f>[15]l_t_b1!H7</f>
        <v>9.99</v>
      </c>
      <c r="BA7" s="111">
        <f>[15]l_t_b1!I7</f>
        <v>4.3E-3</v>
      </c>
      <c r="BB7" s="111">
        <f>[15]l_t_b1!J7</f>
        <v>6.9099999999999995E-2</v>
      </c>
      <c r="BC7" s="96" t="str">
        <f>[15]l_t_b1!K7</f>
        <v>(p&lt;0.1)</v>
      </c>
      <c r="BD7" s="72">
        <f>'B0 Mode'!AL7</f>
        <v>0.63532338526946097</v>
      </c>
      <c r="BE7" s="72">
        <f>'B0 Mode'!AM7</f>
        <v>0.82413402479152897</v>
      </c>
    </row>
    <row r="8" spans="1:57" s="85" customFormat="1" ht="33.6" customHeight="1" thickBot="1" x14ac:dyDescent="0.3">
      <c r="A8" s="86" t="s">
        <v>55</v>
      </c>
      <c r="B8" s="87">
        <f>[31]PA_h_t_b1!C2</f>
        <v>-78.887</v>
      </c>
      <c r="C8" s="78">
        <f>[31]PA_h_t_b1!D2</f>
        <v>12.145</v>
      </c>
      <c r="D8" s="78">
        <f>[31]PA_h_t_b1!E2</f>
        <v>-102.69</v>
      </c>
      <c r="E8" s="78">
        <f>[31]PA_h_t_b1!F2</f>
        <v>-55.084000000000003</v>
      </c>
      <c r="F8" s="80">
        <f>[31]PA_h_t_b1!G2</f>
        <v>-6.4960000000000004</v>
      </c>
      <c r="G8" s="80">
        <f>[31]PA_h_t_b1!H2</f>
        <v>617.67999999999995</v>
      </c>
      <c r="H8" s="111">
        <f>[31]PA_h_t_b1!I2</f>
        <v>1.7025000000000001E-10</v>
      </c>
      <c r="I8" s="111">
        <f>[31]PA_h_t_b1!J2</f>
        <v>2.7200000000000001E-9</v>
      </c>
      <c r="J8" s="96" t="str">
        <f>[31]PA_h_t_b1!K2</f>
        <v>p&lt;0.001</v>
      </c>
      <c r="K8" s="88">
        <f>[31]PA_h_t_b1!C3</f>
        <v>-15.212</v>
      </c>
      <c r="L8" s="80">
        <f>[31]PA_h_t_b1!D3</f>
        <v>5.1929999999999996</v>
      </c>
      <c r="M8" s="80">
        <f>[31]PA_h_t_b1!E3</f>
        <v>-25.388999999999999</v>
      </c>
      <c r="N8" s="80">
        <f>[31]PA_h_t_b1!F3</f>
        <v>-5.0350000000000001</v>
      </c>
      <c r="O8" s="80">
        <f>[31]PA_h_t_b1!G3</f>
        <v>-2.93</v>
      </c>
      <c r="P8" s="80">
        <f>[31]PA_h_t_b1!H3</f>
        <v>616.84</v>
      </c>
      <c r="Q8" s="111">
        <f>[31]PA_h_t_b1!I3</f>
        <v>3.5000000000000001E-3</v>
      </c>
      <c r="R8" s="111">
        <f>[31]PA_h_t_b1!J3</f>
        <v>5.6300000000000003E-2</v>
      </c>
      <c r="S8" s="96" t="str">
        <f>[31]PA_h_t_b1!K3</f>
        <v>(p&lt;0.1)</v>
      </c>
      <c r="T8" s="88">
        <f>[31]PA_h_t_b1!C4</f>
        <v>-17.896999999999998</v>
      </c>
      <c r="U8" s="80">
        <f>[31]PA_h_t_b1!D4</f>
        <v>2.903</v>
      </c>
      <c r="V8" s="80">
        <f>[31]PA_h_t_b1!E4</f>
        <v>-23.585999999999999</v>
      </c>
      <c r="W8" s="80">
        <f>[31]PA_h_t_b1!F4</f>
        <v>-12.207000000000001</v>
      </c>
      <c r="X8" s="80">
        <f>[31]PA_h_t_b1!G4</f>
        <v>-6.165</v>
      </c>
      <c r="Y8" s="80">
        <f>[31]PA_h_t_b1!H4</f>
        <v>616.12</v>
      </c>
      <c r="Z8" s="111">
        <f>[31]PA_h_t_b1!I4</f>
        <v>1.2749E-9</v>
      </c>
      <c r="AA8" s="111">
        <f>[31]PA_h_t_b1!J4</f>
        <v>2.0400000000000001E-8</v>
      </c>
      <c r="AB8" s="96" t="str">
        <f>[31]PA_h_t_b1!K4</f>
        <v>p&lt;0.001</v>
      </c>
      <c r="AC8" s="78">
        <f>[31]PA_h_t_b1!C5</f>
        <v>63.674999999999997</v>
      </c>
      <c r="AD8" s="80">
        <f>[31]PA_h_t_b1!D5</f>
        <v>13.193</v>
      </c>
      <c r="AE8" s="80">
        <f>[31]PA_h_t_b1!E5</f>
        <v>37.817999999999998</v>
      </c>
      <c r="AF8" s="80">
        <f>[31]PA_h_t_b1!F5</f>
        <v>89.531999999999996</v>
      </c>
      <c r="AG8" s="80">
        <f>[31]PA_h_t_b1!G5</f>
        <v>4.827</v>
      </c>
      <c r="AH8" s="80">
        <f>[31]PA_h_t_b1!H5</f>
        <v>617.63</v>
      </c>
      <c r="AI8" s="111">
        <f>[31]PA_h_t_b1!I5</f>
        <v>1.7531E-6</v>
      </c>
      <c r="AJ8" s="111">
        <f>[31]PA_h_t_b1!J5</f>
        <v>2.8E-5</v>
      </c>
      <c r="AK8" s="96" t="str">
        <f>[31]PA_h_t_b1!K5</f>
        <v>p&lt;0.001</v>
      </c>
      <c r="AL8" s="88">
        <f>[31]PA_h_t_b1!C6</f>
        <v>60.99</v>
      </c>
      <c r="AM8" s="80">
        <f>[31]PA_h_t_b1!D6</f>
        <v>12.211</v>
      </c>
      <c r="AN8" s="80">
        <f>[31]PA_h_t_b1!E6</f>
        <v>37.057000000000002</v>
      </c>
      <c r="AO8" s="80">
        <f>[31]PA_h_t_b1!F6</f>
        <v>84.923000000000002</v>
      </c>
      <c r="AP8" s="80">
        <f>[31]PA_h_t_b1!G6</f>
        <v>4.9950000000000001</v>
      </c>
      <c r="AQ8" s="80">
        <f>[31]PA_h_t_b1!H6</f>
        <v>617.48</v>
      </c>
      <c r="AR8" s="111">
        <f>[31]PA_h_t_b1!I6</f>
        <v>7.6797999999999997E-7</v>
      </c>
      <c r="AS8" s="111">
        <f>[31]PA_h_t_b1!J6</f>
        <v>1.2300000000000001E-5</v>
      </c>
      <c r="AT8" s="96" t="str">
        <f>[31]PA_h_t_b1!K6</f>
        <v>p&lt;0.001</v>
      </c>
      <c r="AU8" s="88">
        <f>[31]PA_h_t_b1!C7</f>
        <v>-2.6850000000000001</v>
      </c>
      <c r="AV8" s="80">
        <f>[31]PA_h_t_b1!D7</f>
        <v>5.7539999999999996</v>
      </c>
      <c r="AW8" s="80">
        <f>[31]PA_h_t_b1!E7</f>
        <v>-13.962999999999999</v>
      </c>
      <c r="AX8" s="80">
        <f>[31]PA_h_t_b1!F7</f>
        <v>8.593</v>
      </c>
      <c r="AY8" s="80">
        <f>[31]PA_h_t_b1!G7</f>
        <v>-0.46700000000000003</v>
      </c>
      <c r="AZ8" s="80">
        <f>[31]PA_h_t_b1!H7</f>
        <v>616.74</v>
      </c>
      <c r="BA8" s="111">
        <f>[31]PA_h_t_b1!I7</f>
        <v>0.64100000000000001</v>
      </c>
      <c r="BB8" s="111">
        <f>[31]PA_h_t_b1!J7</f>
        <v>0.99990000000000001</v>
      </c>
      <c r="BC8" s="96">
        <f>[31]PA_h_t_b1!K7</f>
        <v>0</v>
      </c>
      <c r="BD8" s="80">
        <f>'B0 Mode'!AL8</f>
        <v>0.296650413521515</v>
      </c>
      <c r="BE8" s="80">
        <f>'B0 Mode'!AM8</f>
        <v>0.83291444025534001</v>
      </c>
    </row>
    <row r="9" spans="1:57" s="109" customFormat="1" ht="33.6" customHeight="1" thickTop="1" thickBot="1" x14ac:dyDescent="0.3">
      <c r="A9" s="101" t="s">
        <v>41</v>
      </c>
      <c r="B9" s="102" t="str">
        <f>B2</f>
        <v>β1</v>
      </c>
      <c r="C9" s="101" t="str">
        <f t="shared" ref="C9:BC9" si="7">C2</f>
        <v xml:space="preserve">SE </v>
      </c>
      <c r="D9" s="101" t="str">
        <f t="shared" si="7"/>
        <v>2.5% CI</v>
      </c>
      <c r="E9" s="101" t="str">
        <f t="shared" si="7"/>
        <v>97.5% CI</v>
      </c>
      <c r="F9" s="101" t="str">
        <f t="shared" si="7"/>
        <v>t</v>
      </c>
      <c r="G9" s="101" t="str">
        <f t="shared" si="7"/>
        <v>df</v>
      </c>
      <c r="H9" s="101" t="str">
        <f t="shared" si="7"/>
        <v>p. val.</v>
      </c>
      <c r="I9" s="105" t="str">
        <f t="shared" si="7"/>
        <v>p.adj. (bf=16)</v>
      </c>
      <c r="J9" s="103" t="str">
        <f t="shared" si="7"/>
        <v>sig.</v>
      </c>
      <c r="K9" s="104" t="str">
        <f t="shared" si="7"/>
        <v>β1</v>
      </c>
      <c r="L9" s="101" t="str">
        <f t="shared" si="7"/>
        <v xml:space="preserve">SE </v>
      </c>
      <c r="M9" s="101" t="str">
        <f t="shared" si="7"/>
        <v>2.5% CI</v>
      </c>
      <c r="N9" s="101" t="str">
        <f t="shared" si="7"/>
        <v>97.5% CI</v>
      </c>
      <c r="O9" s="101" t="str">
        <f t="shared" si="7"/>
        <v>t</v>
      </c>
      <c r="P9" s="101" t="str">
        <f t="shared" si="7"/>
        <v>df</v>
      </c>
      <c r="Q9" s="105" t="str">
        <f t="shared" si="7"/>
        <v>p. val.</v>
      </c>
      <c r="R9" s="105" t="str">
        <f t="shared" si="7"/>
        <v>p.adj. (bf=16)</v>
      </c>
      <c r="S9" s="106" t="str">
        <f t="shared" si="7"/>
        <v>sig.</v>
      </c>
      <c r="T9" s="104" t="str">
        <f t="shared" si="7"/>
        <v>β1</v>
      </c>
      <c r="U9" s="101" t="str">
        <f t="shared" si="7"/>
        <v xml:space="preserve">SE </v>
      </c>
      <c r="V9" s="101" t="str">
        <f t="shared" si="7"/>
        <v>2.5% CI</v>
      </c>
      <c r="W9" s="101" t="str">
        <f t="shared" si="7"/>
        <v>97.5% CI</v>
      </c>
      <c r="X9" s="101" t="str">
        <f t="shared" si="7"/>
        <v>t</v>
      </c>
      <c r="Y9" s="101" t="str">
        <f t="shared" si="7"/>
        <v>df</v>
      </c>
      <c r="Z9" s="105" t="str">
        <f t="shared" si="7"/>
        <v>p. val.</v>
      </c>
      <c r="AA9" s="105" t="str">
        <f t="shared" si="7"/>
        <v>p.adj. (bf=16)</v>
      </c>
      <c r="AB9" s="106" t="str">
        <f t="shared" si="7"/>
        <v>sig.</v>
      </c>
      <c r="AC9" s="101">
        <f>AC5</f>
        <v>6.8259999999999996</v>
      </c>
      <c r="AD9" s="101">
        <f t="shared" ref="AD9:AK9" si="8">AD5</f>
        <v>0.95899999999999996</v>
      </c>
      <c r="AE9" s="101">
        <f t="shared" si="8"/>
        <v>4.9470000000000001</v>
      </c>
      <c r="AF9" s="101">
        <f t="shared" si="8"/>
        <v>8.7050000000000001</v>
      </c>
      <c r="AG9" s="101">
        <f t="shared" si="8"/>
        <v>7.1210000000000004</v>
      </c>
      <c r="AH9" s="101">
        <f t="shared" si="8"/>
        <v>0</v>
      </c>
      <c r="AI9" s="105">
        <f t="shared" si="8"/>
        <v>1</v>
      </c>
      <c r="AJ9" s="105">
        <f t="shared" si="8"/>
        <v>0.99990000000000001</v>
      </c>
      <c r="AK9" s="106">
        <f t="shared" si="8"/>
        <v>0</v>
      </c>
      <c r="AL9" s="104" t="str">
        <f t="shared" si="7"/>
        <v>β1</v>
      </c>
      <c r="AM9" s="101" t="str">
        <f t="shared" si="7"/>
        <v xml:space="preserve">SE </v>
      </c>
      <c r="AN9" s="101" t="str">
        <f t="shared" si="7"/>
        <v>2.5% CI</v>
      </c>
      <c r="AO9" s="101" t="str">
        <f t="shared" si="7"/>
        <v>97.5% CI</v>
      </c>
      <c r="AP9" s="101" t="str">
        <f t="shared" si="7"/>
        <v>t</v>
      </c>
      <c r="AQ9" s="101" t="str">
        <f t="shared" si="7"/>
        <v>df</v>
      </c>
      <c r="AR9" s="105" t="str">
        <f t="shared" si="7"/>
        <v>p. val.</v>
      </c>
      <c r="AS9" s="105" t="str">
        <f t="shared" si="7"/>
        <v>p.adj. (bf=16)</v>
      </c>
      <c r="AT9" s="106" t="str">
        <f t="shared" si="7"/>
        <v>sig.</v>
      </c>
      <c r="AU9" s="104" t="str">
        <f t="shared" si="7"/>
        <v>β1</v>
      </c>
      <c r="AV9" s="101" t="str">
        <f t="shared" si="7"/>
        <v xml:space="preserve">SE </v>
      </c>
      <c r="AW9" s="101" t="str">
        <f t="shared" si="7"/>
        <v>2.5% CI</v>
      </c>
      <c r="AX9" s="101" t="str">
        <f t="shared" si="7"/>
        <v>97.5% CI</v>
      </c>
      <c r="AY9" s="101" t="str">
        <f t="shared" si="7"/>
        <v>t</v>
      </c>
      <c r="AZ9" s="101" t="str">
        <f t="shared" si="7"/>
        <v>df</v>
      </c>
      <c r="BA9" s="105" t="str">
        <f t="shared" si="7"/>
        <v>p. val.</v>
      </c>
      <c r="BB9" s="105" t="str">
        <f t="shared" si="7"/>
        <v>p.adj. (bf=16)</v>
      </c>
      <c r="BC9" s="107" t="str">
        <f t="shared" si="7"/>
        <v>sig.</v>
      </c>
      <c r="BD9" s="101" t="s">
        <v>38</v>
      </c>
      <c r="BE9" s="101" t="s">
        <v>39</v>
      </c>
    </row>
    <row r="10" spans="1:57" s="110" customFormat="1" ht="33.6" customHeight="1" thickTop="1" x14ac:dyDescent="0.25">
      <c r="A10" s="22" t="s">
        <v>34</v>
      </c>
      <c r="B10" s="21">
        <f>[32]PA_lh_slope_b1!C2</f>
        <v>-10.997999999999999</v>
      </c>
      <c r="C10" s="22">
        <f>[32]PA_lh_slope_b1!D2</f>
        <v>3.621</v>
      </c>
      <c r="D10" s="22">
        <f>[32]PA_lh_slope_b1!E2</f>
        <v>-18.096</v>
      </c>
      <c r="E10" s="22">
        <f>[32]PA_lh_slope_b1!F2</f>
        <v>-3.9009999999999998</v>
      </c>
      <c r="F10" s="21">
        <f>[32]PA_lh_slope_b1!G2</f>
        <v>-3.0369999999999999</v>
      </c>
      <c r="G10" s="21">
        <f>[32]PA_lh_slope_b1!H2</f>
        <v>612.79</v>
      </c>
      <c r="H10" s="90">
        <f>[32]PA_lh_slope_b1!I2</f>
        <v>2.5000000000000001E-3</v>
      </c>
      <c r="I10" s="90">
        <f>[32]PA_lh_slope_b1!J2</f>
        <v>3.9800000000000002E-2</v>
      </c>
      <c r="J10" s="119" t="str">
        <f>[32]PA_lh_slope_b1!K2</f>
        <v>p&lt;0.05</v>
      </c>
      <c r="K10" s="89">
        <f>[32]PA_lh_slope_b1!C3</f>
        <v>21.917999999999999</v>
      </c>
      <c r="L10" s="21">
        <f>[32]PA_lh_slope_b1!D3</f>
        <v>1.548</v>
      </c>
      <c r="M10" s="21">
        <f>[32]PA_lh_slope_b1!E3</f>
        <v>18.884</v>
      </c>
      <c r="N10" s="21">
        <f>[32]PA_lh_slope_b1!F3</f>
        <v>24.952999999999999</v>
      </c>
      <c r="O10" s="21">
        <f>[32]PA_lh_slope_b1!G3</f>
        <v>14.157</v>
      </c>
      <c r="P10" s="21">
        <f>[32]PA_lh_slope_b1!H3</f>
        <v>611.63</v>
      </c>
      <c r="Q10" s="90">
        <f>[32]PA_lh_slope_b1!I3</f>
        <v>1.4711999999999999E-39</v>
      </c>
      <c r="R10" s="90">
        <f>[32]PA_lh_slope_b1!J3</f>
        <v>2.35E-38</v>
      </c>
      <c r="S10" s="119" t="str">
        <f>[32]PA_lh_slope_b1!K3</f>
        <v>p&lt;0.001</v>
      </c>
      <c r="T10" s="89">
        <f>[32]PA_lh_slope_b1!C4</f>
        <v>6.1189999999999998</v>
      </c>
      <c r="U10" s="21">
        <f>[32]PA_lh_slope_b1!D4</f>
        <v>0.86599999999999999</v>
      </c>
      <c r="V10" s="21">
        <f>[32]PA_lh_slope_b1!E4</f>
        <v>4.4219999999999997</v>
      </c>
      <c r="W10" s="21">
        <f>[32]PA_lh_slope_b1!F4</f>
        <v>7.8159999999999998</v>
      </c>
      <c r="X10" s="21">
        <f>[32]PA_lh_slope_b1!G4</f>
        <v>7.0659999999999998</v>
      </c>
      <c r="Y10" s="21">
        <f>[32]PA_lh_slope_b1!H4</f>
        <v>610.63</v>
      </c>
      <c r="Z10" s="90">
        <f>[32]PA_lh_slope_b1!I4</f>
        <v>4.3739000000000002E-12</v>
      </c>
      <c r="AA10" s="90">
        <f>[32]PA_lh_slope_b1!J4</f>
        <v>7.0000000000000004E-11</v>
      </c>
      <c r="AB10" s="119" t="str">
        <f>[32]PA_lh_slope_b1!K4</f>
        <v>p&lt;0.001</v>
      </c>
      <c r="AC10" s="21">
        <f>[32]PA_lh_slope_b1!C5</f>
        <v>32.915999999999997</v>
      </c>
      <c r="AD10" s="21">
        <f>[32]PA_lh_slope_b1!D5</f>
        <v>3.9340000000000002</v>
      </c>
      <c r="AE10" s="21">
        <f>[32]PA_lh_slope_b1!E5</f>
        <v>25.204999999999998</v>
      </c>
      <c r="AF10" s="21">
        <f>[32]PA_lh_slope_b1!F5</f>
        <v>40.627000000000002</v>
      </c>
      <c r="AG10" s="21">
        <f>[32]PA_lh_slope_b1!G5</f>
        <v>8.3659999999999997</v>
      </c>
      <c r="AH10" s="21">
        <f>[32]PA_lh_slope_b1!H5</f>
        <v>612.72</v>
      </c>
      <c r="AI10" s="90">
        <f>[32]PA_lh_slope_b1!I5</f>
        <v>4.0208000000000002E-16</v>
      </c>
      <c r="AJ10" s="90">
        <f>[32]PA_lh_slope_b1!J5</f>
        <v>6.43E-15</v>
      </c>
      <c r="AK10" s="119" t="str">
        <f>[32]PA_lh_slope_b1!K5</f>
        <v>p&lt;0.001</v>
      </c>
      <c r="AL10" s="89">
        <f>[32]PA_lh_slope_b1!C6</f>
        <v>17.117000000000001</v>
      </c>
      <c r="AM10" s="21">
        <f>[32]PA_lh_slope_b1!D6</f>
        <v>3.6389999999999998</v>
      </c>
      <c r="AN10" s="21">
        <f>[32]PA_lh_slope_b1!E6</f>
        <v>9.9860000000000007</v>
      </c>
      <c r="AO10" s="21">
        <f>[32]PA_lh_slope_b1!F6</f>
        <v>24.248999999999999</v>
      </c>
      <c r="AP10" s="21">
        <f>[32]PA_lh_slope_b1!G6</f>
        <v>4.7039999999999997</v>
      </c>
      <c r="AQ10" s="21">
        <f>[32]PA_lh_slope_b1!H6</f>
        <v>612.5</v>
      </c>
      <c r="AR10" s="90">
        <f>[32]PA_lh_slope_b1!I6</f>
        <v>3.1524999999999999E-6</v>
      </c>
      <c r="AS10" s="90">
        <f>[32]PA_lh_slope_b1!J6</f>
        <v>5.0399999999999999E-5</v>
      </c>
      <c r="AT10" s="119" t="str">
        <f>[32]PA_lh_slope_b1!K6</f>
        <v>p&lt;0.001</v>
      </c>
      <c r="AU10" s="89">
        <f>[32]PA_lh_slope_b1!C7</f>
        <v>-15.798999999999999</v>
      </c>
      <c r="AV10" s="21">
        <f>[32]PA_lh_slope_b1!D7</f>
        <v>1.714</v>
      </c>
      <c r="AW10" s="21">
        <f>[32]PA_lh_slope_b1!E7</f>
        <v>-19.158999999999999</v>
      </c>
      <c r="AX10" s="21">
        <f>[32]PA_lh_slope_b1!F7</f>
        <v>-12.439</v>
      </c>
      <c r="AY10" s="21">
        <f>[32]PA_lh_slope_b1!G7</f>
        <v>-9.2159999999999993</v>
      </c>
      <c r="AZ10" s="21">
        <f>[32]PA_lh_slope_b1!H7</f>
        <v>611.5</v>
      </c>
      <c r="BA10" s="90">
        <f>[32]PA_lh_slope_b1!I7</f>
        <v>4.8929000000000004E-19</v>
      </c>
      <c r="BB10" s="90">
        <f>[32]PA_lh_slope_b1!J7</f>
        <v>7.8300000000000007E-18</v>
      </c>
      <c r="BC10" s="119" t="str">
        <f>[32]PA_lh_slope_b1!K7</f>
        <v>p&lt;0.001</v>
      </c>
      <c r="BD10" s="21">
        <v>0.57100300904639401</v>
      </c>
      <c r="BE10" s="21">
        <v>0.57100300904639401</v>
      </c>
    </row>
  </sheetData>
  <mergeCells count="7">
    <mergeCell ref="BD1:BE1"/>
    <mergeCell ref="B1:J1"/>
    <mergeCell ref="K1:S1"/>
    <mergeCell ref="T1:AB1"/>
    <mergeCell ref="AC1:AK1"/>
    <mergeCell ref="AL1:AT1"/>
    <mergeCell ref="AU1:BC1"/>
  </mergeCells>
  <conditionalFormatting sqref="H10:I10 H7:I8 H3:I5 BA10:BB10 BA7:BB8 BA3:BB5 AR10:AS10 AR7:AS8 AR3:AS5 AI10:AJ10 AI7:AJ8 AI3:AJ5 Z10:AA10 Z7:AA8 Z3:AA5 Q10:R10 Q7:R8 Q3:R5">
    <cfRule type="cellIs" dxfId="109" priority="5" stopIfTrue="1" operator="lessThan">
      <formula>0.0001</formula>
    </cfRule>
    <cfRule type="cellIs" dxfId="108" priority="6" stopIfTrue="1" operator="lessThan">
      <formula>0.001</formula>
    </cfRule>
    <cfRule type="cellIs" dxfId="107" priority="7" stopIfTrue="1" operator="lessThan">
      <formula>0.05</formula>
    </cfRule>
    <cfRule type="cellIs" dxfId="106" priority="8" stopIfTrue="1" operator="lessThan">
      <formula>0.1</formula>
    </cfRule>
  </conditionalFormatting>
  <conditionalFormatting sqref="BC10 BC7:BC8 BC3:BC5 AT3:AT5 AT7:AT8 AT10 AK10 AK7:AK8 AK3:AK5 AB10 AB7:AB8 AB3:AB5 S10 S7:S8 S3:S5 J10 J7:J8 J3:J5">
    <cfRule type="containsText" dxfId="105" priority="1" stopIfTrue="1" operator="containsText" text="p&lt;0.001">
      <formula>NOT(ISERROR(SEARCH("p&lt;0.001",J3)))</formula>
    </cfRule>
    <cfRule type="containsText" dxfId="104" priority="2" stopIfTrue="1" operator="containsText" text="p&lt;0.01">
      <formula>NOT(ISERROR(SEARCH("p&lt;0.01",J3)))</formula>
    </cfRule>
    <cfRule type="containsText" dxfId="103" priority="3" stopIfTrue="1" operator="containsText" text="p&lt;0.05">
      <formula>NOT(ISERROR(SEARCH("p&lt;0.05",J3)))</formula>
    </cfRule>
    <cfRule type="containsText" dxfId="102" priority="4" stopIfTrue="1" operator="containsText" text="p&lt;0.1">
      <formula>NOT(ISERROR(SEARCH("p&lt;0.1",J3)))</formula>
    </cfRule>
  </conditionalFormatting>
  <pageMargins left="0.23622047244094491" right="0.23622047244094491" top="0.74803149606299213" bottom="0.74803149606299213" header="0.31496062992125984" footer="0.31496062992125984"/>
  <pageSetup paperSize="8" scale="36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ED89B-7541-4709-99D1-0E40953C2302}">
  <dimension ref="E5:AB34"/>
  <sheetViews>
    <sheetView showGridLines="0" tabSelected="1" zoomScaleNormal="100" workbookViewId="0">
      <selection activeCell="F34" sqref="F34"/>
    </sheetView>
  </sheetViews>
  <sheetFormatPr defaultRowHeight="14.4" x14ac:dyDescent="0.3"/>
  <cols>
    <col min="1" max="1" width="1.33203125" customWidth="1"/>
    <col min="17" max="17" width="3" customWidth="1"/>
    <col min="25" max="25" width="3.6640625" customWidth="1"/>
    <col min="26" max="26" width="3.33203125" customWidth="1"/>
  </cols>
  <sheetData>
    <row r="5" spans="25:28" ht="15" customHeight="1" x14ac:dyDescent="0.3"/>
    <row r="10" spans="25:28" x14ac:dyDescent="0.3">
      <c r="Y10" s="10"/>
      <c r="Z10" s="10"/>
      <c r="AA10" s="10"/>
      <c r="AB10" s="10"/>
    </row>
    <row r="27" spans="5:6" x14ac:dyDescent="0.3">
      <c r="E27" t="s">
        <v>56</v>
      </c>
    </row>
    <row r="29" spans="5:6" x14ac:dyDescent="0.3">
      <c r="F29" t="s">
        <v>56</v>
      </c>
    </row>
    <row r="33" spans="6:7" x14ac:dyDescent="0.3">
      <c r="G33" t="s">
        <v>33</v>
      </c>
    </row>
    <row r="34" spans="6:7" x14ac:dyDescent="0.3">
      <c r="F34" t="s">
        <v>69</v>
      </c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75D8A-458C-4EF4-8CA5-966D1B6FEE89}">
  <dimension ref="A1:BL60"/>
  <sheetViews>
    <sheetView showGridLines="0" zoomScale="70" zoomScaleNormal="70" workbookViewId="0">
      <selection activeCell="AB18" sqref="AB18:AH21"/>
    </sheetView>
  </sheetViews>
  <sheetFormatPr defaultColWidth="8.88671875" defaultRowHeight="14.4" x14ac:dyDescent="0.3"/>
  <cols>
    <col min="1" max="1" width="13.109375" style="145" bestFit="1" customWidth="1"/>
    <col min="2" max="2" width="12.6640625" style="152" bestFit="1" customWidth="1"/>
    <col min="3" max="3" width="12" style="153" bestFit="1" customWidth="1"/>
    <col min="4" max="4" width="10.44140625" style="153" bestFit="1" customWidth="1"/>
    <col min="5" max="5" width="11.5546875" style="153" bestFit="1" customWidth="1"/>
    <col min="6" max="6" width="12" style="151" bestFit="1" customWidth="1"/>
    <col min="7" max="7" width="6" style="151" bestFit="1" customWidth="1"/>
    <col min="8" max="8" width="9.109375" style="151" bestFit="1" customWidth="1"/>
    <col min="9" max="9" width="12.6640625" style="151" bestFit="1" customWidth="1"/>
    <col min="10" max="10" width="13.33203125" style="145" bestFit="1" customWidth="1"/>
    <col min="11" max="11" width="12" style="153" bestFit="1" customWidth="1"/>
    <col min="12" max="12" width="2.88671875" style="153" customWidth="1"/>
    <col min="13" max="13" width="12.6640625" style="153" bestFit="1" customWidth="1"/>
    <col min="14" max="14" width="13.109375" style="153" bestFit="1" customWidth="1"/>
    <col min="15" max="15" width="12.6640625" style="153" bestFit="1" customWidth="1"/>
    <col min="16" max="16" width="12" style="153" bestFit="1" customWidth="1"/>
    <col min="17" max="17" width="10.44140625" style="153" bestFit="1" customWidth="1"/>
    <col min="18" max="18" width="11.5546875" style="153" bestFit="1" customWidth="1"/>
    <col min="19" max="19" width="6" style="146" bestFit="1" customWidth="1"/>
    <col min="20" max="20" width="12" style="146" bestFit="1" customWidth="1"/>
    <col min="21" max="21" width="9.109375" style="146" bestFit="1" customWidth="1"/>
    <col min="22" max="22" width="12.6640625" style="203" bestFit="1" customWidth="1"/>
    <col min="23" max="23" width="15.6640625" style="145" customWidth="1"/>
    <col min="24" max="24" width="3.33203125" style="151" customWidth="1"/>
    <col min="25" max="25" width="12.6640625" style="151" bestFit="1" customWidth="1"/>
    <col min="26" max="26" width="10.44140625" style="145" bestFit="1" customWidth="1"/>
    <col min="27" max="27" width="13.109375" style="145" customWidth="1"/>
    <col min="28" max="28" width="12.6640625" style="145" bestFit="1" customWidth="1"/>
    <col min="29" max="29" width="12" style="145" bestFit="1" customWidth="1"/>
    <col min="30" max="30" width="10.44140625" style="144" bestFit="1" customWidth="1"/>
    <col min="31" max="31" width="11.5546875" style="144" bestFit="1" customWidth="1"/>
    <col min="32" max="32" width="14.33203125" style="144" bestFit="1" customWidth="1"/>
    <col min="33" max="33" width="9.109375" style="144" bestFit="1" customWidth="1"/>
    <col min="34" max="35" width="12.6640625" style="144" bestFit="1" customWidth="1"/>
    <col min="36" max="36" width="12" style="144" bestFit="1" customWidth="1"/>
    <col min="37" max="37" width="12.6640625" style="144" bestFit="1" customWidth="1"/>
    <col min="38" max="38" width="12" style="144" customWidth="1"/>
    <col min="39" max="39" width="13" style="144" customWidth="1"/>
    <col min="40" max="16384" width="8.88671875" style="144"/>
  </cols>
  <sheetData>
    <row r="1" spans="1:64" s="7" customFormat="1" ht="29.4" x14ac:dyDescent="0.3">
      <c r="A1" s="5" t="s">
        <v>12</v>
      </c>
      <c r="B1" s="8"/>
      <c r="C1" s="8"/>
      <c r="D1" s="8"/>
      <c r="E1" s="8"/>
      <c r="F1" s="142"/>
      <c r="G1" s="142"/>
      <c r="H1" s="142"/>
      <c r="I1" s="142"/>
      <c r="J1" s="8"/>
      <c r="K1" s="8"/>
      <c r="M1" s="5" t="s">
        <v>14</v>
      </c>
      <c r="N1" s="8"/>
      <c r="O1" s="8"/>
      <c r="P1" s="8"/>
      <c r="Q1" s="8"/>
      <c r="R1" s="8"/>
      <c r="S1" s="143"/>
      <c r="U1" s="143"/>
      <c r="V1" s="194"/>
      <c r="X1" s="142"/>
      <c r="Y1" s="143" t="s">
        <v>8</v>
      </c>
      <c r="Z1" s="8"/>
      <c r="AA1" s="8"/>
      <c r="AB1" s="8"/>
      <c r="AC1" s="8"/>
    </row>
    <row r="2" spans="1:64" s="173" customFormat="1" ht="28.8" x14ac:dyDescent="0.3">
      <c r="A2" s="169" t="s">
        <v>0</v>
      </c>
      <c r="B2" s="170" t="s">
        <v>44</v>
      </c>
      <c r="C2" s="171" t="s">
        <v>6</v>
      </c>
      <c r="D2" s="171" t="s">
        <v>9</v>
      </c>
      <c r="E2" s="171" t="s">
        <v>10</v>
      </c>
      <c r="F2" s="181" t="s">
        <v>45</v>
      </c>
      <c r="G2" s="181" t="s">
        <v>11</v>
      </c>
      <c r="H2" s="172" t="s">
        <v>46</v>
      </c>
      <c r="I2" s="171" t="s">
        <v>47</v>
      </c>
      <c r="J2" s="171" t="s">
        <v>48</v>
      </c>
      <c r="K2" s="171" t="s">
        <v>43</v>
      </c>
      <c r="M2" s="174" t="s">
        <v>0</v>
      </c>
      <c r="N2" s="170" t="s">
        <v>44</v>
      </c>
      <c r="O2" s="171" t="s">
        <v>6</v>
      </c>
      <c r="P2" s="171" t="s">
        <v>9</v>
      </c>
      <c r="Q2" s="171" t="s">
        <v>10</v>
      </c>
      <c r="R2" s="181" t="s">
        <v>45</v>
      </c>
      <c r="S2" s="181" t="s">
        <v>11</v>
      </c>
      <c r="T2" s="172" t="s">
        <v>46</v>
      </c>
      <c r="U2" s="171" t="s">
        <v>47</v>
      </c>
      <c r="V2" s="195" t="s">
        <v>48</v>
      </c>
      <c r="W2" s="171" t="s">
        <v>43</v>
      </c>
      <c r="Y2" s="169" t="s">
        <v>0</v>
      </c>
      <c r="Z2" s="175" t="s">
        <v>44</v>
      </c>
      <c r="AA2" s="176" t="s">
        <v>6</v>
      </c>
      <c r="AB2" s="171" t="s">
        <v>9</v>
      </c>
      <c r="AC2" s="171" t="s">
        <v>10</v>
      </c>
      <c r="AD2" s="181" t="s">
        <v>45</v>
      </c>
      <c r="AE2" s="181" t="s">
        <v>11</v>
      </c>
      <c r="AF2" s="172" t="s">
        <v>46</v>
      </c>
      <c r="AG2" s="171" t="s">
        <v>47</v>
      </c>
      <c r="AH2" s="171" t="s">
        <v>48</v>
      </c>
      <c r="AI2" s="171" t="s">
        <v>43</v>
      </c>
      <c r="AJ2" s="178"/>
      <c r="AM2" s="177"/>
    </row>
    <row r="3" spans="1:64" s="156" customFormat="1" x14ac:dyDescent="0.3">
      <c r="A3" s="124" t="str">
        <f>RIGHT([7]l_t_b0!A2,3)</f>
        <v>MDC</v>
      </c>
      <c r="B3" s="124">
        <f>[7]l_t_b0!B2</f>
        <v>99.058999999999997</v>
      </c>
      <c r="C3" s="155">
        <f>[7]l_t_b0!C2</f>
        <v>5.9290000000000003</v>
      </c>
      <c r="D3" s="155">
        <f>[7]l_t_b0!D2</f>
        <v>87.438999999999993</v>
      </c>
      <c r="E3" s="155">
        <f>[7]l_t_b0!E2</f>
        <v>110.679</v>
      </c>
      <c r="F3" s="155">
        <f>[7]l_t_b0!F2</f>
        <v>16.707999999999998</v>
      </c>
      <c r="G3" s="155">
        <f>[7]l_t_b0!G2</f>
        <v>9.1199999999999992</v>
      </c>
      <c r="H3" s="137">
        <f>[7]l_t_b0!H2</f>
        <v>3.7482999999999999E-8</v>
      </c>
      <c r="I3" s="137">
        <f>[7]l_t_b0!I2</f>
        <v>5.9999999999999997E-7</v>
      </c>
      <c r="J3" s="187" t="str">
        <f>[7]l_t_b0!J2</f>
        <v>p&lt;0.001</v>
      </c>
      <c r="K3" s="179">
        <f>B3-D3</f>
        <v>11.620000000000005</v>
      </c>
      <c r="L3" s="168"/>
      <c r="M3" s="123" t="str">
        <f>RIGHT([1]l_f0_b0!A2,3)</f>
        <v>MDC</v>
      </c>
      <c r="N3" s="125">
        <f>[1]l_f0_b0!B2</f>
        <v>87.427999999999997</v>
      </c>
      <c r="O3" s="126">
        <f>[1]l_f0_b0!C2</f>
        <v>1.07</v>
      </c>
      <c r="P3" s="126">
        <f>[1]l_f0_b0!D2</f>
        <v>85.331000000000003</v>
      </c>
      <c r="Q3" s="126">
        <f>[1]l_f0_b0!E2</f>
        <v>89.525999999999996</v>
      </c>
      <c r="R3" s="183">
        <f>[1]l_f0_b0!F2</f>
        <v>81.691000000000003</v>
      </c>
      <c r="S3" s="183">
        <f>[1]l_f0_b0!G2</f>
        <v>10.130000000000001</v>
      </c>
      <c r="T3" s="138">
        <f>[1]l_f0_b0!H2</f>
        <v>1.2761E-15</v>
      </c>
      <c r="U3" s="138">
        <f>[1]l_f0_b0!I2</f>
        <v>2.04E-14</v>
      </c>
      <c r="V3" s="196" t="str">
        <f>[1]l_f0_b0!J2</f>
        <v>p&lt;0.001</v>
      </c>
      <c r="W3" s="180">
        <f t="shared" ref="W3:W10" si="0">N3-P3</f>
        <v>2.0969999999999942</v>
      </c>
      <c r="X3" s="168"/>
      <c r="Y3" s="124" t="str">
        <f>Table5[[#This Row],[Predictors]]</f>
        <v>MDC</v>
      </c>
      <c r="Z3" s="125">
        <f>[5]f0_exc_b0!B2</f>
        <v>6.1580000000000004</v>
      </c>
      <c r="AA3" s="126">
        <f>[5]f0_exc_b0!C2</f>
        <v>0.42799999999999999</v>
      </c>
      <c r="AB3" s="126">
        <f>[5]f0_exc_b0!D2</f>
        <v>5.319</v>
      </c>
      <c r="AC3" s="126">
        <f>[5]f0_exc_b0!E2</f>
        <v>6.9969999999999999</v>
      </c>
      <c r="AD3" s="183">
        <f>[5]f0_exc_b0!F2</f>
        <v>14.38</v>
      </c>
      <c r="AE3" s="183">
        <f>[5]f0_exc_b0!G2</f>
        <v>10.050000000000001</v>
      </c>
      <c r="AF3" s="138">
        <f>[5]f0_exc_b0!H2</f>
        <v>4.9799000000000001E-8</v>
      </c>
      <c r="AG3" s="165">
        <f>[5]f0_exc_b0!I2</f>
        <v>7.9699999999999995E-7</v>
      </c>
      <c r="AH3" s="165" t="str">
        <f>[5]f0_exc_b0!J2</f>
        <v>p&lt;0.001</v>
      </c>
      <c r="AI3" s="180">
        <f t="shared" ref="AI3:AI10" si="1">Z3-AB3</f>
        <v>0.83900000000000041</v>
      </c>
      <c r="AJ3" s="135"/>
      <c r="AK3" s="168"/>
      <c r="AM3" s="157"/>
      <c r="AS3" s="168"/>
      <c r="AT3" s="168"/>
    </row>
    <row r="4" spans="1:64" s="156" customFormat="1" x14ac:dyDescent="0.3">
      <c r="A4" s="124" t="str">
        <f>RIGHT([7]l_t_b0!A3,3)</f>
        <v>MWH</v>
      </c>
      <c r="B4" s="124">
        <f>[7]l_t_b0!B3</f>
        <v>99.388999999999996</v>
      </c>
      <c r="C4" s="155">
        <f>[7]l_t_b0!C3</f>
        <v>6.2039999999999997</v>
      </c>
      <c r="D4" s="155">
        <f>[7]l_t_b0!D3</f>
        <v>87.228999999999999</v>
      </c>
      <c r="E4" s="155">
        <f>[7]l_t_b0!E3</f>
        <v>111.55</v>
      </c>
      <c r="F4" s="155">
        <f>[7]l_t_b0!F3</f>
        <v>16.018999999999998</v>
      </c>
      <c r="G4" s="155">
        <f>[7]l_t_b0!G3</f>
        <v>9.1199999999999992</v>
      </c>
      <c r="H4" s="137">
        <f>[7]l_t_b0!H3</f>
        <v>5.5070000000000003E-8</v>
      </c>
      <c r="I4" s="137">
        <f>[7]l_t_b0!I3</f>
        <v>8.8100000000000001E-7</v>
      </c>
      <c r="J4" s="188" t="str">
        <f>[7]l_t_b0!J3</f>
        <v>p&lt;0.001</v>
      </c>
      <c r="K4" s="179">
        <f t="shared" ref="K4:K10" si="2">B4-D4</f>
        <v>12.159999999999997</v>
      </c>
      <c r="L4" s="168"/>
      <c r="M4" s="123" t="str">
        <f>RIGHT([1]l_f0_b0!A3,3)</f>
        <v>MWH</v>
      </c>
      <c r="N4" s="125">
        <f>[1]l_f0_b0!B3</f>
        <v>87.581999999999994</v>
      </c>
      <c r="O4" s="126">
        <f>[1]l_f0_b0!C3</f>
        <v>1.143</v>
      </c>
      <c r="P4" s="126">
        <f>[1]l_f0_b0!D3</f>
        <v>85.340999999999994</v>
      </c>
      <c r="Q4" s="126">
        <f>[1]l_f0_b0!E3</f>
        <v>89.822999999999993</v>
      </c>
      <c r="R4" s="183">
        <f>[1]l_f0_b0!F3</f>
        <v>76.599999999999994</v>
      </c>
      <c r="S4" s="183">
        <f>[1]l_f0_b0!G3</f>
        <v>11.21</v>
      </c>
      <c r="T4" s="138">
        <f>[1]l_f0_b0!H3</f>
        <v>1.3445E-16</v>
      </c>
      <c r="U4" s="138">
        <f>[1]l_f0_b0!I3</f>
        <v>2.1499999999999998E-15</v>
      </c>
      <c r="V4" s="196" t="str">
        <f>[1]l_f0_b0!J3</f>
        <v>p&lt;0.001</v>
      </c>
      <c r="W4" s="180">
        <f t="shared" si="0"/>
        <v>2.2409999999999997</v>
      </c>
      <c r="X4" s="168"/>
      <c r="Y4" s="124" t="str">
        <f>Table5[[#This Row],[Predictors]]</f>
        <v>MWH</v>
      </c>
      <c r="Z4" s="125">
        <f>[5]f0_exc_b0!B3</f>
        <v>6.4180000000000001</v>
      </c>
      <c r="AA4" s="126">
        <f>[5]f0_exc_b0!C3</f>
        <v>0.46700000000000003</v>
      </c>
      <c r="AB4" s="126">
        <f>[5]f0_exc_b0!D3</f>
        <v>5.5019999999999998</v>
      </c>
      <c r="AC4" s="126">
        <f>[5]f0_exc_b0!E3</f>
        <v>7.3339999999999996</v>
      </c>
      <c r="AD4" s="183">
        <f>[5]f0_exc_b0!F3</f>
        <v>13.731</v>
      </c>
      <c r="AE4" s="183">
        <f>[5]f0_exc_b0!G3</f>
        <v>10.06</v>
      </c>
      <c r="AF4" s="138">
        <f>[5]f0_exc_b0!H3</f>
        <v>7.6653000000000005E-8</v>
      </c>
      <c r="AG4" s="166">
        <f>[5]f0_exc_b0!I3</f>
        <v>1.2300000000000001E-6</v>
      </c>
      <c r="AH4" s="166" t="str">
        <f>[5]f0_exc_b0!J3</f>
        <v>p&lt;0.001</v>
      </c>
      <c r="AI4" s="180">
        <f t="shared" si="1"/>
        <v>0.91600000000000037</v>
      </c>
      <c r="AJ4" s="135"/>
      <c r="AK4" s="168"/>
      <c r="AM4" s="157"/>
      <c r="AS4" s="168"/>
      <c r="AT4" s="168"/>
      <c r="BB4" s="168"/>
    </row>
    <row r="5" spans="1:64" s="156" customFormat="1" x14ac:dyDescent="0.3">
      <c r="A5" s="124" t="str">
        <f>RIGHT([7]l_t_b0!A4,3)</f>
        <v>MYN</v>
      </c>
      <c r="B5" s="124">
        <f>[7]l_t_b0!B4</f>
        <v>96.343999999999994</v>
      </c>
      <c r="C5" s="155">
        <f>[7]l_t_b0!C4</f>
        <v>6.2610000000000001</v>
      </c>
      <c r="D5" s="155">
        <f>[7]l_t_b0!D4</f>
        <v>84.073999999999998</v>
      </c>
      <c r="E5" s="155">
        <f>[7]l_t_b0!E4</f>
        <v>108.61499999999999</v>
      </c>
      <c r="F5" s="155">
        <f>[7]l_t_b0!F4</f>
        <v>15.388999999999999</v>
      </c>
      <c r="G5" s="155">
        <f>[7]l_t_b0!G4</f>
        <v>10.51</v>
      </c>
      <c r="H5" s="137">
        <f>[7]l_t_b0!H4</f>
        <v>1.5217E-8</v>
      </c>
      <c r="I5" s="137">
        <f>[7]l_t_b0!I4</f>
        <v>2.4299999999999999E-7</v>
      </c>
      <c r="J5" s="188" t="str">
        <f>[7]l_t_b0!J4</f>
        <v>p&lt;0.001</v>
      </c>
      <c r="K5" s="179">
        <f t="shared" si="2"/>
        <v>12.269999999999996</v>
      </c>
      <c r="L5" s="168"/>
      <c r="M5" s="123" t="str">
        <f>RIGHT([1]l_f0_b0!A4,3)</f>
        <v>MYN</v>
      </c>
      <c r="N5" s="125">
        <f>[1]l_f0_b0!B4</f>
        <v>89.210999999999999</v>
      </c>
      <c r="O5" s="126">
        <f>[1]l_f0_b0!C4</f>
        <v>1.1830000000000001</v>
      </c>
      <c r="P5" s="126">
        <f>[1]l_f0_b0!D4</f>
        <v>86.893000000000001</v>
      </c>
      <c r="Q5" s="126">
        <f>[1]l_f0_b0!E4</f>
        <v>91.53</v>
      </c>
      <c r="R5" s="183">
        <f>[1]l_f0_b0!F4</f>
        <v>75.412000000000006</v>
      </c>
      <c r="S5" s="183">
        <f>[1]l_f0_b0!G4</f>
        <v>9.26</v>
      </c>
      <c r="T5" s="138">
        <f>[1]l_f0_b0!H4</f>
        <v>3.1473E-14</v>
      </c>
      <c r="U5" s="138">
        <f>[1]l_f0_b0!I4</f>
        <v>5.0399999999999997E-13</v>
      </c>
      <c r="V5" s="196" t="str">
        <f>[1]l_f0_b0!J4</f>
        <v>p&lt;0.001</v>
      </c>
      <c r="W5" s="180">
        <f t="shared" si="0"/>
        <v>2.3179999999999978</v>
      </c>
      <c r="X5" s="168"/>
      <c r="Y5" s="124" t="str">
        <f>Table5[[#This Row],[Predictors]]</f>
        <v>MYN</v>
      </c>
      <c r="Z5" s="125">
        <f>[5]f0_exc_b0!B4</f>
        <v>6.2309999999999999</v>
      </c>
      <c r="AA5" s="126">
        <f>[5]f0_exc_b0!C4</f>
        <v>0.42399999999999999</v>
      </c>
      <c r="AB5" s="126">
        <f>[5]f0_exc_b0!D4</f>
        <v>5.4009999999999998</v>
      </c>
      <c r="AC5" s="126">
        <f>[5]f0_exc_b0!E4</f>
        <v>7.0620000000000003</v>
      </c>
      <c r="AD5" s="183">
        <f>[5]f0_exc_b0!F4</f>
        <v>14.708</v>
      </c>
      <c r="AE5" s="183">
        <f>[5]f0_exc_b0!G4</f>
        <v>10.050000000000001</v>
      </c>
      <c r="AF5" s="138">
        <f>[5]f0_exc_b0!H4</f>
        <v>3.9857999999999999E-8</v>
      </c>
      <c r="AG5" s="166">
        <f>[5]f0_exc_b0!I4</f>
        <v>6.3799999999999997E-7</v>
      </c>
      <c r="AH5" s="166" t="str">
        <f>[5]f0_exc_b0!J4</f>
        <v>p&lt;0.001</v>
      </c>
      <c r="AI5" s="180">
        <f t="shared" si="1"/>
        <v>0.83000000000000007</v>
      </c>
      <c r="AJ5" s="135"/>
      <c r="AK5" s="168"/>
      <c r="AM5" s="157"/>
      <c r="AS5" s="168"/>
      <c r="AT5" s="168"/>
      <c r="BK5" s="168"/>
    </row>
    <row r="6" spans="1:64" s="156" customFormat="1" x14ac:dyDescent="0.3">
      <c r="A6" s="128" t="str">
        <f>RIGHT([7]l_t_b0!A5,3)</f>
        <v>MDQ</v>
      </c>
      <c r="B6" s="128">
        <f>[7]l_t_b0!B5</f>
        <v>76.831000000000003</v>
      </c>
      <c r="C6" s="155">
        <f>[7]l_t_b0!C5</f>
        <v>7.4729999999999999</v>
      </c>
      <c r="D6" s="155">
        <f>[7]l_t_b0!D5</f>
        <v>62.185000000000002</v>
      </c>
      <c r="E6" s="155">
        <f>[7]l_t_b0!E5</f>
        <v>91.477000000000004</v>
      </c>
      <c r="F6" s="155">
        <f>[7]l_t_b0!F5</f>
        <v>10.282</v>
      </c>
      <c r="G6" s="155">
        <f>[7]l_t_b0!G5</f>
        <v>10.050000000000001</v>
      </c>
      <c r="H6" s="137">
        <f>[7]l_t_b0!H5</f>
        <v>1.1817000000000001E-6</v>
      </c>
      <c r="I6" s="137">
        <f>[7]l_t_b0!I5</f>
        <v>1.8899999999999999E-5</v>
      </c>
      <c r="J6" s="188" t="str">
        <f>[7]l_t_b0!J5</f>
        <v>p&lt;0.001</v>
      </c>
      <c r="K6" s="179">
        <f t="shared" si="2"/>
        <v>14.646000000000001</v>
      </c>
      <c r="M6" s="123" t="str">
        <f>RIGHT([1]l_f0_b0!A5,3)</f>
        <v>MDQ</v>
      </c>
      <c r="N6" s="129">
        <f>[1]l_f0_b0!B5</f>
        <v>90.358999999999995</v>
      </c>
      <c r="O6" s="126">
        <f>[1]l_f0_b0!C5</f>
        <v>1.395</v>
      </c>
      <c r="P6" s="126">
        <f>[1]l_f0_b0!D5</f>
        <v>87.625</v>
      </c>
      <c r="Q6" s="126">
        <f>[1]l_f0_b0!E5</f>
        <v>93.093000000000004</v>
      </c>
      <c r="R6" s="183">
        <f>[1]l_f0_b0!F5</f>
        <v>64.771000000000001</v>
      </c>
      <c r="S6" s="183">
        <f>[1]l_f0_b0!G5</f>
        <v>10.92</v>
      </c>
      <c r="T6" s="138">
        <f>[1]l_f0_b0!H5</f>
        <v>1.8184000000000001E-15</v>
      </c>
      <c r="U6" s="138">
        <f>[1]l_f0_b0!I5</f>
        <v>2.9099999999999997E-14</v>
      </c>
      <c r="V6" s="196" t="str">
        <f>[1]l_f0_b0!J5</f>
        <v>p&lt;0.001</v>
      </c>
      <c r="W6" s="180">
        <f t="shared" si="0"/>
        <v>2.7339999999999947</v>
      </c>
      <c r="Y6" s="124" t="str">
        <f>Table5[[#This Row],[Predictors]]</f>
        <v>MDQ</v>
      </c>
      <c r="Z6" s="129">
        <f>[5]f0_exc_b0!B5</f>
        <v>8.1340000000000003</v>
      </c>
      <c r="AA6" s="126">
        <f>[5]f0_exc_b0!C5</f>
        <v>0.54</v>
      </c>
      <c r="AB6" s="126">
        <f>[5]f0_exc_b0!D5</f>
        <v>7.0759999999999996</v>
      </c>
      <c r="AC6" s="126">
        <f>[5]f0_exc_b0!E5</f>
        <v>9.1910000000000007</v>
      </c>
      <c r="AD6" s="183">
        <f>[5]f0_exc_b0!F5</f>
        <v>15.073</v>
      </c>
      <c r="AE6" s="183">
        <f>[5]f0_exc_b0!G5</f>
        <v>10.039999999999999</v>
      </c>
      <c r="AF6" s="138">
        <f>[5]f0_exc_b0!H5</f>
        <v>3.1981E-8</v>
      </c>
      <c r="AG6" s="167">
        <f>[5]f0_exc_b0!I5</f>
        <v>5.1200000000000003E-7</v>
      </c>
      <c r="AH6" s="167" t="str">
        <f>[5]f0_exc_b0!J5</f>
        <v>p&lt;0.001</v>
      </c>
      <c r="AI6" s="180">
        <f t="shared" si="1"/>
        <v>1.0580000000000007</v>
      </c>
      <c r="AJ6" s="135"/>
      <c r="AM6" s="157"/>
    </row>
    <row r="7" spans="1:64" s="156" customFormat="1" x14ac:dyDescent="0.3">
      <c r="A7" s="124" t="str">
        <f>RIGHT([24]PA_l_t_b0!A2,3)</f>
        <v>L*H</v>
      </c>
      <c r="B7" s="124">
        <f>[24]PA_l_t_b0!B2</f>
        <v>93.504000000000005</v>
      </c>
      <c r="C7" s="155">
        <f>[24]PA_l_t_b0!C2</f>
        <v>5.6959999999999997</v>
      </c>
      <c r="D7" s="155">
        <f>[24]PA_l_t_b0!D2</f>
        <v>82.338999999999999</v>
      </c>
      <c r="E7" s="155">
        <f>[24]PA_l_t_b0!E2</f>
        <v>104.66800000000001</v>
      </c>
      <c r="F7" s="155">
        <f>[24]PA_l_t_b0!F2</f>
        <v>16.414999999999999</v>
      </c>
      <c r="G7" s="155">
        <f>[24]PA_l_t_b0!G2</f>
        <v>9.94</v>
      </c>
      <c r="H7" s="137">
        <f>[24]PA_l_t_b0!H2</f>
        <v>1.5796000000000001E-8</v>
      </c>
      <c r="I7" s="137">
        <f>[24]PA_l_t_b0!I2</f>
        <v>2.53E-7</v>
      </c>
      <c r="J7" s="188" t="str">
        <f>[24]PA_l_t_b0!J2</f>
        <v>p&lt;0.001</v>
      </c>
      <c r="K7" s="179">
        <f t="shared" si="2"/>
        <v>11.165000000000006</v>
      </c>
      <c r="L7" s="168"/>
      <c r="M7" s="123" t="str">
        <f>RIGHT([18]PA_l_f0_b0!A2,3)</f>
        <v>L*H</v>
      </c>
      <c r="N7" s="125">
        <f>[18]PA_l_f0_b0!B2</f>
        <v>86.988</v>
      </c>
      <c r="O7" s="126">
        <f>[18]PA_l_f0_b0!C2</f>
        <v>1.196</v>
      </c>
      <c r="P7" s="126">
        <f>[18]PA_l_f0_b0!D2</f>
        <v>84.643000000000001</v>
      </c>
      <c r="Q7" s="126">
        <f>[18]PA_l_f0_b0!E2</f>
        <v>89.332999999999998</v>
      </c>
      <c r="R7" s="183">
        <f>[18]PA_l_f0_b0!F2</f>
        <v>72.703000000000003</v>
      </c>
      <c r="S7" s="183">
        <f>[18]PA_l_f0_b0!G2</f>
        <v>9.2100000000000009</v>
      </c>
      <c r="T7" s="138">
        <f>[18]PA_l_f0_b0!H2</f>
        <v>4.9907999999999999E-14</v>
      </c>
      <c r="U7" s="138">
        <f>[18]PA_l_f0_b0!I2</f>
        <v>7.9900000000000003E-13</v>
      </c>
      <c r="V7" s="196" t="str">
        <f>[18]PA_l_f0_b0!J2</f>
        <v>p&lt;0.001</v>
      </c>
      <c r="W7" s="180">
        <f t="shared" si="0"/>
        <v>2.3449999999999989</v>
      </c>
      <c r="X7" s="168"/>
      <c r="Y7" s="124" t="str">
        <f>Table5[[#This Row],[Predictors]]</f>
        <v>L*H</v>
      </c>
      <c r="Z7" s="125">
        <f>[22]PA_f0_exc_b0!B2</f>
        <v>6.2750000000000004</v>
      </c>
      <c r="AA7" s="126">
        <f>[22]PA_f0_exc_b0!C2</f>
        <v>0.36799999999999999</v>
      </c>
      <c r="AB7" s="126">
        <f>[22]PA_f0_exc_b0!D2</f>
        <v>5.5540000000000003</v>
      </c>
      <c r="AC7" s="126">
        <f>[22]PA_f0_exc_b0!E2</f>
        <v>6.9960000000000004</v>
      </c>
      <c r="AD7" s="126">
        <f>[22]PA_f0_exc_b0!F2</f>
        <v>17.055</v>
      </c>
      <c r="AE7" s="126">
        <f>[22]PA_f0_exc_b0!G2</f>
        <v>10.1</v>
      </c>
      <c r="AF7" s="158">
        <f>[22]PA_f0_exc_b0!H2</f>
        <v>8.9388000000000006E-9</v>
      </c>
      <c r="AG7" s="127">
        <f>[22]PA_f0_exc_b0!I2</f>
        <v>1.43E-7</v>
      </c>
      <c r="AH7" s="127" t="str">
        <f>[22]PA_f0_exc_b0!J2</f>
        <v>p&lt;0.001</v>
      </c>
      <c r="AI7" s="180">
        <f t="shared" si="1"/>
        <v>0.72100000000000009</v>
      </c>
      <c r="AJ7" s="135"/>
      <c r="AK7" s="168"/>
      <c r="AM7" s="157"/>
      <c r="AS7" s="168"/>
      <c r="AT7" s="168"/>
      <c r="BB7" s="168"/>
    </row>
    <row r="8" spans="1:64" s="156" customFormat="1" x14ac:dyDescent="0.3">
      <c r="A8" s="124" t="str">
        <f>RIGHT([24]PA_l_t_b0!A3,6)</f>
        <v>^[L*]H</v>
      </c>
      <c r="B8" s="124">
        <f>[24]PA_l_t_b0!B3</f>
        <v>82.188999999999993</v>
      </c>
      <c r="C8" s="155">
        <f>[24]PA_l_t_b0!C3</f>
        <v>10.115</v>
      </c>
      <c r="D8" s="155">
        <f>[24]PA_l_t_b0!D3</f>
        <v>62.363999999999997</v>
      </c>
      <c r="E8" s="155">
        <f>[24]PA_l_t_b0!E3</f>
        <v>102.014</v>
      </c>
      <c r="F8" s="155">
        <f>[24]PA_l_t_b0!F3</f>
        <v>8.1259999999999994</v>
      </c>
      <c r="G8" s="155">
        <f>[24]PA_l_t_b0!G3</f>
        <v>90.27</v>
      </c>
      <c r="H8" s="137">
        <f>[24]PA_l_t_b0!H3</f>
        <v>2.2051999999999999E-12</v>
      </c>
      <c r="I8" s="137">
        <f>[24]PA_l_t_b0!I3</f>
        <v>3.5299999999999997E-11</v>
      </c>
      <c r="J8" s="188" t="str">
        <f>[24]PA_l_t_b0!J3</f>
        <v>p&lt;0.001</v>
      </c>
      <c r="K8" s="179">
        <f t="shared" si="2"/>
        <v>19.824999999999996</v>
      </c>
      <c r="M8" s="123" t="str">
        <f>RIGHT([18]PA_l_f0_b0!A3,6)</f>
        <v>^[L*]H</v>
      </c>
      <c r="N8" s="125">
        <f>[18]PA_l_f0_b0!B3</f>
        <v>91.078000000000003</v>
      </c>
      <c r="O8" s="126">
        <f>[18]PA_l_f0_b0!C3</f>
        <v>1.4970000000000001</v>
      </c>
      <c r="P8" s="126">
        <f>[18]PA_l_f0_b0!D3</f>
        <v>88.144000000000005</v>
      </c>
      <c r="Q8" s="126">
        <f>[18]PA_l_f0_b0!E3</f>
        <v>94.013000000000005</v>
      </c>
      <c r="R8" s="183">
        <f>[18]PA_l_f0_b0!F3</f>
        <v>60.831000000000003</v>
      </c>
      <c r="S8" s="183">
        <f>[18]PA_l_f0_b0!G3</f>
        <v>0</v>
      </c>
      <c r="T8" s="138">
        <f>[18]PA_l_f0_b0!H3</f>
        <v>0.96760000000000002</v>
      </c>
      <c r="U8" s="138">
        <f>[18]PA_l_f0_b0!I3</f>
        <v>0.99990000000000001</v>
      </c>
      <c r="V8" s="196">
        <f>[18]PA_l_f0_b0!J3</f>
        <v>0</v>
      </c>
      <c r="W8" s="180">
        <f t="shared" si="0"/>
        <v>2.9339999999999975</v>
      </c>
      <c r="Y8" s="124" t="str">
        <f>Table5[[#This Row],[Predictors]]</f>
        <v>^[L*]H</v>
      </c>
      <c r="Z8" s="125">
        <f>[22]PA_f0_exc_b0!B3</f>
        <v>3.6429999999999998</v>
      </c>
      <c r="AA8" s="126">
        <f>[22]PA_f0_exc_b0!C3</f>
        <v>0.876</v>
      </c>
      <c r="AB8" s="126">
        <f>[22]PA_f0_exc_b0!D3</f>
        <v>1.925</v>
      </c>
      <c r="AC8" s="126">
        <f>[22]PA_f0_exc_b0!E3</f>
        <v>5.3609999999999998</v>
      </c>
      <c r="AD8" s="126">
        <f>[22]PA_f0_exc_b0!F3</f>
        <v>4.157</v>
      </c>
      <c r="AE8" s="126">
        <f>[22]PA_f0_exc_b0!G3</f>
        <v>0</v>
      </c>
      <c r="AF8" s="158">
        <f>[22]PA_f0_exc_b0!H3</f>
        <v>1</v>
      </c>
      <c r="AG8" s="127">
        <f>[22]PA_f0_exc_b0!I3</f>
        <v>0.99990000000000001</v>
      </c>
      <c r="AH8" s="127">
        <f>[22]PA_f0_exc_b0!J3</f>
        <v>0</v>
      </c>
      <c r="AI8" s="180">
        <f t="shared" si="1"/>
        <v>1.7179999999999997</v>
      </c>
      <c r="AJ8" s="135"/>
      <c r="AK8" s="168"/>
      <c r="AM8" s="157"/>
      <c r="BB8" s="168"/>
      <c r="BC8" s="168"/>
      <c r="BK8" s="168"/>
      <c r="BL8" s="168"/>
    </row>
    <row r="9" spans="1:64" s="156" customFormat="1" x14ac:dyDescent="0.3">
      <c r="A9" s="124" t="str">
        <f>RIGHT([24]PA_l_t_b0!A4,6)</f>
        <v>L*^[H]</v>
      </c>
      <c r="B9" s="124">
        <f>[24]PA_l_t_b0!B4</f>
        <v>72.698999999999998</v>
      </c>
      <c r="C9" s="155">
        <f>[24]PA_l_t_b0!C4</f>
        <v>6.5590000000000002</v>
      </c>
      <c r="D9" s="155">
        <f>[24]PA_l_t_b0!D4</f>
        <v>59.844000000000001</v>
      </c>
      <c r="E9" s="155">
        <f>[24]PA_l_t_b0!E4</f>
        <v>85.552999999999997</v>
      </c>
      <c r="F9" s="155">
        <f>[24]PA_l_t_b0!F4</f>
        <v>11.084</v>
      </c>
      <c r="G9" s="155">
        <f>[24]PA_l_t_b0!G4</f>
        <v>17.399999999999999</v>
      </c>
      <c r="H9" s="137">
        <f>[24]PA_l_t_b0!H4</f>
        <v>2.5960000000000001E-9</v>
      </c>
      <c r="I9" s="137">
        <f>[24]PA_l_t_b0!I4</f>
        <v>4.1500000000000001E-8</v>
      </c>
      <c r="J9" s="188" t="str">
        <f>[24]PA_l_t_b0!J4</f>
        <v>p&lt;0.001</v>
      </c>
      <c r="K9" s="179">
        <f t="shared" si="2"/>
        <v>12.854999999999997</v>
      </c>
      <c r="M9" s="123" t="str">
        <f>RIGHT([18]PA_l_f0_b0!A4,6)</f>
        <v>L*^[H]</v>
      </c>
      <c r="N9" s="125">
        <f>[18]PA_l_f0_b0!B4</f>
        <v>88.515000000000001</v>
      </c>
      <c r="O9" s="126">
        <f>[18]PA_l_f0_b0!C4</f>
        <v>1.27</v>
      </c>
      <c r="P9" s="126">
        <f>[18]PA_l_f0_b0!D4</f>
        <v>86.025999999999996</v>
      </c>
      <c r="Q9" s="126">
        <f>[18]PA_l_f0_b0!E4</f>
        <v>91.004000000000005</v>
      </c>
      <c r="R9" s="183">
        <f>[18]PA_l_f0_b0!F4</f>
        <v>69.706999999999994</v>
      </c>
      <c r="S9" s="183">
        <f>[18]PA_l_f0_b0!G4</f>
        <v>9.25</v>
      </c>
      <c r="T9" s="138">
        <f>[18]PA_l_f0_b0!H4</f>
        <v>6.6710999999999997E-14</v>
      </c>
      <c r="U9" s="138">
        <f>[18]PA_l_f0_b0!I4</f>
        <v>1.0700000000000001E-12</v>
      </c>
      <c r="V9" s="196" t="str">
        <f>[18]PA_l_f0_b0!J4</f>
        <v>p&lt;0.001</v>
      </c>
      <c r="W9" s="180">
        <f t="shared" si="0"/>
        <v>2.4890000000000043</v>
      </c>
      <c r="Y9" s="124" t="str">
        <f>Table5[[#This Row],[Predictors]]</f>
        <v>L*^[H]</v>
      </c>
      <c r="Z9" s="125">
        <f>[22]PA_f0_exc_b0!B4</f>
        <v>10.468999999999999</v>
      </c>
      <c r="AA9" s="126">
        <f>[22]PA_f0_exc_b0!C4</f>
        <v>0.56000000000000005</v>
      </c>
      <c r="AB9" s="126">
        <f>[22]PA_f0_exc_b0!D4</f>
        <v>9.3719999999999999</v>
      </c>
      <c r="AC9" s="126">
        <f>[22]PA_f0_exc_b0!E4</f>
        <v>11.566000000000001</v>
      </c>
      <c r="AD9" s="126">
        <f>[22]PA_f0_exc_b0!F4</f>
        <v>18.704999999999998</v>
      </c>
      <c r="AE9" s="126">
        <f>[22]PA_f0_exc_b0!G4</f>
        <v>9.82</v>
      </c>
      <c r="AF9" s="204">
        <f>[22]PA_f0_exc_b0!H4</f>
        <v>5.2778999999999997E-9</v>
      </c>
      <c r="AG9" s="127">
        <f>[22]PA_f0_exc_b0!I4</f>
        <v>8.4400000000000001E-8</v>
      </c>
      <c r="AH9" s="127" t="str">
        <f>[22]PA_f0_exc_b0!J4</f>
        <v>p&lt;0.001</v>
      </c>
      <c r="AI9" s="180">
        <f t="shared" si="1"/>
        <v>1.0969999999999995</v>
      </c>
      <c r="AJ9" s="135"/>
      <c r="AM9" s="157"/>
    </row>
    <row r="10" spans="1:64" s="156" customFormat="1" x14ac:dyDescent="0.3">
      <c r="A10" s="124" t="str">
        <f>RIGHT([24]PA_l_t_b0!A5,6)</f>
        <v>^[L*H]</v>
      </c>
      <c r="B10" s="128">
        <f>[24]PA_l_t_b0!B5</f>
        <v>70.016000000000005</v>
      </c>
      <c r="C10" s="159">
        <f>[24]PA_l_t_b0!C5</f>
        <v>5.9580000000000002</v>
      </c>
      <c r="D10" s="159">
        <f>[24]PA_l_t_b0!D5</f>
        <v>58.338000000000001</v>
      </c>
      <c r="E10" s="159">
        <f>[24]PA_l_t_b0!E5</f>
        <v>81.694000000000003</v>
      </c>
      <c r="F10" s="159">
        <f>[24]PA_l_t_b0!F5</f>
        <v>11.750999999999999</v>
      </c>
      <c r="G10" s="159">
        <f>[24]PA_l_t_b0!G5</f>
        <v>11.89</v>
      </c>
      <c r="H10" s="140">
        <f>[24]PA_l_t_b0!H5</f>
        <v>6.6931000000000006E-8</v>
      </c>
      <c r="I10" s="140">
        <f>[24]PA_l_t_b0!I5</f>
        <v>1.0699999999999999E-6</v>
      </c>
      <c r="J10" s="189" t="str">
        <f>[24]PA_l_t_b0!J5</f>
        <v>p&lt;0.001</v>
      </c>
      <c r="K10" s="179">
        <f t="shared" si="2"/>
        <v>11.678000000000004</v>
      </c>
      <c r="L10" s="168"/>
      <c r="M10" s="123" t="str">
        <f>RIGHT([18]PA_l_f0_b0!A5,6)</f>
        <v>^[L*H]</v>
      </c>
      <c r="N10" s="129">
        <f>[18]PA_l_f0_b0!B5</f>
        <v>90.968999999999994</v>
      </c>
      <c r="O10" s="131">
        <f>[18]PA_l_f0_b0!C5</f>
        <v>1.4179999999999999</v>
      </c>
      <c r="P10" s="131">
        <f>[18]PA_l_f0_b0!D5</f>
        <v>88.19</v>
      </c>
      <c r="Q10" s="131">
        <f>[18]PA_l_f0_b0!E5</f>
        <v>93.748000000000005</v>
      </c>
      <c r="R10" s="184">
        <f>[18]PA_l_f0_b0!F5</f>
        <v>64.161000000000001</v>
      </c>
      <c r="S10" s="184">
        <f>[18]PA_l_f0_b0!G5</f>
        <v>11.76</v>
      </c>
      <c r="T10" s="141">
        <f>[18]PA_l_f0_b0!H5</f>
        <v>2.4635E-16</v>
      </c>
      <c r="U10" s="141">
        <f>[18]PA_l_f0_b0!I5</f>
        <v>3.9400000000000001E-15</v>
      </c>
      <c r="V10" s="197" t="str">
        <f>[18]PA_l_f0_b0!J5</f>
        <v>p&lt;0.001</v>
      </c>
      <c r="W10" s="180">
        <f t="shared" si="0"/>
        <v>2.7789999999999964</v>
      </c>
      <c r="X10" s="168"/>
      <c r="Y10" s="128" t="str">
        <f>Table5[[#This Row],[Predictors]]</f>
        <v>^[L*H]</v>
      </c>
      <c r="Z10" s="129">
        <f>[22]PA_f0_exc_b0!B5</f>
        <v>8.0340000000000007</v>
      </c>
      <c r="AA10" s="131">
        <f>[22]PA_f0_exc_b0!C5</f>
        <v>0.41799999999999998</v>
      </c>
      <c r="AB10" s="131">
        <f>[22]PA_f0_exc_b0!D5</f>
        <v>7.2149999999999999</v>
      </c>
      <c r="AC10" s="131">
        <f>[22]PA_f0_exc_b0!E5</f>
        <v>8.8520000000000003</v>
      </c>
      <c r="AD10" s="131">
        <f>[22]PA_f0_exc_b0!F5</f>
        <v>19.238</v>
      </c>
      <c r="AE10" s="131">
        <f>[22]PA_f0_exc_b0!G5</f>
        <v>9.25</v>
      </c>
      <c r="AF10" s="160">
        <f>[22]PA_f0_exc_b0!H5</f>
        <v>8.9533999999999993E-9</v>
      </c>
      <c r="AG10" s="130">
        <f>[22]PA_f0_exc_b0!I5</f>
        <v>1.43E-7</v>
      </c>
      <c r="AH10" s="130" t="str">
        <f>[22]PA_f0_exc_b0!J5</f>
        <v>p&lt;0.001</v>
      </c>
      <c r="AI10" s="180">
        <f t="shared" si="1"/>
        <v>0.81900000000000084</v>
      </c>
      <c r="AJ10" s="135"/>
      <c r="AK10" s="168"/>
      <c r="AM10" s="157"/>
      <c r="AS10" s="168"/>
      <c r="AT10" s="168"/>
    </row>
    <row r="11" spans="1:64" s="156" customFormat="1" x14ac:dyDescent="0.3">
      <c r="A11" s="132"/>
      <c r="B11" s="133"/>
      <c r="C11" s="161"/>
      <c r="D11" s="161"/>
      <c r="E11" s="161"/>
      <c r="F11" s="162"/>
      <c r="G11" s="162"/>
      <c r="H11" s="162"/>
      <c r="I11" s="162"/>
      <c r="J11" s="190"/>
      <c r="K11" s="134"/>
      <c r="L11" s="135"/>
      <c r="M11" s="135"/>
      <c r="N11" s="135"/>
      <c r="O11" s="162"/>
      <c r="P11" s="162"/>
      <c r="Q11" s="162"/>
      <c r="R11" s="162"/>
      <c r="T11" s="132"/>
      <c r="U11" s="134"/>
      <c r="V11" s="198"/>
      <c r="W11" s="135"/>
      <c r="X11" s="163"/>
      <c r="Y11" s="136"/>
      <c r="AD11" s="157"/>
    </row>
    <row r="12" spans="1:64" s="7" customFormat="1" ht="29.4" x14ac:dyDescent="0.3">
      <c r="A12" s="5" t="s">
        <v>13</v>
      </c>
      <c r="B12" s="5"/>
      <c r="C12" s="143"/>
      <c r="D12" s="143"/>
      <c r="E12" s="143"/>
      <c r="F12" s="142"/>
      <c r="G12" s="142"/>
      <c r="H12" s="142"/>
      <c r="I12" s="142"/>
      <c r="J12" s="191"/>
      <c r="K12" s="147"/>
      <c r="M12" s="5" t="s">
        <v>15</v>
      </c>
      <c r="N12" s="143"/>
      <c r="O12" s="8"/>
      <c r="P12" s="8"/>
      <c r="Q12" s="8"/>
      <c r="R12" s="8"/>
      <c r="S12" s="5"/>
      <c r="U12" s="5"/>
      <c r="V12" s="199"/>
      <c r="X12" s="142"/>
      <c r="Y12" s="5" t="s">
        <v>18</v>
      </c>
      <c r="AC12" s="8"/>
    </row>
    <row r="13" spans="1:64" x14ac:dyDescent="0.3">
      <c r="A13" s="6" t="s">
        <v>0</v>
      </c>
      <c r="B13" s="9" t="s">
        <v>44</v>
      </c>
      <c r="C13" s="148" t="s">
        <v>6</v>
      </c>
      <c r="D13" s="148" t="s">
        <v>9</v>
      </c>
      <c r="E13" s="148" t="s">
        <v>10</v>
      </c>
      <c r="F13" s="182" t="s">
        <v>45</v>
      </c>
      <c r="G13" s="182" t="s">
        <v>11</v>
      </c>
      <c r="H13" s="11" t="s">
        <v>46</v>
      </c>
      <c r="I13" s="12" t="s">
        <v>47</v>
      </c>
      <c r="J13" s="192" t="s">
        <v>48</v>
      </c>
      <c r="K13" s="12" t="s">
        <v>43</v>
      </c>
      <c r="L13" s="144"/>
      <c r="M13" s="6" t="s">
        <v>0</v>
      </c>
      <c r="N13" s="149" t="s">
        <v>44</v>
      </c>
      <c r="O13" s="148" t="s">
        <v>6</v>
      </c>
      <c r="P13" s="148" t="s">
        <v>9</v>
      </c>
      <c r="Q13" s="148" t="s">
        <v>10</v>
      </c>
      <c r="R13" s="182" t="s">
        <v>45</v>
      </c>
      <c r="S13" s="182" t="s">
        <v>11</v>
      </c>
      <c r="T13" s="11" t="s">
        <v>46</v>
      </c>
      <c r="U13" s="12" t="s">
        <v>47</v>
      </c>
      <c r="V13" s="192" t="s">
        <v>48</v>
      </c>
      <c r="W13" s="12" t="s">
        <v>43</v>
      </c>
      <c r="X13" s="144"/>
      <c r="Y13" s="6" t="s">
        <v>0</v>
      </c>
      <c r="Z13" s="9" t="s">
        <v>44</v>
      </c>
      <c r="AA13" s="12" t="s">
        <v>6</v>
      </c>
      <c r="AB13" s="12" t="s">
        <v>9</v>
      </c>
      <c r="AC13" s="12" t="s">
        <v>10</v>
      </c>
      <c r="AD13" s="185" t="s">
        <v>45</v>
      </c>
      <c r="AE13" s="185" t="s">
        <v>11</v>
      </c>
      <c r="AF13" s="11" t="s">
        <v>46</v>
      </c>
      <c r="AG13" s="12" t="s">
        <v>47</v>
      </c>
      <c r="AH13" s="12" t="s">
        <v>48</v>
      </c>
      <c r="AI13" s="12" t="s">
        <v>43</v>
      </c>
      <c r="AJ13" s="153"/>
      <c r="AK13" s="145"/>
      <c r="AL13" s="145"/>
      <c r="AM13" s="145"/>
    </row>
    <row r="14" spans="1:64" s="156" customFormat="1" x14ac:dyDescent="0.3">
      <c r="A14" s="124" t="str">
        <f t="shared" ref="A14:A21" si="3">A3</f>
        <v>MDC</v>
      </c>
      <c r="B14" s="124">
        <f>[9]h_t_b0!B2</f>
        <v>319.928</v>
      </c>
      <c r="C14" s="126">
        <f>[9]h_t_b0!C2</f>
        <v>25.942</v>
      </c>
      <c r="D14" s="126">
        <f>[9]h_t_b0!D2</f>
        <v>269.08300000000003</v>
      </c>
      <c r="E14" s="126">
        <f>[9]h_t_b0!E2</f>
        <v>370.77199999999999</v>
      </c>
      <c r="F14" s="183">
        <f>[9]h_t_b0!F2</f>
        <v>12.333</v>
      </c>
      <c r="G14" s="183">
        <f>[9]h_t_b0!G2</f>
        <v>2.98</v>
      </c>
      <c r="H14" s="137">
        <f>[9]h_t_b0!H2</f>
        <v>1.1999999999999999E-3</v>
      </c>
      <c r="I14" s="137">
        <f>[9]h_t_b0!I2</f>
        <v>1.9099999999999999E-2</v>
      </c>
      <c r="J14" s="187" t="str">
        <f>[9]h_t_b0!J2</f>
        <v>p&lt;0.05</v>
      </c>
      <c r="K14" s="179">
        <f t="shared" ref="K14:K21" si="4">B14-D14</f>
        <v>50.84499999999997</v>
      </c>
      <c r="M14" s="124" t="str">
        <f t="shared" ref="M14:M21" si="5">A3</f>
        <v>MDC</v>
      </c>
      <c r="N14" s="125">
        <f>[3]h_f0_b0!B2</f>
        <v>91.608999999999995</v>
      </c>
      <c r="O14" s="126">
        <f>[3]h_f0_b0!C2</f>
        <v>1.2589999999999999</v>
      </c>
      <c r="P14" s="126">
        <f>[3]h_f0_b0!D2</f>
        <v>89.141000000000005</v>
      </c>
      <c r="Q14" s="126">
        <f>[3]h_f0_b0!E2</f>
        <v>94.076999999999998</v>
      </c>
      <c r="R14" s="183">
        <f>[3]h_f0_b0!F2</f>
        <v>72.754000000000005</v>
      </c>
      <c r="S14" s="183">
        <f>[3]h_f0_b0!G2</f>
        <v>11.59</v>
      </c>
      <c r="T14" s="138">
        <f>[3]h_f0_b0!H2</f>
        <v>8.6941999999999999E-17</v>
      </c>
      <c r="U14" s="138">
        <f>[3]h_f0_b0!I2</f>
        <v>1.3899999999999999E-15</v>
      </c>
      <c r="V14" s="196" t="str">
        <f>[3]h_f0_b0!J2</f>
        <v>p&lt;0.001</v>
      </c>
      <c r="W14" s="180">
        <f t="shared" ref="W14:W21" si="6">N14-P14</f>
        <v>2.4679999999999893</v>
      </c>
      <c r="Y14" s="124" t="str">
        <f t="shared" ref="Y14:Y21" si="7">A3</f>
        <v>MDC</v>
      </c>
      <c r="Z14" s="125">
        <f>EXP([11]lh_slope_b0!B2)</f>
        <v>30.47784420089539</v>
      </c>
      <c r="AA14" s="126">
        <f>[11]lh_slope_b0!C2</f>
        <v>0.112</v>
      </c>
      <c r="AB14" s="126">
        <f>EXP([11]lh_slope_b0!D2)</f>
        <v>24.483514169081833</v>
      </c>
      <c r="AC14" s="126">
        <f>EXP([11]lh_slope_b0!E2)</f>
        <v>37.939773707284289</v>
      </c>
      <c r="AD14" s="183">
        <f>[11]lh_slope_b0!F2</f>
        <v>30.576000000000001</v>
      </c>
      <c r="AE14" s="183">
        <f>[11]lh_slope_b0!G2</f>
        <v>11.72</v>
      </c>
      <c r="AF14" s="139">
        <f>[11]lh_slope_b0!H2</f>
        <v>1.516E-12</v>
      </c>
      <c r="AG14" s="139">
        <f>[11]lh_slope_b0!I2</f>
        <v>2.4299999999999999E-11</v>
      </c>
      <c r="AH14" s="186" t="str">
        <f>[11]lh_slope_b0!J2</f>
        <v>p&lt;0.001</v>
      </c>
      <c r="AI14" s="180">
        <f>Table7[[#This Row],[estimate]]-Table7[[#This Row],[2.5% CI]]</f>
        <v>5.9943300318135577</v>
      </c>
      <c r="AJ14" s="161"/>
      <c r="AK14" s="157"/>
      <c r="AL14" s="157"/>
      <c r="AM14" s="157"/>
    </row>
    <row r="15" spans="1:64" s="156" customFormat="1" x14ac:dyDescent="0.3">
      <c r="A15" s="124" t="str">
        <f t="shared" si="3"/>
        <v>MWH</v>
      </c>
      <c r="B15" s="124">
        <f>[9]h_t_b0!B3</f>
        <v>319.65100000000001</v>
      </c>
      <c r="C15" s="126">
        <f>[9]h_t_b0!C3</f>
        <v>25.942</v>
      </c>
      <c r="D15" s="126">
        <f>[9]h_t_b0!D3</f>
        <v>268.80599999999998</v>
      </c>
      <c r="E15" s="126">
        <f>[9]h_t_b0!E3</f>
        <v>370.49599999999998</v>
      </c>
      <c r="F15" s="183">
        <f>[9]h_t_b0!F3</f>
        <v>12.321999999999999</v>
      </c>
      <c r="G15" s="183">
        <f>[9]h_t_b0!G3</f>
        <v>2.98</v>
      </c>
      <c r="H15" s="137">
        <f>[9]h_t_b0!H3</f>
        <v>1.1999999999999999E-3</v>
      </c>
      <c r="I15" s="137">
        <f>[9]h_t_b0!I3</f>
        <v>1.9099999999999999E-2</v>
      </c>
      <c r="J15" s="188" t="str">
        <f>[9]h_t_b0!J3</f>
        <v>p&lt;0.05</v>
      </c>
      <c r="K15" s="179">
        <f t="shared" si="4"/>
        <v>50.845000000000027</v>
      </c>
      <c r="M15" s="124" t="str">
        <f t="shared" si="5"/>
        <v>MWH</v>
      </c>
      <c r="N15" s="125">
        <f>[3]h_f0_b0!B3</f>
        <v>92.001999999999995</v>
      </c>
      <c r="O15" s="126">
        <f>[3]h_f0_b0!C3</f>
        <v>1.121</v>
      </c>
      <c r="P15" s="126">
        <f>[3]h_f0_b0!D3</f>
        <v>89.805000000000007</v>
      </c>
      <c r="Q15" s="126">
        <f>[3]h_f0_b0!E3</f>
        <v>94.198999999999998</v>
      </c>
      <c r="R15" s="183">
        <f>[3]h_f0_b0!F3</f>
        <v>82.081000000000003</v>
      </c>
      <c r="S15" s="183">
        <f>[3]h_f0_b0!G3</f>
        <v>11.11</v>
      </c>
      <c r="T15" s="138">
        <f>[3]h_f0_b0!H3</f>
        <v>8.1769000000000003E-17</v>
      </c>
      <c r="U15" s="138">
        <f>[3]h_f0_b0!I3</f>
        <v>1.31E-15</v>
      </c>
      <c r="V15" s="200" t="str">
        <f>[3]h_f0_b0!J3</f>
        <v>p&lt;0.001</v>
      </c>
      <c r="W15" s="180">
        <f t="shared" si="6"/>
        <v>2.1969999999999885</v>
      </c>
      <c r="Y15" s="124" t="str">
        <f t="shared" si="7"/>
        <v>MWH</v>
      </c>
      <c r="Z15" s="125">
        <f>EXP([11]lh_slope_b0!B3)</f>
        <v>32.29782853661068</v>
      </c>
      <c r="AA15" s="126">
        <f>[11]lh_slope_b0!C3</f>
        <v>0.108</v>
      </c>
      <c r="AB15" s="126">
        <f>EXP([11]lh_slope_b0!D3)</f>
        <v>26.127803094173924</v>
      </c>
      <c r="AC15" s="126">
        <f>EXP([11]lh_slope_b0!E3)</f>
        <v>39.924892438159418</v>
      </c>
      <c r="AD15" s="183">
        <f>[11]lh_slope_b0!F3</f>
        <v>32.140999999999998</v>
      </c>
      <c r="AE15" s="183">
        <f>[11]lh_slope_b0!G3</f>
        <v>10.26</v>
      </c>
      <c r="AF15" s="139">
        <f>[11]lh_slope_b0!H3</f>
        <v>1.2373E-11</v>
      </c>
      <c r="AG15" s="139">
        <f>[11]lh_slope_b0!I3</f>
        <v>1.9799999999999999E-10</v>
      </c>
      <c r="AH15" s="186" t="str">
        <f>[11]lh_slope_b0!J3</f>
        <v>p&lt;0.001</v>
      </c>
      <c r="AI15" s="180">
        <f>Table7[[#This Row],[estimate]]-Table7[[#This Row],[2.5% CI]]</f>
        <v>6.1700254424367564</v>
      </c>
      <c r="AJ15" s="164"/>
    </row>
    <row r="16" spans="1:64" s="156" customFormat="1" x14ac:dyDescent="0.3">
      <c r="A16" s="124" t="str">
        <f t="shared" si="3"/>
        <v>MYN</v>
      </c>
      <c r="B16" s="124">
        <f>[9]h_t_b0!B4</f>
        <v>315.91300000000001</v>
      </c>
      <c r="C16" s="126">
        <f>[9]h_t_b0!C4</f>
        <v>25.943000000000001</v>
      </c>
      <c r="D16" s="126">
        <f>[9]h_t_b0!D4</f>
        <v>265.065</v>
      </c>
      <c r="E16" s="126">
        <f>[9]h_t_b0!E4</f>
        <v>366.76100000000002</v>
      </c>
      <c r="F16" s="183">
        <f>[9]h_t_b0!F4</f>
        <v>12.177</v>
      </c>
      <c r="G16" s="183">
        <f>[9]h_t_b0!G4</f>
        <v>2.98</v>
      </c>
      <c r="H16" s="137">
        <f>[9]h_t_b0!H4</f>
        <v>1.1999999999999999E-3</v>
      </c>
      <c r="I16" s="137">
        <f>[9]h_t_b0!I4</f>
        <v>1.9800000000000002E-2</v>
      </c>
      <c r="J16" s="188" t="str">
        <f>[9]h_t_b0!J4</f>
        <v>p&lt;0.05</v>
      </c>
      <c r="K16" s="179">
        <f t="shared" si="4"/>
        <v>50.848000000000013</v>
      </c>
      <c r="M16" s="124" t="str">
        <f t="shared" si="5"/>
        <v>MYN</v>
      </c>
      <c r="N16" s="125">
        <f>[3]h_f0_b0!B4</f>
        <v>93.450999999999993</v>
      </c>
      <c r="O16" s="126">
        <f>[3]h_f0_b0!C4</f>
        <v>1.1339999999999999</v>
      </c>
      <c r="P16" s="126">
        <f>[3]h_f0_b0!D4</f>
        <v>91.228999999999999</v>
      </c>
      <c r="Q16" s="126">
        <f>[3]h_f0_b0!E4</f>
        <v>95.674000000000007</v>
      </c>
      <c r="R16" s="183">
        <f>[3]h_f0_b0!F4</f>
        <v>82.418000000000006</v>
      </c>
      <c r="S16" s="183">
        <f>[3]h_f0_b0!G4</f>
        <v>11.18</v>
      </c>
      <c r="T16" s="138">
        <f>[3]h_f0_b0!H4</f>
        <v>6.4407999999999998E-17</v>
      </c>
      <c r="U16" s="138">
        <f>[3]h_f0_b0!I4</f>
        <v>1.03E-15</v>
      </c>
      <c r="V16" s="200" t="str">
        <f>[3]h_f0_b0!J4</f>
        <v>p&lt;0.001</v>
      </c>
      <c r="W16" s="180">
        <f t="shared" si="6"/>
        <v>2.2219999999999942</v>
      </c>
      <c r="Y16" s="124" t="str">
        <f t="shared" si="7"/>
        <v>MYN</v>
      </c>
      <c r="Z16" s="125">
        <f>EXP([11]lh_slope_b0!B4)</f>
        <v>32.072533190520964</v>
      </c>
      <c r="AA16" s="126">
        <f>[11]lh_slope_b0!C4</f>
        <v>0.105</v>
      </c>
      <c r="AB16" s="126">
        <f>EXP([11]lh_slope_b0!D4)</f>
        <v>26.127803094173924</v>
      </c>
      <c r="AC16" s="126">
        <f>EXP([11]lh_slope_b0!E4)</f>
        <v>39.369838388227919</v>
      </c>
      <c r="AD16" s="183">
        <f>[11]lh_slope_b0!F4</f>
        <v>33.182000000000002</v>
      </c>
      <c r="AE16" s="183">
        <f>[11]lh_slope_b0!G4</f>
        <v>10.85</v>
      </c>
      <c r="AF16" s="139">
        <f>[11]lh_slope_b0!H4</f>
        <v>2.9515000000000001E-12</v>
      </c>
      <c r="AG16" s="139">
        <f>[11]lh_slope_b0!I4</f>
        <v>4.7200000000000002E-11</v>
      </c>
      <c r="AH16" s="186" t="str">
        <f>[11]lh_slope_b0!J4</f>
        <v>p&lt;0.001</v>
      </c>
      <c r="AI16" s="180">
        <f>Table7[[#This Row],[estimate]]-Table7[[#This Row],[2.5% CI]]</f>
        <v>5.9447300963470404</v>
      </c>
      <c r="AJ16" s="164"/>
    </row>
    <row r="17" spans="1:36" s="156" customFormat="1" x14ac:dyDescent="0.3">
      <c r="A17" s="124" t="str">
        <f t="shared" si="3"/>
        <v>MDQ</v>
      </c>
      <c r="B17" s="128">
        <f>[9]h_t_b0!B5</f>
        <v>299.358</v>
      </c>
      <c r="C17" s="126">
        <f>[9]h_t_b0!C5</f>
        <v>25.95</v>
      </c>
      <c r="D17" s="126">
        <f>[9]h_t_b0!D5</f>
        <v>248.49700000000001</v>
      </c>
      <c r="E17" s="126">
        <f>[9]h_t_b0!E5</f>
        <v>350.22</v>
      </c>
      <c r="F17" s="183">
        <f>[9]h_t_b0!F5</f>
        <v>11.536</v>
      </c>
      <c r="G17" s="183">
        <f>[9]h_t_b0!G5</f>
        <v>2.98</v>
      </c>
      <c r="H17" s="137">
        <f>[9]h_t_b0!H5</f>
        <v>1.4E-3</v>
      </c>
      <c r="I17" s="137">
        <f>[9]h_t_b0!I5</f>
        <v>2.3099999999999999E-2</v>
      </c>
      <c r="J17" s="188" t="str">
        <f>[9]h_t_b0!J5</f>
        <v>p&lt;0.05</v>
      </c>
      <c r="K17" s="179">
        <f t="shared" si="4"/>
        <v>50.86099999999999</v>
      </c>
      <c r="M17" s="124" t="str">
        <f t="shared" si="5"/>
        <v>MDQ</v>
      </c>
      <c r="N17" s="129">
        <f>[3]h_f0_b0!B5</f>
        <v>96.655000000000001</v>
      </c>
      <c r="O17" s="126">
        <f>[3]h_f0_b0!C5</f>
        <v>1.5209999999999999</v>
      </c>
      <c r="P17" s="126">
        <f>[3]h_f0_b0!D5</f>
        <v>93.674000000000007</v>
      </c>
      <c r="Q17" s="126">
        <f>[3]h_f0_b0!E5</f>
        <v>99.635999999999996</v>
      </c>
      <c r="R17" s="183">
        <f>[3]h_f0_b0!F5</f>
        <v>63.554000000000002</v>
      </c>
      <c r="S17" s="183">
        <f>[3]h_f0_b0!G5</f>
        <v>12.21</v>
      </c>
      <c r="T17" s="138">
        <f>[3]h_f0_b0!H5</f>
        <v>9.2051000000000004E-17</v>
      </c>
      <c r="U17" s="138">
        <f>[3]h_f0_b0!I5</f>
        <v>1.47E-15</v>
      </c>
      <c r="V17" s="200" t="str">
        <f>[3]h_f0_b0!J5</f>
        <v>p&lt;0.001</v>
      </c>
      <c r="W17" s="180">
        <f t="shared" si="6"/>
        <v>2.9809999999999945</v>
      </c>
      <c r="Y17" s="124" t="str">
        <f t="shared" si="7"/>
        <v>MDQ</v>
      </c>
      <c r="Z17" s="125">
        <f>EXP([11]lh_slope_b0!B5)</f>
        <v>40.935595902156301</v>
      </c>
      <c r="AA17" s="126">
        <f>[11]lh_slope_b0!C5</f>
        <v>9.2999999999999999E-2</v>
      </c>
      <c r="AB17" s="126">
        <f>EXP([11]lh_slope_b0!D5)</f>
        <v>34.089860703437509</v>
      </c>
      <c r="AC17" s="126">
        <f>EXP([11]lh_slope_b0!E5)</f>
        <v>49.106921879157262</v>
      </c>
      <c r="AD17" s="183">
        <f>[11]lh_slope_b0!F5</f>
        <v>39.851999999999997</v>
      </c>
      <c r="AE17" s="183">
        <f>[11]lh_slope_b0!G5</f>
        <v>9.5</v>
      </c>
      <c r="AF17" s="139">
        <f>[11]lh_slope_b0!H5</f>
        <v>6.7152000000000003E-12</v>
      </c>
      <c r="AG17" s="139">
        <f>[11]lh_slope_b0!I5</f>
        <v>1.0700000000000001E-10</v>
      </c>
      <c r="AH17" s="186" t="str">
        <f>[11]lh_slope_b0!J5</f>
        <v>p&lt;0.001</v>
      </c>
      <c r="AI17" s="180">
        <f>Table7[[#This Row],[estimate]]-Table7[[#This Row],[2.5% CI]]</f>
        <v>6.845735198718792</v>
      </c>
      <c r="AJ17" s="164"/>
    </row>
    <row r="18" spans="1:36" s="156" customFormat="1" x14ac:dyDescent="0.3">
      <c r="A18" s="124" t="str">
        <f t="shared" si="3"/>
        <v>L*H</v>
      </c>
      <c r="B18" s="124">
        <f>[26]PA_h_t_b0!B2</f>
        <v>316.149</v>
      </c>
      <c r="C18" s="126">
        <f>[26]PA_h_t_b0!C2</f>
        <v>25.847000000000001</v>
      </c>
      <c r="D18" s="126">
        <f>[26]PA_h_t_b0!D2</f>
        <v>265.49</v>
      </c>
      <c r="E18" s="126">
        <f>[26]PA_h_t_b0!E2</f>
        <v>366.80900000000003</v>
      </c>
      <c r="F18" s="183">
        <f>[26]PA_h_t_b0!F2</f>
        <v>12.231999999999999</v>
      </c>
      <c r="G18" s="183">
        <f>[26]PA_h_t_b0!G2</f>
        <v>2.86</v>
      </c>
      <c r="H18" s="137">
        <f>[26]PA_h_t_b0!H2</f>
        <v>1.5E-3</v>
      </c>
      <c r="I18" s="137">
        <f>[26]PA_h_t_b0!I2</f>
        <v>2.35E-2</v>
      </c>
      <c r="J18" s="188" t="str">
        <f>[26]PA_h_t_b0!J2</f>
        <v>p&lt;0.05</v>
      </c>
      <c r="K18" s="179">
        <f t="shared" si="4"/>
        <v>50.658999999999992</v>
      </c>
      <c r="L18" s="157"/>
      <c r="M18" s="124" t="str">
        <f t="shared" si="5"/>
        <v>L*H</v>
      </c>
      <c r="N18" s="125">
        <f>[20]PA_h_f0_b0!B2</f>
        <v>92.525000000000006</v>
      </c>
      <c r="O18" s="126">
        <f>[20]PA_h_f0_b0!C2</f>
        <v>1.3069999999999999</v>
      </c>
      <c r="P18" s="126">
        <f>[20]PA_h_f0_b0!D2</f>
        <v>89.962999999999994</v>
      </c>
      <c r="Q18" s="126">
        <f>[20]PA_h_f0_b0!E2</f>
        <v>95.085999999999999</v>
      </c>
      <c r="R18" s="183">
        <f>[20]PA_h_f0_b0!F2</f>
        <v>70.805999999999997</v>
      </c>
      <c r="S18" s="183">
        <f>[20]PA_h_f0_b0!G2</f>
        <v>9.27</v>
      </c>
      <c r="T18" s="138">
        <f>[20]PA_h_f0_b0!H2</f>
        <v>5.4619999999999998E-14</v>
      </c>
      <c r="U18" s="138">
        <f>[20]PA_h_f0_b0!I2</f>
        <v>8.7400000000000001E-13</v>
      </c>
      <c r="V18" s="200" t="str">
        <f>[20]PA_h_f0_b0!J2</f>
        <v>p&lt;0.001</v>
      </c>
      <c r="W18" s="180">
        <f t="shared" si="6"/>
        <v>2.5620000000000118</v>
      </c>
      <c r="Y18" s="124" t="str">
        <f t="shared" si="7"/>
        <v>L*H</v>
      </c>
      <c r="Z18" s="129">
        <f>[28]PA_lh_slope_b0!B2</f>
        <v>32.493000000000002</v>
      </c>
      <c r="AA18" s="126">
        <f>[28]PA_lh_slope_b0!C2</f>
        <v>5.1520000000000001</v>
      </c>
      <c r="AB18" s="126">
        <f>[28]PA_lh_slope_b0!D2</f>
        <v>22.395</v>
      </c>
      <c r="AC18" s="126">
        <f>[28]PA_lh_slope_b0!E2</f>
        <v>42.59</v>
      </c>
      <c r="AD18" s="183">
        <f>[28]PA_lh_slope_b0!F2</f>
        <v>6.3070000000000004</v>
      </c>
      <c r="AE18" s="183">
        <f>[28]PA_lh_slope_b0!G2</f>
        <v>3.63</v>
      </c>
      <c r="AF18" s="139">
        <f>[28]PA_lh_slope_b0!H2</f>
        <v>4.4999999999999997E-3</v>
      </c>
      <c r="AG18" s="139">
        <f>[28]PA_lh_slope_b0!I2</f>
        <v>7.1300000000000002E-2</v>
      </c>
      <c r="AH18" s="186" t="str">
        <f>[28]PA_lh_slope_b0!J2</f>
        <v>(p&lt;0.1)</v>
      </c>
      <c r="AI18" s="180">
        <f>Table7[[#This Row],[estimate]]-Table7[[#This Row],[2.5% CI]]</f>
        <v>10.098000000000003</v>
      </c>
      <c r="AJ18" s="164"/>
    </row>
    <row r="19" spans="1:36" s="156" customFormat="1" x14ac:dyDescent="0.3">
      <c r="A19" s="124" t="str">
        <f t="shared" si="3"/>
        <v>^[L*]H</v>
      </c>
      <c r="B19" s="124">
        <f>[26]PA_h_t_b0!B3</f>
        <v>237.262</v>
      </c>
      <c r="C19" s="126">
        <f>[26]PA_h_t_b0!C3</f>
        <v>28.606999999999999</v>
      </c>
      <c r="D19" s="126">
        <f>[26]PA_h_t_b0!D3</f>
        <v>181.19300000000001</v>
      </c>
      <c r="E19" s="126">
        <f>[26]PA_h_t_b0!E3</f>
        <v>293.33100000000002</v>
      </c>
      <c r="F19" s="183">
        <f>[26]PA_h_t_b0!F3</f>
        <v>8.2940000000000005</v>
      </c>
      <c r="G19" s="183">
        <f>[26]PA_h_t_b0!G3</f>
        <v>4.3</v>
      </c>
      <c r="H19" s="137">
        <f>[26]PA_h_t_b0!H3</f>
        <v>8.4296000000000002E-4</v>
      </c>
      <c r="I19" s="137">
        <f>[26]PA_h_t_b0!I3</f>
        <v>1.35E-2</v>
      </c>
      <c r="J19" s="188" t="str">
        <f>[26]PA_h_t_b0!J3</f>
        <v>p&lt;0.05</v>
      </c>
      <c r="K19" s="179">
        <f t="shared" si="4"/>
        <v>56.068999999999988</v>
      </c>
      <c r="M19" s="124" t="str">
        <f t="shared" si="5"/>
        <v>^[L*]H</v>
      </c>
      <c r="N19" s="125">
        <f>[20]PA_h_f0_b0!B3</f>
        <v>92.91</v>
      </c>
      <c r="O19" s="126">
        <f>[20]PA_h_f0_b0!C3</f>
        <v>1.3069999999999999</v>
      </c>
      <c r="P19" s="126">
        <f>[20]PA_h_f0_b0!D3</f>
        <v>90.349000000000004</v>
      </c>
      <c r="Q19" s="126">
        <f>[20]PA_h_f0_b0!E3</f>
        <v>95.471000000000004</v>
      </c>
      <c r="R19" s="183">
        <f>[20]PA_h_f0_b0!F3</f>
        <v>71.097999999999999</v>
      </c>
      <c r="S19" s="183">
        <f>[20]PA_h_f0_b0!G3</f>
        <v>9.27</v>
      </c>
      <c r="T19" s="138">
        <f>[20]PA_h_f0_b0!H3</f>
        <v>5.2181999999999998E-14</v>
      </c>
      <c r="U19" s="138">
        <f>[20]PA_h_f0_b0!I3</f>
        <v>8.3499999999999998E-13</v>
      </c>
      <c r="V19" s="200" t="str">
        <f>[20]PA_h_f0_b0!J3</f>
        <v>p&lt;0.001</v>
      </c>
      <c r="W19" s="180">
        <f t="shared" si="6"/>
        <v>2.5609999999999928</v>
      </c>
      <c r="Y19" s="124" t="str">
        <f t="shared" si="7"/>
        <v>^[L*]H</v>
      </c>
      <c r="Z19" s="129">
        <f>[28]PA_lh_slope_b0!B3</f>
        <v>21.495000000000001</v>
      </c>
      <c r="AA19" s="126">
        <f>[28]PA_lh_slope_b0!C3</f>
        <v>6.3170000000000002</v>
      </c>
      <c r="AB19" s="126">
        <f>[28]PA_lh_slope_b0!D3</f>
        <v>9.1129999999999995</v>
      </c>
      <c r="AC19" s="126">
        <f>[28]PA_lh_slope_b0!E3</f>
        <v>33.875999999999998</v>
      </c>
      <c r="AD19" s="183">
        <f>[28]PA_lh_slope_b0!F3</f>
        <v>3.403</v>
      </c>
      <c r="AE19" s="183">
        <f>[28]PA_lh_slope_b0!G3</f>
        <v>8.19</v>
      </c>
      <c r="AF19" s="139">
        <f>[28]PA_lh_slope_b0!H3</f>
        <v>8.9999999999999993E-3</v>
      </c>
      <c r="AG19" s="139">
        <f>[28]PA_lh_slope_b0!I3</f>
        <v>0.14419999999999999</v>
      </c>
      <c r="AH19" s="186">
        <f>[28]PA_lh_slope_b0!J3</f>
        <v>0</v>
      </c>
      <c r="AI19" s="180">
        <f>Table7[[#This Row],[estimate]]-Table7[[#This Row],[2.5% CI]]</f>
        <v>12.382000000000001</v>
      </c>
      <c r="AJ19" s="164"/>
    </row>
    <row r="20" spans="1:36" s="156" customFormat="1" x14ac:dyDescent="0.3">
      <c r="A20" s="124" t="str">
        <f t="shared" si="3"/>
        <v>L*^[H]</v>
      </c>
      <c r="B20" s="124">
        <f>[26]PA_h_t_b0!B4</f>
        <v>300.93700000000001</v>
      </c>
      <c r="C20" s="126">
        <f>[26]PA_h_t_b0!C4</f>
        <v>26.283000000000001</v>
      </c>
      <c r="D20" s="126">
        <f>[26]PA_h_t_b0!D4</f>
        <v>249.42400000000001</v>
      </c>
      <c r="E20" s="126">
        <f>[26]PA_h_t_b0!E4</f>
        <v>352.45100000000002</v>
      </c>
      <c r="F20" s="183">
        <f>[26]PA_h_t_b0!F4</f>
        <v>11.45</v>
      </c>
      <c r="G20" s="183">
        <f>[26]PA_h_t_b0!G4</f>
        <v>3.06</v>
      </c>
      <c r="H20" s="137">
        <f>[26]PA_h_t_b0!H4</f>
        <v>1.2999999999999999E-3</v>
      </c>
      <c r="I20" s="137">
        <f>[26]PA_h_t_b0!I4</f>
        <v>2.0799999999999999E-2</v>
      </c>
      <c r="J20" s="188" t="str">
        <f>[26]PA_h_t_b0!J4</f>
        <v>p&lt;0.05</v>
      </c>
      <c r="K20" s="179">
        <f t="shared" si="4"/>
        <v>51.513000000000005</v>
      </c>
      <c r="M20" s="124" t="str">
        <f t="shared" si="5"/>
        <v>L*^[H]</v>
      </c>
      <c r="N20" s="125">
        <f>[20]PA_h_f0_b0!B4</f>
        <v>93.683999999999997</v>
      </c>
      <c r="O20" s="126">
        <f>[20]PA_h_f0_b0!C4</f>
        <v>1.3080000000000001</v>
      </c>
      <c r="P20" s="126">
        <f>[20]PA_h_f0_b0!D4</f>
        <v>91.12</v>
      </c>
      <c r="Q20" s="126">
        <f>[20]PA_h_f0_b0!E4</f>
        <v>96.248999999999995</v>
      </c>
      <c r="R20" s="183">
        <f>[20]PA_h_f0_b0!F4</f>
        <v>71.611000000000004</v>
      </c>
      <c r="S20" s="183">
        <f>[20]PA_h_f0_b0!G4</f>
        <v>9.31</v>
      </c>
      <c r="T20" s="138">
        <f>[20]PA_h_f0_b0!H4</f>
        <v>4.366E-14</v>
      </c>
      <c r="U20" s="138">
        <f>[20]PA_h_f0_b0!I4</f>
        <v>6.9899999999999995E-13</v>
      </c>
      <c r="V20" s="200" t="str">
        <f>[20]PA_h_f0_b0!J4</f>
        <v>p&lt;0.001</v>
      </c>
      <c r="W20" s="180">
        <f t="shared" si="6"/>
        <v>2.563999999999993</v>
      </c>
      <c r="Y20" s="124" t="str">
        <f t="shared" si="7"/>
        <v>L*^[H]</v>
      </c>
      <c r="Z20" s="129">
        <f>[28]PA_lh_slope_b0!B4</f>
        <v>54.411000000000001</v>
      </c>
      <c r="AA20" s="126">
        <f>[28]PA_lh_slope_b0!C4</f>
        <v>5.343</v>
      </c>
      <c r="AB20" s="126">
        <f>[28]PA_lh_slope_b0!D4</f>
        <v>43.938000000000002</v>
      </c>
      <c r="AC20" s="126">
        <f>[28]PA_lh_slope_b0!E4</f>
        <v>64.884</v>
      </c>
      <c r="AD20" s="183">
        <f>[28]PA_lh_slope_b0!F4</f>
        <v>10.183</v>
      </c>
      <c r="AE20" s="183">
        <f>[28]PA_lh_slope_b0!G4</f>
        <v>4.2</v>
      </c>
      <c r="AF20" s="139">
        <f>[28]PA_lh_slope_b0!H4</f>
        <v>4.0811999999999999E-4</v>
      </c>
      <c r="AG20" s="139">
        <f>[28]PA_lh_slope_b0!I4</f>
        <v>6.4999999999999997E-3</v>
      </c>
      <c r="AH20" s="186" t="str">
        <f>[28]PA_lh_slope_b0!J4</f>
        <v>p&lt;0.01</v>
      </c>
      <c r="AI20" s="180">
        <f>Table7[[#This Row],[estimate]]-Table7[[#This Row],[2.5% CI]]</f>
        <v>10.472999999999999</v>
      </c>
      <c r="AJ20" s="164"/>
    </row>
    <row r="21" spans="1:36" s="156" customFormat="1" x14ac:dyDescent="0.3">
      <c r="A21" s="128" t="str">
        <f t="shared" si="3"/>
        <v>^[L*H]</v>
      </c>
      <c r="B21" s="128">
        <f>[26]PA_h_t_b0!B5</f>
        <v>298.25299999999999</v>
      </c>
      <c r="C21" s="131">
        <f>[26]PA_h_t_b0!C5</f>
        <v>25.974</v>
      </c>
      <c r="D21" s="131">
        <f>[26]PA_h_t_b0!D5</f>
        <v>247.345</v>
      </c>
      <c r="E21" s="131">
        <f>[26]PA_h_t_b0!E5</f>
        <v>349.161</v>
      </c>
      <c r="F21" s="184">
        <f>[26]PA_h_t_b0!F5</f>
        <v>11.483000000000001</v>
      </c>
      <c r="G21" s="184">
        <f>[26]PA_h_t_b0!G5</f>
        <v>2.92</v>
      </c>
      <c r="H21" s="140">
        <f>[26]PA_h_t_b0!H5</f>
        <v>1.6000000000000001E-3</v>
      </c>
      <c r="I21" s="140">
        <f>[26]PA_h_t_b0!I5</f>
        <v>2.5700000000000001E-2</v>
      </c>
      <c r="J21" s="189" t="str">
        <f>[26]PA_h_t_b0!J5</f>
        <v>p&lt;0.05</v>
      </c>
      <c r="K21" s="179">
        <f t="shared" si="4"/>
        <v>50.907999999999987</v>
      </c>
      <c r="M21" s="124" t="str">
        <f t="shared" si="5"/>
        <v>^[L*H]</v>
      </c>
      <c r="N21" s="129">
        <f>[20]PA_h_f0_b0!B5</f>
        <v>94.087999999999994</v>
      </c>
      <c r="O21" s="131">
        <f>[20]PA_h_f0_b0!C5</f>
        <v>1.323</v>
      </c>
      <c r="P21" s="131">
        <f>[20]PA_h_f0_b0!D5</f>
        <v>91.495000000000005</v>
      </c>
      <c r="Q21" s="131">
        <f>[20]PA_h_f0_b0!E5</f>
        <v>96.682000000000002</v>
      </c>
      <c r="R21" s="184">
        <f>[20]PA_h_f0_b0!F5</f>
        <v>71.099999999999994</v>
      </c>
      <c r="S21" s="184">
        <f>[20]PA_h_f0_b0!G5</f>
        <v>9.75</v>
      </c>
      <c r="T21" s="141">
        <f>[20]PA_h_f0_b0!H5</f>
        <v>1.4269999999999999E-14</v>
      </c>
      <c r="U21" s="141">
        <f>[20]PA_h_f0_b0!I5</f>
        <v>2.2799999999999999E-13</v>
      </c>
      <c r="V21" s="201" t="str">
        <f>[20]PA_h_f0_b0!J5</f>
        <v>p&lt;0.001</v>
      </c>
      <c r="W21" s="180">
        <f t="shared" si="6"/>
        <v>2.5929999999999893</v>
      </c>
      <c r="Y21" s="124" t="str">
        <f t="shared" si="7"/>
        <v>^[L*H]</v>
      </c>
      <c r="Z21" s="129">
        <f>[28]PA_lh_slope_b0!B5</f>
        <v>38.612000000000002</v>
      </c>
      <c r="AA21" s="126">
        <f>[28]PA_lh_slope_b0!C5</f>
        <v>5.2080000000000002</v>
      </c>
      <c r="AB21" s="126">
        <f>[28]PA_lh_slope_b0!D5</f>
        <v>28.404</v>
      </c>
      <c r="AC21" s="126">
        <f>[28]PA_lh_slope_b0!E5</f>
        <v>48.819000000000003</v>
      </c>
      <c r="AD21" s="183">
        <f>[28]PA_lh_slope_b0!F5</f>
        <v>7.4139999999999997</v>
      </c>
      <c r="AE21" s="183">
        <f>[28]PA_lh_slope_b0!G5</f>
        <v>3.79</v>
      </c>
      <c r="AF21" s="139">
        <f>[28]PA_lh_slope_b0!H5</f>
        <v>2.2000000000000001E-3</v>
      </c>
      <c r="AG21" s="139">
        <f>[28]PA_lh_slope_b0!I5</f>
        <v>3.49E-2</v>
      </c>
      <c r="AH21" s="186" t="str">
        <f>[28]PA_lh_slope_b0!J5</f>
        <v>p&lt;0.05</v>
      </c>
      <c r="AI21" s="180">
        <f>Table7[[#This Row],[estimate]]-Table7[[#This Row],[2.5% CI]]</f>
        <v>10.208000000000002</v>
      </c>
      <c r="AJ21" s="164"/>
    </row>
    <row r="22" spans="1:36" x14ac:dyDescent="0.3">
      <c r="A22" s="144"/>
      <c r="B22" s="144"/>
      <c r="C22" s="144"/>
      <c r="D22" s="144"/>
      <c r="E22" s="144"/>
      <c r="F22" s="150"/>
      <c r="G22" s="150"/>
      <c r="H22" s="150"/>
      <c r="I22" s="150"/>
      <c r="J22" s="193"/>
      <c r="K22" s="144"/>
      <c r="L22" s="144"/>
      <c r="M22" s="144"/>
      <c r="N22" s="144"/>
      <c r="O22" s="144"/>
      <c r="P22" s="144"/>
      <c r="Q22" s="144"/>
      <c r="R22" s="144"/>
      <c r="S22" s="144"/>
      <c r="T22" s="144"/>
      <c r="U22" s="144"/>
      <c r="V22" s="193"/>
      <c r="W22" s="144"/>
      <c r="X22" s="150"/>
      <c r="Y22" s="150"/>
      <c r="Z22" s="205" t="s">
        <v>49</v>
      </c>
      <c r="AA22" s="144"/>
      <c r="AB22" s="205" t="s">
        <v>49</v>
      </c>
      <c r="AC22" s="205" t="s">
        <v>49</v>
      </c>
    </row>
    <row r="23" spans="1:36" x14ac:dyDescent="0.3">
      <c r="A23" s="144"/>
      <c r="B23" s="144"/>
      <c r="C23" s="144"/>
      <c r="D23" s="144"/>
      <c r="E23" s="144"/>
      <c r="F23" s="144"/>
      <c r="G23" s="144"/>
      <c r="H23" s="144"/>
      <c r="I23" s="144"/>
      <c r="J23" s="193"/>
      <c r="K23" s="144"/>
      <c r="L23" s="144"/>
      <c r="M23" s="144"/>
      <c r="N23" s="144"/>
      <c r="O23" s="144"/>
      <c r="P23" s="144"/>
      <c r="Q23" s="144"/>
      <c r="R23" s="144"/>
      <c r="S23" s="144"/>
      <c r="T23" s="144"/>
      <c r="U23" s="144"/>
      <c r="V23" s="193"/>
      <c r="W23" s="144"/>
      <c r="X23" s="150"/>
      <c r="Y23" s="150"/>
      <c r="Z23" s="144"/>
      <c r="AA23" s="144"/>
      <c r="AB23" s="144"/>
      <c r="AC23" s="144"/>
    </row>
    <row r="24" spans="1:36" x14ac:dyDescent="0.3">
      <c r="A24" s="144"/>
      <c r="B24" s="144"/>
      <c r="C24" s="144"/>
      <c r="D24" s="144"/>
      <c r="E24" s="144"/>
      <c r="J24" s="193"/>
      <c r="K24" s="144"/>
      <c r="L24" s="144"/>
      <c r="M24" s="144"/>
      <c r="N24" s="144"/>
      <c r="O24" s="144"/>
      <c r="P24" s="144"/>
      <c r="Q24" s="144"/>
      <c r="R24" s="144"/>
      <c r="S24" s="144"/>
      <c r="T24" s="144"/>
      <c r="U24" s="144"/>
      <c r="V24" s="193"/>
      <c r="W24" s="144"/>
      <c r="X24" s="150"/>
      <c r="Y24" s="150"/>
      <c r="Z24" s="205" t="s">
        <v>50</v>
      </c>
      <c r="AA24" s="144"/>
      <c r="AB24" s="144"/>
      <c r="AC24" s="144"/>
    </row>
    <row r="25" spans="1:36" x14ac:dyDescent="0.3">
      <c r="A25" s="144"/>
      <c r="B25" s="144"/>
      <c r="C25" s="144"/>
      <c r="D25" s="144"/>
      <c r="E25" s="144"/>
      <c r="F25" s="150"/>
      <c r="G25" s="150"/>
      <c r="H25" s="150"/>
      <c r="I25" s="150"/>
      <c r="J25" s="193"/>
      <c r="K25" s="144"/>
      <c r="L25" s="144"/>
      <c r="M25" s="144"/>
      <c r="N25" s="144"/>
      <c r="O25" s="144"/>
      <c r="P25" s="144"/>
      <c r="Q25" s="144"/>
      <c r="R25" s="144"/>
      <c r="S25" s="144"/>
      <c r="T25" s="144"/>
      <c r="U25" s="144"/>
      <c r="V25" s="193"/>
      <c r="W25" s="144"/>
      <c r="X25" s="150"/>
      <c r="Y25" s="150"/>
      <c r="Z25" s="144"/>
      <c r="AA25" s="144"/>
      <c r="AB25" s="144"/>
      <c r="AC25" s="144"/>
    </row>
    <row r="26" spans="1:36" x14ac:dyDescent="0.3">
      <c r="A26" s="144"/>
      <c r="B26" s="144"/>
      <c r="C26" s="144"/>
      <c r="D26" s="144"/>
      <c r="E26" s="144"/>
      <c r="F26" s="150"/>
      <c r="G26" s="150"/>
      <c r="H26" s="150"/>
      <c r="I26" s="150"/>
      <c r="J26" s="193"/>
      <c r="K26" s="144"/>
      <c r="L26" s="144"/>
      <c r="M26" s="144"/>
      <c r="N26" s="144"/>
      <c r="O26" s="144"/>
      <c r="P26" s="144"/>
      <c r="Q26" s="144"/>
      <c r="R26" s="144"/>
      <c r="S26" s="144"/>
      <c r="T26" s="144"/>
      <c r="U26" s="144"/>
      <c r="V26" s="193"/>
      <c r="W26" s="144"/>
      <c r="X26" s="150"/>
      <c r="Y26" s="150"/>
      <c r="Z26" s="144"/>
      <c r="AA26" s="144"/>
      <c r="AB26" s="144"/>
      <c r="AC26" s="144"/>
    </row>
    <row r="27" spans="1:36" x14ac:dyDescent="0.3">
      <c r="A27" s="144"/>
      <c r="B27" s="144"/>
      <c r="C27" s="144"/>
      <c r="D27" s="144"/>
      <c r="E27" s="144"/>
      <c r="F27" s="150"/>
      <c r="G27" s="150"/>
      <c r="H27" s="150"/>
      <c r="I27" s="150"/>
      <c r="J27" s="144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93"/>
      <c r="W27" s="144"/>
      <c r="X27" s="150"/>
      <c r="Y27" s="150"/>
      <c r="Z27" s="144"/>
      <c r="AA27" s="144"/>
      <c r="AB27" s="144"/>
      <c r="AC27" s="144"/>
    </row>
    <row r="28" spans="1:36" x14ac:dyDescent="0.3">
      <c r="J28" s="153"/>
      <c r="N28" s="146"/>
      <c r="O28" s="146"/>
      <c r="P28" s="146"/>
      <c r="Q28" s="146"/>
      <c r="R28" s="146"/>
      <c r="V28" s="202"/>
      <c r="AB28" s="144"/>
      <c r="AC28" s="144"/>
    </row>
    <row r="29" spans="1:36" x14ac:dyDescent="0.3">
      <c r="J29" s="153"/>
      <c r="N29" s="146"/>
      <c r="O29" s="146"/>
      <c r="P29" s="146"/>
      <c r="Q29" s="146"/>
      <c r="R29" s="146"/>
      <c r="V29" s="202"/>
      <c r="AB29" s="144"/>
      <c r="AC29" s="144"/>
    </row>
    <row r="30" spans="1:36" x14ac:dyDescent="0.3">
      <c r="D30" s="144"/>
      <c r="E30" s="144"/>
    </row>
    <row r="31" spans="1:36" x14ac:dyDescent="0.3">
      <c r="J31" s="153"/>
      <c r="N31" s="146"/>
      <c r="O31" s="146"/>
      <c r="P31" s="146"/>
      <c r="Q31" s="146"/>
      <c r="R31" s="146"/>
      <c r="V31" s="202"/>
      <c r="AB31" s="144"/>
      <c r="AC31" s="144"/>
    </row>
    <row r="32" spans="1:36" x14ac:dyDescent="0.3">
      <c r="J32" s="153"/>
      <c r="N32" s="146"/>
      <c r="O32" s="146"/>
      <c r="P32" s="146"/>
      <c r="Q32" s="146"/>
      <c r="R32" s="146"/>
      <c r="V32" s="202"/>
      <c r="AB32" s="144"/>
      <c r="AC32" s="144"/>
    </row>
    <row r="33" spans="10:29" x14ac:dyDescent="0.3">
      <c r="J33" s="153"/>
      <c r="N33" s="146"/>
      <c r="O33" s="146"/>
      <c r="P33" s="146"/>
      <c r="Q33" s="146"/>
      <c r="R33" s="146"/>
      <c r="V33" s="202"/>
      <c r="AB33" s="144"/>
      <c r="AC33" s="144"/>
    </row>
    <row r="34" spans="10:29" x14ac:dyDescent="0.3">
      <c r="J34" s="153"/>
      <c r="N34" s="146"/>
      <c r="O34" s="146"/>
      <c r="P34" s="146"/>
      <c r="Q34" s="146"/>
      <c r="R34" s="146"/>
      <c r="V34" s="202"/>
      <c r="AB34" s="144"/>
      <c r="AC34" s="144"/>
    </row>
    <row r="35" spans="10:29" x14ac:dyDescent="0.3">
      <c r="J35" s="153"/>
      <c r="N35" s="146"/>
      <c r="O35" s="146"/>
      <c r="P35" s="146"/>
      <c r="Q35" s="146"/>
      <c r="R35" s="146"/>
      <c r="V35" s="202"/>
      <c r="AB35" s="144"/>
      <c r="AC35" s="144"/>
    </row>
    <row r="37" spans="10:29" x14ac:dyDescent="0.3">
      <c r="J37" s="153"/>
      <c r="N37" s="146"/>
      <c r="O37" s="146"/>
      <c r="P37" s="146"/>
      <c r="Q37" s="146"/>
      <c r="R37" s="146"/>
      <c r="V37" s="202"/>
      <c r="AB37" s="144"/>
      <c r="AC37" s="144"/>
    </row>
    <row r="38" spans="10:29" x14ac:dyDescent="0.3">
      <c r="J38" s="153"/>
      <c r="N38" s="146"/>
      <c r="O38" s="146"/>
      <c r="P38" s="146"/>
      <c r="Q38" s="146"/>
      <c r="R38" s="146"/>
      <c r="V38" s="202"/>
      <c r="AB38" s="144"/>
      <c r="AC38" s="144"/>
    </row>
    <row r="39" spans="10:29" x14ac:dyDescent="0.3">
      <c r="J39" s="153"/>
      <c r="N39" s="146"/>
      <c r="O39" s="146"/>
      <c r="P39" s="146"/>
      <c r="Q39" s="146"/>
      <c r="R39" s="146"/>
      <c r="V39" s="202"/>
      <c r="AB39" s="144"/>
      <c r="AC39" s="144"/>
    </row>
    <row r="40" spans="10:29" x14ac:dyDescent="0.3">
      <c r="J40" s="153"/>
      <c r="N40" s="146"/>
      <c r="O40" s="146"/>
      <c r="P40" s="146"/>
      <c r="Q40" s="146"/>
      <c r="R40" s="146"/>
      <c r="V40" s="202"/>
      <c r="AB40" s="144"/>
      <c r="AC40" s="144"/>
    </row>
    <row r="41" spans="10:29" x14ac:dyDescent="0.3">
      <c r="J41" s="153"/>
      <c r="N41" s="146"/>
      <c r="O41" s="146"/>
      <c r="P41" s="146"/>
      <c r="Q41" s="146"/>
      <c r="R41" s="146"/>
      <c r="V41" s="202"/>
      <c r="AB41" s="144"/>
      <c r="AC41" s="144"/>
    </row>
    <row r="51" spans="4:5" x14ac:dyDescent="0.3">
      <c r="D51" s="146"/>
      <c r="E51" s="146"/>
    </row>
    <row r="52" spans="4:5" x14ac:dyDescent="0.3">
      <c r="D52" s="154"/>
    </row>
    <row r="53" spans="4:5" x14ac:dyDescent="0.3">
      <c r="D53" s="154"/>
    </row>
    <row r="54" spans="4:5" x14ac:dyDescent="0.3">
      <c r="D54" s="154"/>
    </row>
    <row r="55" spans="4:5" x14ac:dyDescent="0.3">
      <c r="D55" s="154"/>
    </row>
    <row r="56" spans="4:5" x14ac:dyDescent="0.3">
      <c r="D56" s="154"/>
    </row>
    <row r="57" spans="4:5" x14ac:dyDescent="0.3">
      <c r="D57" s="154"/>
    </row>
    <row r="58" spans="4:5" x14ac:dyDescent="0.3">
      <c r="D58" s="154"/>
    </row>
    <row r="59" spans="4:5" x14ac:dyDescent="0.3">
      <c r="D59" s="146"/>
      <c r="E59" s="146"/>
    </row>
    <row r="60" spans="4:5" x14ac:dyDescent="0.3">
      <c r="D60" s="146"/>
      <c r="E60" s="146"/>
    </row>
  </sheetData>
  <conditionalFormatting sqref="AF14:AG17 X11:Y11 F11:I11 O11:R11 AF3:AH10 AH14:AH21 H3:I10 H14:I21 T3:U10 T14:U21 W14:W21 W3:W10 K14:K21 K3:K10">
    <cfRule type="cellIs" dxfId="101" priority="18" operator="lessThan">
      <formula>0.05</formula>
    </cfRule>
  </conditionalFormatting>
  <conditionalFormatting sqref="AF7:AG10">
    <cfRule type="cellIs" dxfId="100" priority="8" operator="lessThan">
      <formula>0.05</formula>
    </cfRule>
  </conditionalFormatting>
  <conditionalFormatting sqref="H18:H21">
    <cfRule type="cellIs" dxfId="99" priority="7" operator="lessThan">
      <formula>0.05</formula>
    </cfRule>
  </conditionalFormatting>
  <conditionalFormatting sqref="AF18:AG21">
    <cfRule type="cellIs" dxfId="98" priority="3" operator="lessThan">
      <formula>0.05</formula>
    </cfRule>
  </conditionalFormatting>
  <conditionalFormatting sqref="AI3:AI10">
    <cfRule type="cellIs" dxfId="97" priority="2" operator="lessThan">
      <formula>0.05</formula>
    </cfRule>
  </conditionalFormatting>
  <conditionalFormatting sqref="AI14:AI21">
    <cfRule type="cellIs" dxfId="96" priority="1" operator="lessThan">
      <formula>0.05</formula>
    </cfRule>
  </conditionalFormatting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B0 Mode</vt:lpstr>
      <vt:lpstr>B1 Mode</vt:lpstr>
      <vt:lpstr>B0 PA</vt:lpstr>
      <vt:lpstr>B1 PA</vt:lpstr>
      <vt:lpstr>Graphs</vt:lpstr>
      <vt:lpstr>Graph Data</vt:lpstr>
      <vt:lpstr>'B0 Mode'!Print_Area</vt:lpstr>
      <vt:lpstr>'B0 PA'!Print_Area</vt:lpstr>
      <vt:lpstr>'B1 Mode'!Print_Area</vt:lpstr>
      <vt:lpstr>'B1 PA'!Print_Area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Antoin Eoin Rodgers</dc:creator>
  <cp:lastModifiedBy>Antoin Eoin Rodgers</cp:lastModifiedBy>
  <cp:lastPrinted>2022-06-28T19:55:05Z</cp:lastPrinted>
  <dcterms:created xsi:type="dcterms:W3CDTF">2019-03-15T01:18:43Z</dcterms:created>
  <dcterms:modified xsi:type="dcterms:W3CDTF">2022-07-02T14:02:09Z</dcterms:modified>
</cp:coreProperties>
</file>