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166A11C9-BE83-4A1E-807A-D01675E81037}" xr6:coauthVersionLast="47" xr6:coauthVersionMax="47" xr10:uidLastSave="{00000000-0000-0000-0000-000000000000}"/>
  <bookViews>
    <workbookView xWindow="-108" yWindow="-108" windowWidth="23256" windowHeight="13176" tabRatio="835" activeTab="1" xr2:uid="{5F934F14-35FB-48F8-B9CC-AA2F647F3C27}"/>
  </bookViews>
  <sheets>
    <sheet name="B0 Mode" sheetId="14" r:id="rId1"/>
    <sheet name="B1 Mode" sheetId="2" r:id="rId2"/>
    <sheet name="B0 PA" sheetId="13" r:id="rId3"/>
    <sheet name="B1 PA" sheetId="10" r:id="rId4"/>
    <sheet name="Graphs Mode" sheetId="7" r:id="rId5"/>
    <sheet name="Graphs PA" sheetId="12" r:id="rId6"/>
    <sheet name="Graph Data" sheetId="1" r:id="rId7"/>
    <sheet name="For legends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0">'B0 Mode'!$A$1:$AM$8</definedName>
    <definedName name="_xlnm.Print_Area" localSheetId="2">'B0 PA'!$A$1:$AM$7</definedName>
    <definedName name="_xlnm.Print_Area" localSheetId="1">'B1 Mode'!$A$1:$BE$8</definedName>
    <definedName name="_xlnm.Print_Area" localSheetId="3">'B1 PA'!$A$1:$BF$80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U20" i="14"/>
  <c r="T20" i="14"/>
  <c r="S20" i="14"/>
  <c r="R20" i="14"/>
  <c r="Q20" i="14"/>
  <c r="P20" i="14"/>
  <c r="O20" i="14"/>
  <c r="N20" i="14"/>
  <c r="U19" i="14"/>
  <c r="T19" i="14"/>
  <c r="S19" i="14"/>
  <c r="R19" i="14"/>
  <c r="Q19" i="14"/>
  <c r="P19" i="14"/>
  <c r="O19" i="14"/>
  <c r="N19" i="14"/>
  <c r="U18" i="14"/>
  <c r="T18" i="14"/>
  <c r="S18" i="14"/>
  <c r="R18" i="14"/>
  <c r="Q18" i="14"/>
  <c r="P18" i="14"/>
  <c r="O18" i="14"/>
  <c r="N18" i="14"/>
  <c r="U17" i="14"/>
  <c r="T17" i="14"/>
  <c r="S17" i="14"/>
  <c r="R17" i="14"/>
  <c r="Q17" i="14"/>
  <c r="P17" i="14"/>
  <c r="O17" i="14"/>
  <c r="N17" i="14"/>
  <c r="M17" i="14"/>
  <c r="M18" i="14"/>
  <c r="M19" i="14"/>
  <c r="M20" i="14"/>
  <c r="U15" i="14"/>
  <c r="T15" i="14"/>
  <c r="S15" i="14"/>
  <c r="R15" i="14"/>
  <c r="Q15" i="14"/>
  <c r="P15" i="14"/>
  <c r="O15" i="14"/>
  <c r="N15" i="14"/>
  <c r="U14" i="14"/>
  <c r="T14" i="14"/>
  <c r="S14" i="14"/>
  <c r="R14" i="14"/>
  <c r="Q14" i="14"/>
  <c r="P14" i="14"/>
  <c r="O14" i="14"/>
  <c r="N14" i="14"/>
  <c r="U13" i="14"/>
  <c r="T13" i="14"/>
  <c r="S13" i="14"/>
  <c r="R13" i="14"/>
  <c r="Q13" i="14"/>
  <c r="P13" i="14"/>
  <c r="O13" i="14"/>
  <c r="N13" i="14"/>
  <c r="U12" i="14"/>
  <c r="T12" i="14"/>
  <c r="S12" i="14"/>
  <c r="R12" i="14"/>
  <c r="Q12" i="14"/>
  <c r="P12" i="14"/>
  <c r="O12" i="14"/>
  <c r="N12" i="14"/>
  <c r="M12" i="14"/>
  <c r="M13" i="14"/>
  <c r="M14" i="14"/>
  <c r="M15" i="14"/>
  <c r="U10" i="14"/>
  <c r="T10" i="14"/>
  <c r="S10" i="14"/>
  <c r="R10" i="14"/>
  <c r="Q10" i="14"/>
  <c r="P10" i="14"/>
  <c r="O10" i="14"/>
  <c r="N10" i="14"/>
  <c r="U9" i="14"/>
  <c r="T9" i="14"/>
  <c r="S9" i="14"/>
  <c r="R9" i="14"/>
  <c r="Q9" i="14"/>
  <c r="P9" i="14"/>
  <c r="O9" i="14"/>
  <c r="N9" i="14"/>
  <c r="U8" i="14"/>
  <c r="T8" i="14"/>
  <c r="S8" i="14"/>
  <c r="R8" i="14"/>
  <c r="Q8" i="14"/>
  <c r="P8" i="14"/>
  <c r="O8" i="14"/>
  <c r="N8" i="14"/>
  <c r="U7" i="14"/>
  <c r="T7" i="14"/>
  <c r="S7" i="14"/>
  <c r="R7" i="14"/>
  <c r="Q7" i="14"/>
  <c r="P7" i="14"/>
  <c r="O7" i="14"/>
  <c r="N7" i="14"/>
  <c r="M7" i="14"/>
  <c r="M8" i="14"/>
  <c r="M9" i="14"/>
  <c r="M10" i="14"/>
  <c r="U5" i="14"/>
  <c r="T5" i="14"/>
  <c r="S5" i="14"/>
  <c r="R5" i="14"/>
  <c r="Q5" i="14"/>
  <c r="P5" i="14"/>
  <c r="O5" i="14"/>
  <c r="N5" i="14"/>
  <c r="U4" i="14"/>
  <c r="T4" i="14"/>
  <c r="S4" i="14"/>
  <c r="R4" i="14"/>
  <c r="Q4" i="14"/>
  <c r="P4" i="14"/>
  <c r="O4" i="14"/>
  <c r="N4" i="14"/>
  <c r="U3" i="14"/>
  <c r="T3" i="14"/>
  <c r="S3" i="14"/>
  <c r="R3" i="14"/>
  <c r="Q3" i="14"/>
  <c r="P3" i="14"/>
  <c r="O3" i="14"/>
  <c r="N3" i="14"/>
  <c r="U2" i="14"/>
  <c r="T2" i="14"/>
  <c r="S2" i="14"/>
  <c r="R2" i="14"/>
  <c r="Q2" i="14"/>
  <c r="P2" i="14"/>
  <c r="O2" i="14"/>
  <c r="N2" i="14"/>
  <c r="M2" i="14"/>
  <c r="M3" i="14"/>
  <c r="M4" i="14"/>
  <c r="M5" i="14"/>
  <c r="L1" i="14"/>
  <c r="M1" i="14"/>
  <c r="P1" i="14"/>
  <c r="N1" i="14"/>
  <c r="O1" i="14"/>
  <c r="Q1" i="14"/>
  <c r="R1" i="14"/>
  <c r="S1" i="14"/>
  <c r="U1" i="14"/>
  <c r="L2" i="14"/>
  <c r="L3" i="14"/>
  <c r="L4" i="14"/>
  <c r="L5" i="14"/>
  <c r="L6" i="14"/>
  <c r="L11" i="14"/>
  <c r="L16" i="14"/>
  <c r="A35" i="14"/>
  <c r="A34" i="14"/>
  <c r="L20" i="14" s="1"/>
  <c r="A33" i="14"/>
  <c r="L19" i="14" s="1"/>
  <c r="A32" i="14"/>
  <c r="A31" i="14"/>
  <c r="A30" i="14"/>
  <c r="L18" i="14" s="1"/>
  <c r="A29" i="14"/>
  <c r="L17" i="14" s="1"/>
  <c r="A26" i="14"/>
  <c r="A25" i="14"/>
  <c r="L15" i="14" s="1"/>
  <c r="A24" i="14"/>
  <c r="L14" i="14" s="1"/>
  <c r="A23" i="14"/>
  <c r="A22" i="14"/>
  <c r="A21" i="14"/>
  <c r="L13" i="14" s="1"/>
  <c r="A20" i="14"/>
  <c r="L12" i="14" s="1"/>
  <c r="A17" i="14"/>
  <c r="A16" i="14"/>
  <c r="L10" i="14" s="1"/>
  <c r="A15" i="14"/>
  <c r="L9" i="14" s="1"/>
  <c r="A14" i="14"/>
  <c r="A13" i="14"/>
  <c r="A12" i="14"/>
  <c r="L8" i="14" s="1"/>
  <c r="A11" i="14"/>
  <c r="L7" i="14" s="1"/>
  <c r="J28" i="14"/>
  <c r="U16" i="14" s="1"/>
  <c r="H28" i="14"/>
  <c r="S16" i="14" s="1"/>
  <c r="G28" i="14"/>
  <c r="R16" i="14" s="1"/>
  <c r="F28" i="14"/>
  <c r="Q16" i="14" s="1"/>
  <c r="E28" i="14"/>
  <c r="O16" i="14" s="1"/>
  <c r="D28" i="14"/>
  <c r="N16" i="14" s="1"/>
  <c r="C28" i="14"/>
  <c r="P16" i="14" s="1"/>
  <c r="J19" i="14"/>
  <c r="U11" i="14" s="1"/>
  <c r="H19" i="14"/>
  <c r="S11" i="14" s="1"/>
  <c r="G19" i="14"/>
  <c r="R11" i="14" s="1"/>
  <c r="F19" i="14"/>
  <c r="Q11" i="14" s="1"/>
  <c r="E19" i="14"/>
  <c r="O11" i="14" s="1"/>
  <c r="D19" i="14"/>
  <c r="N11" i="14" s="1"/>
  <c r="C19" i="14"/>
  <c r="P11" i="14" s="1"/>
  <c r="B28" i="14"/>
  <c r="M16" i="14" s="1"/>
  <c r="B19" i="14"/>
  <c r="M11" i="14" s="1"/>
  <c r="J10" i="14"/>
  <c r="U6" i="14" s="1"/>
  <c r="H10" i="14"/>
  <c r="S6" i="14" s="1"/>
  <c r="G10" i="14"/>
  <c r="R6" i="14" s="1"/>
  <c r="F10" i="14"/>
  <c r="Q6" i="14" s="1"/>
  <c r="E10" i="14"/>
  <c r="O6" i="14" s="1"/>
  <c r="D10" i="14"/>
  <c r="N6" i="14" s="1"/>
  <c r="C10" i="14"/>
  <c r="P6" i="14" s="1"/>
  <c r="B10" i="14"/>
  <c r="M6" i="14" s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P3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B2" i="14"/>
  <c r="C2" i="14"/>
  <c r="D2" i="14"/>
  <c r="E2" i="14"/>
  <c r="F2" i="14"/>
  <c r="G2" i="14"/>
  <c r="H2" i="14"/>
  <c r="I2" i="14"/>
  <c r="J2" i="14"/>
  <c r="B11" i="14"/>
  <c r="C11" i="14"/>
  <c r="D11" i="14"/>
  <c r="E11" i="14"/>
  <c r="F11" i="14"/>
  <c r="G11" i="14"/>
  <c r="H11" i="14"/>
  <c r="I11" i="14"/>
  <c r="J11" i="14"/>
  <c r="B20" i="14"/>
  <c r="C20" i="14"/>
  <c r="D20" i="14"/>
  <c r="E20" i="14"/>
  <c r="F20" i="14"/>
  <c r="G20" i="14"/>
  <c r="H20" i="14"/>
  <c r="I20" i="14"/>
  <c r="J20" i="14"/>
  <c r="B29" i="14"/>
  <c r="C29" i="14"/>
  <c r="D29" i="14"/>
  <c r="E29" i="14"/>
  <c r="F29" i="14"/>
  <c r="G29" i="14"/>
  <c r="H29" i="14"/>
  <c r="I29" i="14"/>
  <c r="J29" i="14"/>
  <c r="AL2" i="14"/>
  <c r="AM2" i="14"/>
  <c r="B3" i="14"/>
  <c r="C3" i="14"/>
  <c r="D3" i="14"/>
  <c r="E3" i="14"/>
  <c r="F3" i="14"/>
  <c r="G3" i="14"/>
  <c r="H3" i="14"/>
  <c r="I3" i="14"/>
  <c r="J3" i="14"/>
  <c r="B12" i="14"/>
  <c r="C12" i="14"/>
  <c r="D12" i="14"/>
  <c r="E12" i="14"/>
  <c r="F12" i="14"/>
  <c r="G12" i="14"/>
  <c r="H12" i="14"/>
  <c r="I12" i="14"/>
  <c r="J12" i="14"/>
  <c r="B21" i="14"/>
  <c r="C21" i="14"/>
  <c r="D21" i="14"/>
  <c r="E21" i="14"/>
  <c r="F21" i="14"/>
  <c r="G21" i="14"/>
  <c r="H21" i="14"/>
  <c r="I21" i="14"/>
  <c r="J21" i="14"/>
  <c r="B30" i="14"/>
  <c r="C30" i="14"/>
  <c r="D30" i="14"/>
  <c r="E30" i="14"/>
  <c r="F30" i="14"/>
  <c r="G30" i="14"/>
  <c r="H30" i="14"/>
  <c r="I30" i="14"/>
  <c r="J30" i="14"/>
  <c r="AL3" i="14"/>
  <c r="AM3" i="14"/>
  <c r="B4" i="14"/>
  <c r="C4" i="14"/>
  <c r="D4" i="14"/>
  <c r="E4" i="14"/>
  <c r="F4" i="14"/>
  <c r="G4" i="14"/>
  <c r="H4" i="14"/>
  <c r="I4" i="14"/>
  <c r="J4" i="14"/>
  <c r="B13" i="14"/>
  <c r="C13" i="14"/>
  <c r="D13" i="14"/>
  <c r="E13" i="14"/>
  <c r="F13" i="14"/>
  <c r="G13" i="14"/>
  <c r="H13" i="14"/>
  <c r="I13" i="14"/>
  <c r="J13" i="14"/>
  <c r="B22" i="14"/>
  <c r="C22" i="14"/>
  <c r="D22" i="14"/>
  <c r="E22" i="14"/>
  <c r="F22" i="14"/>
  <c r="G22" i="14"/>
  <c r="H22" i="14"/>
  <c r="I22" i="14"/>
  <c r="J22" i="14"/>
  <c r="B31" i="14"/>
  <c r="C31" i="14"/>
  <c r="D31" i="14"/>
  <c r="E31" i="14"/>
  <c r="F31" i="14"/>
  <c r="G31" i="14"/>
  <c r="H31" i="14"/>
  <c r="I31" i="14"/>
  <c r="J31" i="14"/>
  <c r="AL4" i="14"/>
  <c r="AM4" i="14"/>
  <c r="B5" i="14"/>
  <c r="C5" i="14"/>
  <c r="D5" i="14"/>
  <c r="E5" i="14"/>
  <c r="F5" i="14"/>
  <c r="G5" i="14"/>
  <c r="H5" i="14"/>
  <c r="I5" i="14"/>
  <c r="J5" i="14"/>
  <c r="B14" i="14"/>
  <c r="C14" i="14"/>
  <c r="D14" i="14"/>
  <c r="E14" i="14"/>
  <c r="F14" i="14"/>
  <c r="G14" i="14"/>
  <c r="H14" i="14"/>
  <c r="I14" i="14"/>
  <c r="J14" i="14"/>
  <c r="B23" i="14"/>
  <c r="C23" i="14"/>
  <c r="D23" i="14"/>
  <c r="E23" i="14"/>
  <c r="F23" i="14"/>
  <c r="G23" i="14"/>
  <c r="H23" i="14"/>
  <c r="I23" i="14"/>
  <c r="J23" i="14"/>
  <c r="B32" i="14"/>
  <c r="C32" i="14"/>
  <c r="D32" i="14"/>
  <c r="E32" i="14"/>
  <c r="F32" i="14"/>
  <c r="G32" i="14"/>
  <c r="H32" i="14"/>
  <c r="I32" i="14"/>
  <c r="J32" i="14"/>
  <c r="AL5" i="14"/>
  <c r="AM5" i="14"/>
  <c r="B6" i="14"/>
  <c r="C6" i="14"/>
  <c r="D6" i="14"/>
  <c r="E6" i="14"/>
  <c r="F6" i="14"/>
  <c r="G6" i="14"/>
  <c r="H6" i="14"/>
  <c r="I6" i="14"/>
  <c r="J6" i="14"/>
  <c r="B15" i="14"/>
  <c r="C15" i="14"/>
  <c r="D15" i="14"/>
  <c r="E15" i="14"/>
  <c r="F15" i="14"/>
  <c r="G15" i="14"/>
  <c r="H15" i="14"/>
  <c r="I15" i="14"/>
  <c r="J15" i="14"/>
  <c r="B24" i="14"/>
  <c r="C24" i="14"/>
  <c r="D24" i="14"/>
  <c r="E24" i="14"/>
  <c r="F24" i="14"/>
  <c r="G24" i="14"/>
  <c r="H24" i="14"/>
  <c r="I24" i="14"/>
  <c r="J24" i="14"/>
  <c r="B33" i="14"/>
  <c r="C33" i="14"/>
  <c r="D33" i="14"/>
  <c r="E33" i="14"/>
  <c r="F33" i="14"/>
  <c r="G33" i="14"/>
  <c r="H33" i="14"/>
  <c r="I33" i="14"/>
  <c r="J33" i="14"/>
  <c r="AL6" i="14"/>
  <c r="AM6" i="14"/>
  <c r="B7" i="14"/>
  <c r="C7" i="14"/>
  <c r="D7" i="14"/>
  <c r="E7" i="14"/>
  <c r="F7" i="14"/>
  <c r="G7" i="14"/>
  <c r="H7" i="14"/>
  <c r="I7" i="14"/>
  <c r="J7" i="14"/>
  <c r="B16" i="14"/>
  <c r="C16" i="14"/>
  <c r="D16" i="14"/>
  <c r="E16" i="14"/>
  <c r="F16" i="14"/>
  <c r="G16" i="14"/>
  <c r="H16" i="14"/>
  <c r="I16" i="14"/>
  <c r="J16" i="14"/>
  <c r="B25" i="14"/>
  <c r="C25" i="14"/>
  <c r="D25" i="14"/>
  <c r="E25" i="14"/>
  <c r="F25" i="14"/>
  <c r="G25" i="14"/>
  <c r="H25" i="14"/>
  <c r="I25" i="14"/>
  <c r="J25" i="14"/>
  <c r="B34" i="14"/>
  <c r="C34" i="14"/>
  <c r="D34" i="14"/>
  <c r="E34" i="14"/>
  <c r="F34" i="14"/>
  <c r="G34" i="14"/>
  <c r="H34" i="14"/>
  <c r="I34" i="14"/>
  <c r="J34" i="14"/>
  <c r="AL7" i="14"/>
  <c r="AM7" i="14"/>
  <c r="B8" i="14"/>
  <c r="C8" i="14"/>
  <c r="D8" i="14"/>
  <c r="E8" i="14"/>
  <c r="F8" i="14"/>
  <c r="G8" i="14"/>
  <c r="H8" i="14"/>
  <c r="I8" i="14"/>
  <c r="J8" i="14"/>
  <c r="B17" i="14"/>
  <c r="C17" i="14"/>
  <c r="D17" i="14"/>
  <c r="E17" i="14"/>
  <c r="F17" i="14"/>
  <c r="G17" i="14"/>
  <c r="H17" i="14"/>
  <c r="I17" i="14"/>
  <c r="J17" i="14"/>
  <c r="B26" i="14"/>
  <c r="C26" i="14"/>
  <c r="D26" i="14"/>
  <c r="E26" i="14"/>
  <c r="F26" i="14"/>
  <c r="G26" i="14"/>
  <c r="H26" i="14"/>
  <c r="I26" i="14"/>
  <c r="J26" i="14"/>
  <c r="B35" i="14"/>
  <c r="C35" i="14"/>
  <c r="D35" i="14"/>
  <c r="E35" i="14"/>
  <c r="F35" i="14"/>
  <c r="G35" i="14"/>
  <c r="H35" i="14"/>
  <c r="I35" i="14"/>
  <c r="J35" i="14"/>
  <c r="AL8" i="14"/>
  <c r="AM8" i="14"/>
  <c r="I2" i="13"/>
  <c r="R2" i="13" s="1"/>
  <c r="R10" i="13" s="1"/>
  <c r="K2" i="13"/>
  <c r="L2" i="13"/>
  <c r="L10" i="13" s="1"/>
  <c r="M2" i="13"/>
  <c r="M7" i="13" s="1"/>
  <c r="N2" i="13"/>
  <c r="N10" i="13" s="1"/>
  <c r="O2" i="13"/>
  <c r="O7" i="13" s="1"/>
  <c r="P2" i="13"/>
  <c r="P10" i="13" s="1"/>
  <c r="Q2" i="13"/>
  <c r="Q10" i="13" s="1"/>
  <c r="S2" i="13"/>
  <c r="T2" i="13"/>
  <c r="T10" i="13" s="1"/>
  <c r="U2" i="13"/>
  <c r="U10" i="13" s="1"/>
  <c r="V2" i="13"/>
  <c r="V7" i="13" s="1"/>
  <c r="W2" i="13"/>
  <c r="X2" i="13"/>
  <c r="Y2" i="13"/>
  <c r="Z2" i="13"/>
  <c r="Z7" i="13" s="1"/>
  <c r="AB2" i="13"/>
  <c r="AC2" i="13"/>
  <c r="AC10" i="13" s="1"/>
  <c r="AD2" i="13"/>
  <c r="AD7" i="13" s="1"/>
  <c r="AE2" i="13"/>
  <c r="AE10" i="13" s="1"/>
  <c r="AF2" i="13"/>
  <c r="AF7" i="13" s="1"/>
  <c r="AG2" i="13"/>
  <c r="AG7" i="13" s="1"/>
  <c r="AH2" i="13"/>
  <c r="AH7" i="13" s="1"/>
  <c r="AI2" i="13"/>
  <c r="AI7" i="13" s="1"/>
  <c r="AK2" i="13"/>
  <c r="AK7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B7" i="13"/>
  <c r="C7" i="13"/>
  <c r="D7" i="13"/>
  <c r="E7" i="13"/>
  <c r="F7" i="13"/>
  <c r="G7" i="13"/>
  <c r="H7" i="13"/>
  <c r="I7" i="13"/>
  <c r="J7" i="13"/>
  <c r="K7" i="13"/>
  <c r="S7" i="13"/>
  <c r="U7" i="13"/>
  <c r="W7" i="13"/>
  <c r="X7" i="13"/>
  <c r="Y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B10" i="13"/>
  <c r="C10" i="13"/>
  <c r="D10" i="13"/>
  <c r="E10" i="13"/>
  <c r="F10" i="13"/>
  <c r="G10" i="13"/>
  <c r="H10" i="13"/>
  <c r="J10" i="13"/>
  <c r="K10" i="13"/>
  <c r="M10" i="13"/>
  <c r="O10" i="13"/>
  <c r="S10" i="13"/>
  <c r="W10" i="13"/>
  <c r="X10" i="13"/>
  <c r="Y10" i="13"/>
  <c r="AB10" i="13"/>
  <c r="AG10" i="13"/>
  <c r="AI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B3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I3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M3" i="1" s="1"/>
  <c r="F10" i="1"/>
  <c r="O10" i="1"/>
  <c r="O9" i="1"/>
  <c r="O8" i="1"/>
  <c r="O7" i="1"/>
  <c r="O6" i="1"/>
  <c r="O5" i="1"/>
  <c r="O4" i="1"/>
  <c r="O3" i="1"/>
  <c r="O21" i="1"/>
  <c r="O20" i="1"/>
  <c r="O19" i="1"/>
  <c r="O18" i="1"/>
  <c r="O17" i="1"/>
  <c r="O16" i="1"/>
  <c r="O15" i="1"/>
  <c r="H21" i="1"/>
  <c r="H20" i="1"/>
  <c r="H19" i="1"/>
  <c r="H18" i="1"/>
  <c r="H17" i="1"/>
  <c r="H16" i="1"/>
  <c r="H15" i="1"/>
  <c r="H14" i="1"/>
  <c r="A21" i="1"/>
  <c r="A20" i="1"/>
  <c r="A19" i="1"/>
  <c r="A18" i="1"/>
  <c r="A17" i="1"/>
  <c r="A16" i="1"/>
  <c r="A15" i="1"/>
  <c r="A14" i="1"/>
  <c r="H10" i="1"/>
  <c r="H9" i="1"/>
  <c r="H8" i="1"/>
  <c r="H7" i="1"/>
  <c r="H6" i="1"/>
  <c r="H5" i="1"/>
  <c r="H4" i="1"/>
  <c r="O14" i="1"/>
  <c r="H3" i="1"/>
  <c r="L25" i="11"/>
  <c r="L24" i="11"/>
  <c r="L23" i="11"/>
  <c r="L19" i="11"/>
  <c r="L18" i="11"/>
  <c r="L17" i="11"/>
  <c r="E9" i="10"/>
  <c r="L6" i="10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J21" i="2"/>
  <c r="I21" i="2"/>
  <c r="H21" i="2"/>
  <c r="G21" i="2"/>
  <c r="F21" i="2"/>
  <c r="E21" i="2"/>
  <c r="D21" i="2"/>
  <c r="C21" i="2"/>
  <c r="B21" i="2"/>
  <c r="B13" i="2"/>
  <c r="J45" i="2"/>
  <c r="I45" i="2"/>
  <c r="H45" i="2"/>
  <c r="G45" i="2"/>
  <c r="F45" i="2"/>
  <c r="E45" i="2"/>
  <c r="D45" i="2"/>
  <c r="C45" i="2"/>
  <c r="J37" i="2"/>
  <c r="I37" i="2"/>
  <c r="H37" i="2"/>
  <c r="G37" i="2"/>
  <c r="F37" i="2"/>
  <c r="E37" i="2"/>
  <c r="D37" i="2"/>
  <c r="C37" i="2"/>
  <c r="J29" i="2"/>
  <c r="I29" i="2"/>
  <c r="H29" i="2"/>
  <c r="G29" i="2"/>
  <c r="F29" i="2"/>
  <c r="E29" i="2"/>
  <c r="D29" i="2"/>
  <c r="C29" i="2"/>
  <c r="J13" i="2"/>
  <c r="I13" i="2"/>
  <c r="H13" i="2"/>
  <c r="G13" i="2"/>
  <c r="F13" i="2"/>
  <c r="E13" i="2"/>
  <c r="D13" i="2"/>
  <c r="C13" i="2"/>
  <c r="B45" i="2"/>
  <c r="B37" i="2"/>
  <c r="B29" i="2"/>
  <c r="B5" i="2"/>
  <c r="J5" i="2"/>
  <c r="I5" i="2"/>
  <c r="H5" i="2"/>
  <c r="G5" i="2"/>
  <c r="F5" i="2"/>
  <c r="E5" i="2"/>
  <c r="D5" i="2"/>
  <c r="C5" i="2"/>
  <c r="B4" i="2"/>
  <c r="I19" i="14" l="1"/>
  <c r="T11" i="14" s="1"/>
  <c r="T1" i="14"/>
  <c r="I10" i="14"/>
  <c r="T6" i="14" s="1"/>
  <c r="I28" i="14"/>
  <c r="T16" i="14" s="1"/>
  <c r="I10" i="13"/>
  <c r="F3" i="1"/>
  <c r="Q7" i="13"/>
  <c r="AF10" i="13"/>
  <c r="P7" i="13"/>
  <c r="AD10" i="13"/>
  <c r="AA2" i="13"/>
  <c r="N7" i="13"/>
  <c r="Z10" i="13"/>
  <c r="AJ2" i="13"/>
  <c r="AJ7" i="13" s="1"/>
  <c r="V10" i="13"/>
  <c r="T7" i="13"/>
  <c r="AK10" i="13"/>
  <c r="AH10" i="13"/>
  <c r="AE7" i="13"/>
  <c r="L7" i="13"/>
  <c r="AC7" i="13"/>
  <c r="R7" i="13"/>
  <c r="F19" i="1"/>
  <c r="F9" i="1"/>
  <c r="F8" i="1"/>
  <c r="F21" i="1"/>
  <c r="F7" i="1"/>
  <c r="F20" i="1"/>
  <c r="F18" i="1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AJ10" i="13" l="1"/>
  <c r="AA7" i="13"/>
  <c r="AA10" i="13"/>
  <c r="C62" i="10"/>
  <c r="B75" i="10"/>
  <c r="B22" i="10"/>
  <c r="B35" i="10"/>
  <c r="B62" i="10"/>
  <c r="K5" i="10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B24" i="2"/>
  <c r="B23" i="2"/>
  <c r="B22" i="2"/>
  <c r="B20" i="2"/>
  <c r="B19" i="2"/>
  <c r="B18" i="2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F48" i="2"/>
  <c r="E48" i="2"/>
  <c r="D48" i="2"/>
  <c r="C48" i="2"/>
  <c r="B48" i="2"/>
  <c r="J40" i="2"/>
  <c r="I40" i="2"/>
  <c r="H40" i="2"/>
  <c r="G40" i="2"/>
  <c r="F40" i="2"/>
  <c r="E40" i="2"/>
  <c r="D40" i="2"/>
  <c r="C40" i="2"/>
  <c r="B40" i="2"/>
  <c r="J32" i="2"/>
  <c r="I32" i="2"/>
  <c r="H32" i="2"/>
  <c r="G32" i="2"/>
  <c r="F32" i="2"/>
  <c r="E32" i="2"/>
  <c r="D32" i="2"/>
  <c r="C32" i="2"/>
  <c r="B32" i="2"/>
  <c r="J16" i="2"/>
  <c r="I16" i="2"/>
  <c r="H16" i="2"/>
  <c r="G16" i="2"/>
  <c r="F16" i="2"/>
  <c r="E16" i="2"/>
  <c r="D16" i="2"/>
  <c r="C16" i="2"/>
  <c r="B16" i="2"/>
  <c r="J8" i="2"/>
  <c r="I8" i="2"/>
  <c r="H8" i="2"/>
  <c r="G8" i="2"/>
  <c r="F8" i="2"/>
  <c r="E8" i="2"/>
  <c r="D8" i="2"/>
  <c r="C8" i="2"/>
  <c r="B8" i="2"/>
  <c r="J47" i="2"/>
  <c r="I47" i="2"/>
  <c r="H47" i="2"/>
  <c r="G47" i="2"/>
  <c r="F47" i="2"/>
  <c r="E47" i="2"/>
  <c r="D47" i="2"/>
  <c r="C47" i="2"/>
  <c r="B47" i="2"/>
  <c r="J39" i="2"/>
  <c r="I39" i="2"/>
  <c r="H39" i="2"/>
  <c r="G39" i="2"/>
  <c r="F39" i="2"/>
  <c r="E39" i="2"/>
  <c r="D39" i="2"/>
  <c r="C39" i="2"/>
  <c r="B39" i="2"/>
  <c r="J31" i="2"/>
  <c r="I31" i="2"/>
  <c r="H31" i="2"/>
  <c r="G31" i="2"/>
  <c r="F31" i="2"/>
  <c r="E31" i="2"/>
  <c r="D31" i="2"/>
  <c r="C31" i="2"/>
  <c r="B31" i="2"/>
  <c r="J15" i="2"/>
  <c r="I15" i="2"/>
  <c r="H15" i="2"/>
  <c r="G15" i="2"/>
  <c r="F15" i="2"/>
  <c r="E15" i="2"/>
  <c r="D15" i="2"/>
  <c r="C15" i="2"/>
  <c r="B15" i="2"/>
  <c r="J7" i="2"/>
  <c r="I7" i="2"/>
  <c r="H7" i="2"/>
  <c r="G7" i="2"/>
  <c r="F7" i="2"/>
  <c r="E7" i="2"/>
  <c r="D7" i="2"/>
  <c r="C7" i="2"/>
  <c r="B7" i="2"/>
  <c r="J46" i="2"/>
  <c r="I46" i="2"/>
  <c r="H46" i="2"/>
  <c r="G46" i="2"/>
  <c r="F46" i="2"/>
  <c r="E46" i="2"/>
  <c r="D46" i="2"/>
  <c r="C46" i="2"/>
  <c r="B46" i="2"/>
  <c r="J38" i="2"/>
  <c r="I38" i="2"/>
  <c r="H38" i="2"/>
  <c r="G38" i="2"/>
  <c r="F38" i="2"/>
  <c r="E38" i="2"/>
  <c r="D38" i="2"/>
  <c r="C38" i="2"/>
  <c r="B38" i="2"/>
  <c r="J30" i="2"/>
  <c r="I30" i="2"/>
  <c r="H30" i="2"/>
  <c r="G30" i="2"/>
  <c r="F30" i="2"/>
  <c r="E30" i="2"/>
  <c r="D30" i="2"/>
  <c r="C30" i="2"/>
  <c r="B30" i="2"/>
  <c r="J14" i="2"/>
  <c r="I14" i="2"/>
  <c r="H14" i="2"/>
  <c r="G14" i="2"/>
  <c r="F14" i="2"/>
  <c r="E14" i="2"/>
  <c r="D14" i="2"/>
  <c r="C14" i="2"/>
  <c r="B14" i="2"/>
  <c r="J6" i="2"/>
  <c r="I6" i="2"/>
  <c r="H6" i="2"/>
  <c r="G6" i="2"/>
  <c r="F6" i="2"/>
  <c r="E6" i="2"/>
  <c r="D6" i="2"/>
  <c r="C6" i="2"/>
  <c r="B6" i="2"/>
  <c r="J44" i="2"/>
  <c r="I44" i="2"/>
  <c r="H44" i="2"/>
  <c r="G44" i="2"/>
  <c r="F44" i="2"/>
  <c r="E44" i="2"/>
  <c r="D44" i="2"/>
  <c r="C44" i="2"/>
  <c r="B44" i="2"/>
  <c r="J36" i="2"/>
  <c r="I36" i="2"/>
  <c r="H36" i="2"/>
  <c r="G36" i="2"/>
  <c r="F36" i="2"/>
  <c r="E36" i="2"/>
  <c r="D36" i="2"/>
  <c r="C36" i="2"/>
  <c r="B36" i="2"/>
  <c r="J28" i="2"/>
  <c r="I28" i="2"/>
  <c r="H28" i="2"/>
  <c r="G28" i="2"/>
  <c r="F28" i="2"/>
  <c r="E28" i="2"/>
  <c r="D28" i="2"/>
  <c r="C28" i="2"/>
  <c r="B28" i="2"/>
  <c r="J12" i="2"/>
  <c r="I12" i="2"/>
  <c r="H12" i="2"/>
  <c r="G12" i="2"/>
  <c r="F12" i="2"/>
  <c r="E12" i="2"/>
  <c r="D12" i="2"/>
  <c r="C12" i="2"/>
  <c r="B12" i="2"/>
  <c r="J4" i="2"/>
  <c r="I4" i="2"/>
  <c r="H4" i="2"/>
  <c r="G4" i="2"/>
  <c r="F4" i="2"/>
  <c r="E4" i="2"/>
  <c r="D4" i="2"/>
  <c r="C4" i="2"/>
  <c r="J43" i="2"/>
  <c r="I43" i="2"/>
  <c r="H43" i="2"/>
  <c r="G43" i="2"/>
  <c r="F43" i="2"/>
  <c r="E43" i="2"/>
  <c r="D43" i="2"/>
  <c r="C43" i="2"/>
  <c r="B43" i="2"/>
  <c r="J35" i="2"/>
  <c r="I35" i="2"/>
  <c r="H35" i="2"/>
  <c r="G35" i="2"/>
  <c r="F35" i="2"/>
  <c r="E35" i="2"/>
  <c r="D35" i="2"/>
  <c r="C35" i="2"/>
  <c r="B35" i="2"/>
  <c r="J27" i="2"/>
  <c r="I27" i="2"/>
  <c r="H27" i="2"/>
  <c r="G27" i="2"/>
  <c r="F27" i="2"/>
  <c r="E27" i="2"/>
  <c r="D27" i="2"/>
  <c r="C27" i="2"/>
  <c r="B27" i="2"/>
  <c r="J11" i="2"/>
  <c r="I11" i="2"/>
  <c r="H11" i="2"/>
  <c r="G11" i="2"/>
  <c r="F11" i="2"/>
  <c r="E11" i="2"/>
  <c r="D11" i="2"/>
  <c r="C11" i="2"/>
  <c r="B11" i="2"/>
  <c r="J3" i="2"/>
  <c r="I3" i="2"/>
  <c r="H3" i="2"/>
  <c r="G3" i="2"/>
  <c r="F3" i="2"/>
  <c r="E3" i="2"/>
  <c r="D3" i="2"/>
  <c r="C3" i="2"/>
  <c r="B3" i="2"/>
  <c r="J42" i="2"/>
  <c r="I42" i="2"/>
  <c r="H42" i="2"/>
  <c r="G42" i="2"/>
  <c r="F42" i="2"/>
  <c r="E42" i="2"/>
  <c r="D42" i="2"/>
  <c r="C42" i="2"/>
  <c r="B42" i="2"/>
  <c r="J34" i="2"/>
  <c r="I34" i="2"/>
  <c r="H34" i="2"/>
  <c r="G34" i="2"/>
  <c r="F34" i="2"/>
  <c r="E34" i="2"/>
  <c r="D34" i="2"/>
  <c r="C34" i="2"/>
  <c r="B34" i="2"/>
  <c r="J26" i="2"/>
  <c r="I26" i="2"/>
  <c r="H26" i="2"/>
  <c r="G26" i="2"/>
  <c r="F26" i="2"/>
  <c r="E26" i="2"/>
  <c r="D26" i="2"/>
  <c r="C26" i="2"/>
  <c r="B26" i="2"/>
  <c r="J10" i="2"/>
  <c r="I10" i="2"/>
  <c r="H10" i="2"/>
  <c r="G10" i="2"/>
  <c r="F10" i="2"/>
  <c r="E10" i="2"/>
  <c r="D10" i="2"/>
  <c r="C10" i="2"/>
  <c r="B10" i="2"/>
  <c r="J2" i="2"/>
  <c r="I2" i="2"/>
  <c r="H2" i="2"/>
  <c r="G2" i="2"/>
  <c r="F2" i="2"/>
  <c r="E2" i="2"/>
  <c r="D2" i="2"/>
  <c r="C2" i="2"/>
  <c r="B2" i="2"/>
  <c r="B12" i="10"/>
  <c r="B8" i="10"/>
  <c r="C6" i="10"/>
  <c r="B6" i="10"/>
  <c r="C14" i="10"/>
  <c r="B14" i="10"/>
  <c r="J48" i="2"/>
  <c r="I48" i="2"/>
  <c r="H48" i="2"/>
  <c r="G48" i="2"/>
  <c r="BE14" i="10"/>
  <c r="L80" i="10" s="1"/>
  <c r="BD14" i="10"/>
  <c r="K80" i="10" s="1"/>
  <c r="BC14" i="10"/>
  <c r="J80" i="10" s="1"/>
  <c r="BB14" i="10"/>
  <c r="I80" i="10" s="1"/>
  <c r="BA14" i="10"/>
  <c r="H80" i="10" s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J33" i="2"/>
  <c r="J25" i="2"/>
  <c r="J17" i="2"/>
  <c r="J9" i="2"/>
  <c r="M17" i="1" l="1"/>
  <c r="F17" i="1"/>
  <c r="T21" i="1"/>
  <c r="M5" i="1"/>
  <c r="M15" i="1"/>
  <c r="M6" i="1"/>
  <c r="M4" i="1"/>
  <c r="M14" i="1"/>
  <c r="F15" i="1"/>
  <c r="F16" i="1"/>
  <c r="F14" i="1"/>
  <c r="M16" i="1"/>
  <c r="B65" i="10"/>
  <c r="B78" i="10"/>
  <c r="B38" i="10"/>
  <c r="B52" i="10"/>
  <c r="B25" i="10"/>
  <c r="C12" i="10"/>
  <c r="B11" i="10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C8" i="10"/>
  <c r="B7" i="10"/>
  <c r="C7" i="10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T19" i="1"/>
  <c r="AU5" i="10"/>
  <c r="AU10" i="10" s="1"/>
  <c r="K63" i="10" s="1"/>
  <c r="I25" i="2"/>
  <c r="AC13" i="10"/>
  <c r="K39" i="10" s="1"/>
  <c r="AL10" i="10"/>
  <c r="K50" i="10" s="1"/>
  <c r="T13" i="10"/>
  <c r="K26" i="10" s="1"/>
  <c r="BD13" i="10"/>
  <c r="K79" i="10" s="1"/>
  <c r="BE5" i="10"/>
  <c r="L71" i="10" s="1"/>
  <c r="T20" i="1"/>
  <c r="T18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T7" i="1"/>
  <c r="M9" i="1"/>
  <c r="F6" i="1"/>
  <c r="F5" i="1"/>
  <c r="T14" i="1" l="1"/>
  <c r="M18" i="1"/>
  <c r="M7" i="1"/>
  <c r="M8" i="1"/>
  <c r="T5" i="1"/>
  <c r="T8" i="1"/>
  <c r="T16" i="1"/>
  <c r="T17" i="1"/>
  <c r="T15" i="1"/>
  <c r="M21" i="1"/>
  <c r="M20" i="1"/>
  <c r="M19" i="1"/>
  <c r="T9" i="1"/>
  <c r="T10" i="1"/>
  <c r="T6" i="1"/>
  <c r="T3" i="1"/>
  <c r="T4" i="1"/>
  <c r="M10" i="1"/>
  <c r="F4" i="1"/>
  <c r="H41" i="2" l="1"/>
  <c r="H33" i="2"/>
  <c r="H25" i="2"/>
  <c r="H17" i="2"/>
  <c r="G41" i="2" l="1"/>
  <c r="G33" i="2"/>
  <c r="G25" i="2"/>
  <c r="G17" i="2"/>
  <c r="C33" i="2"/>
  <c r="D33" i="2"/>
  <c r="E33" i="2"/>
  <c r="F33" i="2"/>
  <c r="F41" i="2"/>
  <c r="D41" i="2"/>
  <c r="E25" i="2"/>
  <c r="E41" i="2"/>
  <c r="C41" i="2"/>
  <c r="B41" i="2"/>
  <c r="B33" i="2"/>
  <c r="D25" i="2"/>
  <c r="F25" i="2"/>
  <c r="C25" i="2"/>
  <c r="B25" i="2"/>
  <c r="E17" i="2"/>
  <c r="D17" i="2"/>
  <c r="F17" i="2"/>
  <c r="C17" i="2"/>
  <c r="B17" i="2"/>
  <c r="J41" i="2" l="1"/>
</calcChain>
</file>

<file path=xl/sharedStrings.xml><?xml version="1.0" encoding="utf-8"?>
<sst xmlns="http://schemas.openxmlformats.org/spreadsheetml/2006/main" count="306" uniqueCount="81">
  <si>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</si>
  <si>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</si>
  <si>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</si>
  <si>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</si>
  <si>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</si>
  <si>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</si>
  <si>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</si>
  <si>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</si>
  <si>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</si>
  <si>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</si>
  <si>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</si>
  <si>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</si>
  <si>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</si>
  <si>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</si>
  <si>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</si>
  <si>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</si>
  <si>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</si>
  <si>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</si>
  <si>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</si>
  <si>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</si>
  <si>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</si>
  <si>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</si>
  <si>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</si>
  <si>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</si>
  <si>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</si>
  <si>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</si>
  <si>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</si>
  <si>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</si>
  <si>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</si>
  <si>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</si>
  <si>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</si>
  <si>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</si>
  <si>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</si>
  <si>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</si>
  <si>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</si>
  <si>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</si>
  <si>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</si>
  <si>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</si>
  <si>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</si>
  <si>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</si>
  <si>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</si>
  <si>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</si>
  <si>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</si>
  <si>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</si>
  <si>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</si>
  <si>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</si>
  <si>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</si>
  <si>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</si>
  <si>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</si>
  <si>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</si>
  <si>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</si>
  <si>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</si>
  <si>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</si>
  <si>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</si>
  <si>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</si>
  <si>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log(ST/sec)</t>
  </si>
  <si>
    <t>2.5%  CI</t>
  </si>
  <si>
    <t>β0</t>
  </si>
  <si>
    <t>l_f0</t>
  </si>
  <si>
    <t>h_f0</t>
  </si>
  <si>
    <t>lh_exc</t>
  </si>
  <si>
    <t>lh_mean_f0</t>
  </si>
  <si>
    <t>l_t</t>
  </si>
  <si>
    <t>h_t</t>
  </si>
  <si>
    <t>lh_slope</t>
  </si>
  <si>
    <t xml:space="preserve">R2m </t>
  </si>
  <si>
    <t xml:space="preserve">R2c </t>
  </si>
  <si>
    <t>p.adj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</si>
  <si>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m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</si>
  <si>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c </t>
    </r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</si>
  <si>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</si>
  <si>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</si>
  <si>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</si>
  <si>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</si>
  <si>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</si>
  <si>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</si>
  <si>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</si>
  <si>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</si>
  <si>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</si>
  <si>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</si>
  <si>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r>
      <t xml:space="preserve">mean </t>
    </r>
    <r>
      <rPr>
        <i/>
        <sz val="10"/>
        <color rgb="FF000000"/>
        <rFont val="Times New Roman"/>
        <family val="1"/>
      </rPr>
      <t>f</t>
    </r>
    <r>
      <rPr>
        <vertAlign val="subscript"/>
        <sz val="10"/>
        <color rgb="FF00000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</si>
</sst>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9" formatCode="0.0E+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2604449598681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/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/>
      <diagonal/>
    </border>
  </borders>
  <cellStyleXfs count="1">
    <xf numFmtId="0" fontId="0" fillId="0" borderId="0"/>
  </cellStyleXfs>
  <cellXfs count="262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17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7" xfId="0" applyNumberFormat="1" applyFont="1" applyFill="1" applyBorder="1" applyAlignment="1">
      <alignment horizontal="right" vertical="center" wrapText="1"/>
    </xf>
    <xf numFmtId="2" fontId="8" fillId="0" borderId="18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2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3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14" xfId="0" applyNumberFormat="1" applyFont="1" applyFill="1" applyBorder="1" applyAlignment="1">
      <alignment horizontal="right" vertical="center" wrapText="1"/>
    </xf>
    <xf numFmtId="0" fontId="7" fillId="0" borderId="14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19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1" fontId="14" fillId="0" borderId="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wrapText="1"/>
    </xf>
    <xf numFmtId="2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0" fontId="14" fillId="0" borderId="23" xfId="0" applyFont="1" applyBorder="1" applyAlignment="1">
      <alignment horizontal="right" vertical="center" wrapText="1"/>
    </xf>
    <xf numFmtId="166" fontId="8" fillId="0" borderId="24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164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2" fontId="7" fillId="0" borderId="29" xfId="0" applyNumberFormat="1" applyFont="1" applyBorder="1" applyAlignment="1">
      <alignment horizontal="right" vertical="center" wrapText="1"/>
    </xf>
    <xf numFmtId="0" fontId="7" fillId="0" borderId="30" xfId="0" applyFont="1" applyBorder="1" applyAlignment="1">
      <alignment horizontal="right" vertical="center" wrapText="1"/>
    </xf>
    <xf numFmtId="2" fontId="7" fillId="0" borderId="31" xfId="0" applyNumberFormat="1" applyFont="1" applyBorder="1" applyAlignment="1">
      <alignment horizontal="right" vertical="center" wrapText="1"/>
    </xf>
    <xf numFmtId="2" fontId="8" fillId="0" borderId="32" xfId="0" applyNumberFormat="1" applyFont="1" applyBorder="1" applyAlignment="1">
      <alignment horizontal="right" vertical="center" wrapText="1"/>
    </xf>
    <xf numFmtId="2" fontId="8" fillId="0" borderId="33" xfId="0" applyNumberFormat="1" applyFont="1" applyBorder="1" applyAlignment="1">
      <alignment horizontal="right" vertical="center" wrapText="1"/>
    </xf>
    <xf numFmtId="0" fontId="14" fillId="0" borderId="34" xfId="0" applyFont="1" applyBorder="1" applyAlignment="1">
      <alignment horizontal="right" vertical="center" wrapText="1"/>
    </xf>
    <xf numFmtId="166" fontId="19" fillId="0" borderId="32" xfId="0" applyNumberFormat="1" applyFont="1" applyBorder="1" applyAlignment="1">
      <alignment horizontal="right" vertical="center" wrapText="1"/>
    </xf>
    <xf numFmtId="1" fontId="8" fillId="0" borderId="33" xfId="0" applyNumberFormat="1" applyFont="1" applyBorder="1" applyAlignment="1">
      <alignment horizontal="right" vertical="center" wrapText="1"/>
    </xf>
    <xf numFmtId="166" fontId="8" fillId="0" borderId="32" xfId="0" applyNumberFormat="1" applyFont="1" applyBorder="1" applyAlignment="1">
      <alignment horizontal="right" vertical="center" wrapText="1"/>
    </xf>
    <xf numFmtId="1" fontId="8" fillId="0" borderId="35" xfId="0" applyNumberFormat="1" applyFont="1" applyBorder="1" applyAlignment="1">
      <alignment horizontal="right" vertical="center" wrapText="1"/>
    </xf>
    <xf numFmtId="0" fontId="14" fillId="0" borderId="36" xfId="0" applyFont="1" applyBorder="1" applyAlignment="1">
      <alignment horizontal="right" vertical="center" wrapText="1"/>
    </xf>
    <xf numFmtId="164" fontId="8" fillId="0" borderId="32" xfId="0" applyNumberFormat="1" applyFont="1" applyBorder="1" applyAlignment="1">
      <alignment horizontal="right" vertical="center" wrapText="1"/>
    </xf>
    <xf numFmtId="1" fontId="8" fillId="0" borderId="37" xfId="0" applyNumberFormat="1" applyFont="1" applyBorder="1" applyAlignment="1">
      <alignment horizontal="right" vertical="center" wrapText="1"/>
    </xf>
    <xf numFmtId="1" fontId="8" fillId="0" borderId="32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38" xfId="0" applyNumberFormat="1" applyFont="1" applyBorder="1" applyAlignment="1">
      <alignment horizontal="right" vertical="center" wrapText="1"/>
    </xf>
    <xf numFmtId="0" fontId="14" fillId="0" borderId="39" xfId="0" applyFont="1" applyBorder="1" applyAlignment="1">
      <alignment horizontal="right" vertical="center" wrapText="1"/>
    </xf>
    <xf numFmtId="166" fontId="19" fillId="0" borderId="7" xfId="0" applyNumberFormat="1" applyFont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40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8" fillId="0" borderId="33" xfId="0" applyNumberFormat="1" applyFont="1" applyBorder="1" applyAlignment="1">
      <alignment horizontal="right" vertical="center" wrapText="1"/>
    </xf>
    <xf numFmtId="164" fontId="8" fillId="0" borderId="35" xfId="0" applyNumberFormat="1" applyFont="1" applyBorder="1" applyAlignment="1">
      <alignment horizontal="right" vertical="center" wrapText="1"/>
    </xf>
    <xf numFmtId="164" fontId="8" fillId="0" borderId="37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center"/>
    </xf>
    <xf numFmtId="2" fontId="8" fillId="0" borderId="42" xfId="0" applyNumberFormat="1" applyFont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right" vertical="center" wrapText="1"/>
    </xf>
    <xf numFmtId="0" fontId="14" fillId="0" borderId="44" xfId="0" applyFont="1" applyBorder="1" applyAlignment="1">
      <alignment horizontal="right" vertical="center" wrapText="1"/>
    </xf>
    <xf numFmtId="166" fontId="19" fillId="0" borderId="42" xfId="0" applyNumberFormat="1" applyFont="1" applyBorder="1" applyAlignment="1">
      <alignment horizontal="right" vertical="center" wrapText="1"/>
    </xf>
    <xf numFmtId="164" fontId="8" fillId="0" borderId="43" xfId="0" applyNumberFormat="1" applyFont="1" applyBorder="1" applyAlignment="1">
      <alignment horizontal="right" vertical="center" wrapText="1"/>
    </xf>
    <xf numFmtId="166" fontId="8" fillId="0" borderId="42" xfId="0" applyNumberFormat="1" applyFont="1" applyBorder="1" applyAlignment="1">
      <alignment horizontal="right" vertical="center" wrapText="1"/>
    </xf>
    <xf numFmtId="164" fontId="8" fillId="0" borderId="45" xfId="0" applyNumberFormat="1" applyFont="1" applyBorder="1" applyAlignment="1">
      <alignment horizontal="right" vertical="center" wrapText="1"/>
    </xf>
    <xf numFmtId="0" fontId="14" fillId="0" borderId="46" xfId="0" applyFont="1" applyBorder="1" applyAlignment="1">
      <alignment horizontal="right" vertical="center" wrapText="1"/>
    </xf>
    <xf numFmtId="164" fontId="8" fillId="0" borderId="47" xfId="0" applyNumberFormat="1" applyFont="1" applyBorder="1" applyAlignment="1">
      <alignment horizontal="right" vertical="center" wrapText="1"/>
    </xf>
    <xf numFmtId="164" fontId="8" fillId="0" borderId="42" xfId="0" applyNumberFormat="1" applyFont="1" applyBorder="1" applyAlignment="1">
      <alignment horizontal="right" vertical="center" wrapText="1"/>
    </xf>
    <xf numFmtId="11" fontId="14" fillId="0" borderId="39" xfId="0" applyNumberFormat="1" applyFont="1" applyBorder="1" applyAlignment="1">
      <alignment horizontal="right" vertical="center" wrapText="1"/>
    </xf>
    <xf numFmtId="164" fontId="8" fillId="0" borderId="38" xfId="0" applyNumberFormat="1" applyFont="1" applyBorder="1" applyAlignment="1">
      <alignment horizontal="right" vertical="center" wrapText="1"/>
    </xf>
    <xf numFmtId="2" fontId="8" fillId="0" borderId="40" xfId="0" applyNumberFormat="1" applyFont="1" applyBorder="1" applyAlignment="1">
      <alignment horizontal="right" vertical="center" wrapText="1"/>
    </xf>
    <xf numFmtId="11" fontId="14" fillId="0" borderId="12" xfId="0" applyNumberFormat="1" applyFont="1" applyBorder="1" applyAlignment="1">
      <alignment horizontal="right" vertical="center" wrapText="1"/>
    </xf>
    <xf numFmtId="164" fontId="8" fillId="0" borderId="41" xfId="0" applyNumberFormat="1" applyFont="1" applyBorder="1" applyAlignment="1">
      <alignment horizontal="right" vertical="center" wrapText="1"/>
    </xf>
    <xf numFmtId="2" fontId="7" fillId="0" borderId="48" xfId="0" applyNumberFormat="1" applyFont="1" applyBorder="1" applyAlignment="1">
      <alignment horizontal="right" vertical="center" wrapText="1"/>
    </xf>
    <xf numFmtId="2" fontId="7" fillId="0" borderId="49" xfId="0" applyNumberFormat="1" applyFont="1" applyBorder="1" applyAlignment="1">
      <alignment horizontal="right" vertical="center" wrapText="1"/>
    </xf>
    <xf numFmtId="0" fontId="7" fillId="0" borderId="50" xfId="0" applyFont="1" applyBorder="1" applyAlignment="1">
      <alignment horizontal="right" vertical="center" wrapText="1"/>
    </xf>
    <xf numFmtId="0" fontId="7" fillId="0" borderId="48" xfId="0" applyFont="1" applyBorder="1" applyAlignment="1">
      <alignment horizontal="right" vertical="center" wrapText="1"/>
    </xf>
    <xf numFmtId="165" fontId="7" fillId="0" borderId="48" xfId="0" applyNumberFormat="1" applyFont="1" applyBorder="1" applyAlignment="1">
      <alignment horizontal="right" vertical="center" wrapText="1"/>
    </xf>
    <xf numFmtId="2" fontId="7" fillId="0" borderId="51" xfId="0" applyNumberFormat="1" applyFont="1" applyBorder="1" applyAlignment="1">
      <alignment horizontal="right" vertical="center" wrapText="1"/>
    </xf>
    <xf numFmtId="0" fontId="7" fillId="0" borderId="52" xfId="0" applyFont="1" applyBorder="1" applyAlignment="1">
      <alignment horizontal="right" vertical="center" wrapText="1"/>
    </xf>
    <xf numFmtId="11" fontId="7" fillId="0" borderId="48" xfId="0" applyNumberFormat="1" applyFont="1" applyBorder="1" applyAlignment="1">
      <alignment horizontal="right" vertical="center" wrapText="1"/>
    </xf>
    <xf numFmtId="2" fontId="7" fillId="0" borderId="53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7" fillId="0" borderId="62" xfId="0" applyNumberFormat="1" applyFont="1" applyBorder="1" applyAlignment="1">
      <alignment horizontal="center" vertical="center" wrapText="1"/>
    </xf>
    <xf numFmtId="2" fontId="7" fillId="0" borderId="59" xfId="0" applyNumberFormat="1" applyFont="1" applyBorder="1" applyAlignment="1">
      <alignment horizontal="center" vertical="center" wrapText="1"/>
    </xf>
    <xf numFmtId="2" fontId="7" fillId="0" borderId="61" xfId="0" applyNumberFormat="1" applyFont="1" applyBorder="1" applyAlignment="1">
      <alignment horizontal="center" vertical="center" wrapText="1"/>
    </xf>
    <xf numFmtId="2" fontId="7" fillId="0" borderId="60" xfId="0" applyNumberFormat="1" applyFont="1" applyBorder="1" applyAlignment="1">
      <alignment horizontal="center" vertical="center" wrapText="1"/>
    </xf>
    <xf numFmtId="2" fontId="7" fillId="0" borderId="58" xfId="0" applyNumberFormat="1" applyFont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55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right" vertical="center" wrapText="1"/>
    </xf>
    <xf numFmtId="2" fontId="21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2" fillId="0" borderId="48" xfId="0" applyNumberFormat="1" applyFont="1" applyBorder="1" applyAlignment="1">
      <alignment horizontal="right" vertical="center" wrapText="1"/>
    </xf>
    <xf numFmtId="0" fontId="22" fillId="0" borderId="48" xfId="0" applyFont="1" applyBorder="1" applyAlignment="1">
      <alignment horizontal="right" vertical="center" wrapText="1"/>
    </xf>
    <xf numFmtId="2" fontId="22" fillId="0" borderId="49" xfId="0" applyNumberFormat="1" applyFont="1" applyBorder="1" applyAlignment="1">
      <alignment horizontal="right" vertical="center" wrapText="1"/>
    </xf>
    <xf numFmtId="164" fontId="24" fillId="0" borderId="63" xfId="0" applyNumberFormat="1" applyFont="1" applyBorder="1" applyAlignment="1">
      <alignment horizontal="right" vertical="center" wrapText="1"/>
    </xf>
    <xf numFmtId="2" fontId="24" fillId="0" borderId="63" xfId="0" applyNumberFormat="1" applyFont="1" applyBorder="1" applyAlignment="1">
      <alignment horizontal="right" vertical="center" wrapText="1"/>
    </xf>
    <xf numFmtId="169" fontId="24" fillId="0" borderId="63" xfId="0" applyNumberFormat="1" applyFont="1" applyBorder="1" applyAlignment="1">
      <alignment horizontal="right" vertical="center" wrapText="1"/>
    </xf>
    <xf numFmtId="165" fontId="24" fillId="0" borderId="63" xfId="0" applyNumberFormat="1" applyFont="1" applyBorder="1" applyAlignment="1">
      <alignment horizontal="right" vertical="center" wrapText="1"/>
    </xf>
    <xf numFmtId="11" fontId="25" fillId="0" borderId="63" xfId="0" applyNumberFormat="1" applyFont="1" applyBorder="1" applyAlignment="1">
      <alignment horizontal="right" vertical="center" wrapText="1"/>
    </xf>
    <xf numFmtId="2" fontId="24" fillId="0" borderId="38" xfId="0" applyNumberFormat="1" applyFont="1" applyBorder="1" applyAlignment="1">
      <alignment horizontal="right" vertical="center" wrapText="1"/>
    </xf>
    <xf numFmtId="2" fontId="24" fillId="0" borderId="7" xfId="0" applyNumberFormat="1" applyFont="1" applyBorder="1" applyAlignment="1">
      <alignment horizontal="right" vertical="center" wrapText="1"/>
    </xf>
    <xf numFmtId="164" fontId="24" fillId="0" borderId="64" xfId="0" applyNumberFormat="1" applyFont="1" applyBorder="1" applyAlignment="1">
      <alignment horizontal="right" vertical="center" wrapText="1"/>
    </xf>
    <xf numFmtId="2" fontId="24" fillId="0" borderId="64" xfId="0" applyNumberFormat="1" applyFont="1" applyBorder="1" applyAlignment="1">
      <alignment horizontal="right" vertical="center" wrapText="1"/>
    </xf>
    <xf numFmtId="169" fontId="24" fillId="0" borderId="64" xfId="0" applyNumberFormat="1" applyFont="1" applyBorder="1" applyAlignment="1">
      <alignment horizontal="right" vertical="center" wrapText="1"/>
    </xf>
    <xf numFmtId="165" fontId="24" fillId="0" borderId="64" xfId="0" applyNumberFormat="1" applyFont="1" applyBorder="1" applyAlignment="1">
      <alignment horizontal="right" vertical="center" wrapText="1"/>
    </xf>
    <xf numFmtId="0" fontId="25" fillId="0" borderId="64" xfId="0" applyFont="1" applyBorder="1" applyAlignment="1">
      <alignment horizontal="right" vertical="center" wrapText="1"/>
    </xf>
    <xf numFmtId="2" fontId="25" fillId="0" borderId="64" xfId="0" applyNumberFormat="1" applyFont="1" applyBorder="1" applyAlignment="1">
      <alignment horizontal="right" vertical="center" wrapText="1"/>
    </xf>
    <xf numFmtId="2" fontId="24" fillId="0" borderId="43" xfId="0" applyNumberFormat="1" applyFont="1" applyBorder="1" applyAlignment="1">
      <alignment horizontal="right" vertical="center" wrapText="1"/>
    </xf>
    <xf numFmtId="2" fontId="24" fillId="0" borderId="42" xfId="0" applyNumberFormat="1" applyFont="1" applyBorder="1" applyAlignment="1">
      <alignment horizontal="right" vertical="center" wrapText="1"/>
    </xf>
    <xf numFmtId="1" fontId="24" fillId="0" borderId="64" xfId="0" applyNumberFormat="1" applyFont="1" applyBorder="1" applyAlignment="1">
      <alignment horizontal="right" vertical="center" wrapText="1"/>
    </xf>
    <xf numFmtId="2" fontId="24" fillId="0" borderId="33" xfId="0" applyNumberFormat="1" applyFont="1" applyBorder="1" applyAlignment="1">
      <alignment horizontal="right" vertical="center" wrapText="1"/>
    </xf>
    <xf numFmtId="2" fontId="24" fillId="0" borderId="32" xfId="0" applyNumberFormat="1" applyFont="1" applyBorder="1" applyAlignment="1">
      <alignment horizontal="right" vertical="center" wrapText="1"/>
    </xf>
    <xf numFmtId="166" fontId="24" fillId="0" borderId="64" xfId="0" applyNumberFormat="1" applyFont="1" applyBorder="1" applyAlignment="1">
      <alignment horizontal="right" vertical="center" wrapText="1"/>
    </xf>
    <xf numFmtId="164" fontId="24" fillId="0" borderId="65" xfId="0" applyNumberFormat="1" applyFont="1" applyBorder="1" applyAlignment="1">
      <alignment horizontal="right" vertical="center" wrapText="1"/>
    </xf>
    <xf numFmtId="2" fontId="24" fillId="0" borderId="65" xfId="0" applyNumberFormat="1" applyFont="1" applyBorder="1" applyAlignment="1">
      <alignment horizontal="right" vertical="center" wrapText="1"/>
    </xf>
    <xf numFmtId="166" fontId="24" fillId="0" borderId="65" xfId="0" applyNumberFormat="1" applyFont="1" applyBorder="1" applyAlignment="1">
      <alignment horizontal="right" vertical="center" wrapText="1"/>
    </xf>
    <xf numFmtId="0" fontId="25" fillId="0" borderId="65" xfId="0" applyFont="1" applyBorder="1" applyAlignment="1">
      <alignment horizontal="right" vertical="center" wrapText="1"/>
    </xf>
    <xf numFmtId="2" fontId="24" fillId="0" borderId="20" xfId="0" applyNumberFormat="1" applyFont="1" applyBorder="1" applyAlignment="1">
      <alignment horizontal="right" vertical="center" wrapText="1"/>
    </xf>
    <xf numFmtId="2" fontId="24" fillId="0" borderId="0" xfId="0" applyNumberFormat="1" applyFont="1" applyAlignment="1">
      <alignment horizontal="right" vertical="center" wrapText="1"/>
    </xf>
    <xf numFmtId="169" fontId="26" fillId="0" borderId="63" xfId="0" applyNumberFormat="1" applyFont="1" applyBorder="1" applyAlignment="1">
      <alignment horizontal="right" vertical="center" wrapText="1"/>
    </xf>
    <xf numFmtId="169" fontId="26" fillId="0" borderId="64" xfId="0" applyNumberFormat="1" applyFont="1" applyBorder="1" applyAlignment="1">
      <alignment horizontal="right" vertical="center" wrapText="1"/>
    </xf>
    <xf numFmtId="166" fontId="26" fillId="0" borderId="64" xfId="0" applyNumberFormat="1" applyFont="1" applyBorder="1" applyAlignment="1">
      <alignment horizontal="right" vertical="center" wrapText="1"/>
    </xf>
    <xf numFmtId="166" fontId="26" fillId="0" borderId="65" xfId="0" applyNumberFormat="1" applyFont="1" applyBorder="1" applyAlignment="1">
      <alignment horizontal="right" vertical="center" wrapText="1"/>
    </xf>
    <xf numFmtId="166" fontId="26" fillId="0" borderId="63" xfId="0" applyNumberFormat="1" applyFont="1" applyBorder="1" applyAlignment="1">
      <alignment horizontal="right" vertical="center" wrapText="1"/>
    </xf>
    <xf numFmtId="164" fontId="22" fillId="0" borderId="48" xfId="0" applyNumberFormat="1" applyFont="1" applyBorder="1" applyAlignment="1">
      <alignment horizontal="right" vertical="center" wrapText="1"/>
    </xf>
    <xf numFmtId="164" fontId="18" fillId="0" borderId="0" xfId="0" applyNumberFormat="1" applyFont="1" applyAlignment="1">
      <alignment horizontal="right"/>
    </xf>
    <xf numFmtId="2" fontId="22" fillId="0" borderId="9" xfId="0" applyNumberFormat="1" applyFont="1" applyFill="1" applyBorder="1" applyAlignment="1">
      <alignment horizontal="right" vertical="center" wrapText="1"/>
    </xf>
    <xf numFmtId="165" fontId="22" fillId="0" borderId="9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Fill="1" applyAlignment="1">
      <alignment horizontal="right"/>
    </xf>
    <xf numFmtId="164" fontId="24" fillId="0" borderId="66" xfId="0" applyNumberFormat="1" applyFont="1" applyFill="1" applyBorder="1" applyAlignment="1">
      <alignment horizontal="right" vertical="center" wrapText="1"/>
    </xf>
    <xf numFmtId="2" fontId="24" fillId="0" borderId="66" xfId="0" applyNumberFormat="1" applyFont="1" applyFill="1" applyBorder="1" applyAlignment="1">
      <alignment horizontal="right" vertical="center" wrapText="1"/>
    </xf>
    <xf numFmtId="165" fontId="24" fillId="0" borderId="66" xfId="0" applyNumberFormat="1" applyFont="1" applyFill="1" applyBorder="1" applyAlignment="1">
      <alignment horizontal="right" vertical="center" wrapText="1"/>
    </xf>
    <xf numFmtId="11" fontId="25" fillId="0" borderId="66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Alignment="1">
      <alignment horizontal="right"/>
    </xf>
    <xf numFmtId="164" fontId="24" fillId="0" borderId="67" xfId="0" applyNumberFormat="1" applyFont="1" applyFill="1" applyBorder="1" applyAlignment="1">
      <alignment horizontal="right" vertical="center" wrapText="1"/>
    </xf>
    <xf numFmtId="2" fontId="24" fillId="0" borderId="67" xfId="0" applyNumberFormat="1" applyFont="1" applyFill="1" applyBorder="1" applyAlignment="1">
      <alignment horizontal="right" vertical="center" wrapText="1"/>
    </xf>
    <xf numFmtId="165" fontId="24" fillId="0" borderId="67" xfId="0" applyNumberFormat="1" applyFont="1" applyFill="1" applyBorder="1" applyAlignment="1">
      <alignment horizontal="right" vertical="center" wrapText="1"/>
    </xf>
    <xf numFmtId="11" fontId="25" fillId="0" borderId="67" xfId="0" applyNumberFormat="1" applyFont="1" applyFill="1" applyBorder="1" applyAlignment="1">
      <alignment horizontal="right" vertical="center" wrapText="1"/>
    </xf>
    <xf numFmtId="1" fontId="24" fillId="0" borderId="67" xfId="0" applyNumberFormat="1" applyFont="1" applyFill="1" applyBorder="1" applyAlignment="1">
      <alignment horizontal="right" vertical="center" wrapText="1"/>
    </xf>
    <xf numFmtId="1" fontId="18" fillId="0" borderId="0" xfId="0" applyNumberFormat="1" applyFont="1" applyFill="1" applyAlignment="1">
      <alignment horizontal="right"/>
    </xf>
    <xf numFmtId="164" fontId="24" fillId="0" borderId="68" xfId="0" applyNumberFormat="1" applyFont="1" applyFill="1" applyBorder="1" applyAlignment="1">
      <alignment horizontal="right" vertical="center" wrapText="1"/>
    </xf>
    <xf numFmtId="2" fontId="24" fillId="0" borderId="68" xfId="0" applyNumberFormat="1" applyFont="1" applyFill="1" applyBorder="1" applyAlignment="1">
      <alignment horizontal="right" vertical="center" wrapText="1"/>
    </xf>
    <xf numFmtId="165" fontId="24" fillId="0" borderId="68" xfId="0" applyNumberFormat="1" applyFont="1" applyFill="1" applyBorder="1" applyAlignment="1">
      <alignment horizontal="right" vertical="center" wrapText="1"/>
    </xf>
    <xf numFmtId="11" fontId="25" fillId="0" borderId="68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22" fillId="0" borderId="9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4" fontId="22" fillId="0" borderId="9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center"/>
    </xf>
    <xf numFmtId="169" fontId="24" fillId="0" borderId="66" xfId="0" applyNumberFormat="1" applyFont="1" applyFill="1" applyBorder="1" applyAlignment="1">
      <alignment horizontal="right" vertical="center" wrapText="1"/>
    </xf>
    <xf numFmtId="169" fontId="24" fillId="0" borderId="67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82"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9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9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9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9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9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Data'!$F$3:$F$6</c:f>
                <c:numCache>
                  <c:formatCode>General</c:formatCode>
                  <c:ptCount val="4"/>
                  <c:pt idx="0">
                    <c:v>13.927266692087898</c:v>
                  </c:pt>
                  <c:pt idx="1">
                    <c:v>13.928726564197788</c:v>
                  </c:pt>
                  <c:pt idx="2">
                    <c:v>13.979293363078312</c:v>
                  </c:pt>
                  <c:pt idx="3">
                    <c:v>14.334202004928095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Data'!$F$3:$F$6</c:f>
                <c:numCache>
                  <c:formatCode>General</c:formatCode>
                  <c:ptCount val="4"/>
                  <c:pt idx="0">
                    <c:v>13.927266692087898</c:v>
                  </c:pt>
                  <c:pt idx="1">
                    <c:v>13.928726564197788</c:v>
                  </c:pt>
                  <c:pt idx="2">
                    <c:v>13.979293363078312</c:v>
                  </c:pt>
                  <c:pt idx="3">
                    <c:v>14.334202004928095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95.126999999999995</c:v>
                </c:pt>
                <c:pt idx="1">
                  <c:v>95.456999999999994</c:v>
                </c:pt>
                <c:pt idx="2">
                  <c:v>97.153000000000006</c:v>
                </c:pt>
                <c:pt idx="3">
                  <c:v>75.438999999999993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Data'!$F$14:$F$17</c:f>
                <c:numCache>
                  <c:formatCode>General</c:formatCode>
                  <c:ptCount val="4"/>
                  <c:pt idx="0">
                    <c:v>84.926821249016001</c:v>
                  </c:pt>
                  <c:pt idx="1">
                    <c:v>84.922810921229996</c:v>
                  </c:pt>
                  <c:pt idx="2">
                    <c:v>84.812943962798983</c:v>
                  </c:pt>
                  <c:pt idx="3">
                    <c:v>84.122830251484004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Data'!$F$14:$F$17</c:f>
                <c:numCache>
                  <c:formatCode>General</c:formatCode>
                  <c:ptCount val="4"/>
                  <c:pt idx="0">
                    <c:v>84.926821249016001</c:v>
                  </c:pt>
                  <c:pt idx="1">
                    <c:v>84.922810921229996</c:v>
                  </c:pt>
                  <c:pt idx="2">
                    <c:v>84.812943962798983</c:v>
                  </c:pt>
                  <c:pt idx="3">
                    <c:v>84.122830251484004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318.65600000000001</c:v>
                </c:pt>
                <c:pt idx="1">
                  <c:v>318.2</c:v>
                </c:pt>
                <c:pt idx="2">
                  <c:v>318.55099999999999</c:v>
                </c:pt>
                <c:pt idx="3">
                  <c:v>302.82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Data'!$M$7,'Graph Data'!$M$18)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plus>
            <c:minus>
              <c:numRef>
                <c:f>('Graph Data'!$M$7,'Graph Data'!$M$18)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Data'!$F$7,'Graph Data'!$F$18)</c:f>
                <c:numCache>
                  <c:formatCode>General</c:formatCode>
                  <c:ptCount val="2"/>
                  <c:pt idx="0">
                    <c:v>13.927266692087898</c:v>
                  </c:pt>
                  <c:pt idx="1">
                    <c:v>84.926821249016001</c:v>
                  </c:pt>
                </c:numCache>
              </c:numRef>
            </c:plus>
            <c:minus>
              <c:numRef>
                <c:f>('Graph Data'!$F$7,'Graph Data'!$F$18)</c:f>
                <c:numCache>
                  <c:formatCode>General</c:formatCode>
                  <c:ptCount val="2"/>
                  <c:pt idx="0">
                    <c:v>13.927266692087898</c:v>
                  </c:pt>
                  <c:pt idx="1">
                    <c:v>84.926821249016001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</c:numRef>
          </c:xVal>
          <c:yVal>
            <c:numRef>
              <c:f>('Graph Data'!$I$7,'Graph Data'!$I$18)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Data'!$M$8,'Graph Data'!$M$19)</c:f>
                <c:numCache>
                  <c:formatCode>General</c:formatCode>
                  <c:ptCount val="2"/>
                  <c:pt idx="0">
                    <c:v>3.0685704994464089</c:v>
                  </c:pt>
                  <c:pt idx="1">
                    <c:v>3.5769788396315931</c:v>
                  </c:pt>
                </c:numCache>
              </c:numRef>
            </c:plus>
            <c:minus>
              <c:numRef>
                <c:f>('Graph Data'!$M$8,'Graph Data'!$M$19)</c:f>
                <c:numCache>
                  <c:formatCode>General</c:formatCode>
                  <c:ptCount val="2"/>
                  <c:pt idx="0">
                    <c:v>3.0685704994464089</c:v>
                  </c:pt>
                  <c:pt idx="1">
                    <c:v>3.5769788396315931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Data'!$F$8,'Graph Data'!$F$19)</c:f>
                <c:numCache>
                  <c:formatCode>General</c:formatCode>
                  <c:ptCount val="2"/>
                  <c:pt idx="0">
                    <c:v>25.287255316006409</c:v>
                  </c:pt>
                  <c:pt idx="1">
                    <c:v>76.755727112811996</c:v>
                  </c:pt>
                </c:numCache>
              </c:numRef>
            </c:plus>
            <c:minus>
              <c:numRef>
                <c:f>('Graph Data'!$F$8,'Graph Data'!$F$19)</c:f>
                <c:numCache>
                  <c:formatCode>General</c:formatCode>
                  <c:ptCount val="2"/>
                  <c:pt idx="0">
                    <c:v>25.287255316006409</c:v>
                  </c:pt>
                  <c:pt idx="1">
                    <c:v>76.755727112811996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108.861</c:v>
                </c:pt>
                <c:pt idx="1">
                  <c:v>269.745</c:v>
                </c:pt>
              </c:numCache>
            </c:numRef>
          </c:xVal>
          <c:yVal>
            <c:numRef>
              <c:f>('Graph Data'!$I$8,'Graph Data'!$I$19)</c:f>
              <c:numCache>
                <c:formatCode>0.0</c:formatCode>
                <c:ptCount val="2"/>
                <c:pt idx="0">
                  <c:v>89.647000000000006</c:v>
                </c:pt>
                <c:pt idx="1">
                  <c:v>92.244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Data'!$M$9,'Graph Data'!$M$20)</c:f>
                <c:numCache>
                  <c:formatCode>General</c:formatCode>
                  <c:ptCount val="2"/>
                  <c:pt idx="0">
                    <c:v>2.8438450150885046</c:v>
                  </c:pt>
                  <c:pt idx="1">
                    <c:v>3.0949748557905963</c:v>
                  </c:pt>
                </c:numCache>
              </c:numRef>
            </c:plus>
            <c:minus>
              <c:numRef>
                <c:f>('Graph Data'!$M$9,'Graph Data'!$M$20)</c:f>
                <c:numCache>
                  <c:formatCode>General</c:formatCode>
                  <c:ptCount val="2"/>
                  <c:pt idx="0">
                    <c:v>2.8438450150885046</c:v>
                  </c:pt>
                  <c:pt idx="1">
                    <c:v>3.0949748557905963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Data'!$F$9,'Graph Data'!$F$20)</c:f>
                <c:numCache>
                  <c:formatCode>General</c:formatCode>
                  <c:ptCount val="2"/>
                  <c:pt idx="0">
                    <c:v>15.808586139787096</c:v>
                  </c:pt>
                  <c:pt idx="1">
                    <c:v>81.966197154124984</c:v>
                  </c:pt>
                </c:numCache>
              </c:numRef>
            </c:plus>
            <c:minus>
              <c:numRef>
                <c:f>('Graph Data'!$F$9,'Graph Data'!$F$20)</c:f>
                <c:numCache>
                  <c:formatCode>General</c:formatCode>
                  <c:ptCount val="2"/>
                  <c:pt idx="0">
                    <c:v>15.808586139787096</c:v>
                  </c:pt>
                  <c:pt idx="1">
                    <c:v>81.966197154124984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90.905000000000001</c:v>
                </c:pt>
                <c:pt idx="1">
                  <c:v>317.51299999999998</c:v>
                </c:pt>
              </c:numCache>
            </c:numRef>
          </c:xVal>
          <c:yVal>
            <c:numRef>
              <c:f>('Graph Data'!$I$9,'Graph Data'!$I$20)</c:f>
              <c:numCache>
                <c:formatCode>0.0</c:formatCode>
                <c:ptCount val="2"/>
                <c:pt idx="0">
                  <c:v>87.45</c:v>
                </c:pt>
                <c:pt idx="1">
                  <c:v>96.043999999999997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Data'!$M$10,'Graph Data'!$M$21)</c:f>
                <c:numCache>
                  <c:formatCode>General</c:formatCode>
                  <c:ptCount val="2"/>
                  <c:pt idx="0">
                    <c:v>2.8302903877337968</c:v>
                  </c:pt>
                  <c:pt idx="1">
                    <c:v>3.0697788984889911</c:v>
                  </c:pt>
                </c:numCache>
              </c:numRef>
            </c:plus>
            <c:minus>
              <c:numRef>
                <c:f>('Graph Data'!$M$10,'Graph Data'!$M$21)</c:f>
                <c:numCache>
                  <c:formatCode>General</c:formatCode>
                  <c:ptCount val="2"/>
                  <c:pt idx="0">
                    <c:v>2.8302903877337968</c:v>
                  </c:pt>
                  <c:pt idx="1">
                    <c:v>3.0697788984889911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Data'!$F$10,'Graph Data'!$F$21)</c:f>
                <c:numCache>
                  <c:formatCode>General</c:formatCode>
                  <c:ptCount val="2"/>
                  <c:pt idx="0">
                    <c:v>15.144017330025903</c:v>
                  </c:pt>
                  <c:pt idx="1">
                    <c:v>82.843422116627011</c:v>
                  </c:pt>
                </c:numCache>
              </c:numRef>
            </c:plus>
            <c:minus>
              <c:numRef>
                <c:f>('Graph Data'!$F$10,'Graph Data'!$F$21)</c:f>
                <c:numCache>
                  <c:formatCode>General</c:formatCode>
                  <c:ptCount val="2"/>
                  <c:pt idx="0">
                    <c:v>15.144017330025903</c:v>
                  </c:pt>
                  <c:pt idx="1">
                    <c:v>82.843422116627011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92.819000000000003</c:v>
                </c:pt>
                <c:pt idx="1">
                  <c:v>318.19400000000002</c:v>
                </c:pt>
              </c:numCache>
            </c:numRef>
          </c:xVal>
          <c:yVal>
            <c:numRef>
              <c:f>('Graph Data'!$I$10,'Graph Data'!$I$21)</c:f>
              <c:numCache>
                <c:formatCode>0.0</c:formatCode>
                <c:ptCount val="2"/>
                <c:pt idx="0">
                  <c:v>89.477999999999994</c:v>
                </c:pt>
                <c:pt idx="1">
                  <c:v>96.052999999999997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</c:numRef>
          </c:xVal>
          <c:yVal>
            <c:numRef>
              <c:f>('Graph Data'!$I$7,'Graph Data'!$I$18)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108.861</c:v>
                </c:pt>
                <c:pt idx="1">
                  <c:v>269.745</c:v>
                </c:pt>
              </c:numCache>
            </c:numRef>
          </c:xVal>
          <c:yVal>
            <c:numRef>
              <c:f>('Graph Data'!$I$8,'Graph Data'!$I$19)</c:f>
              <c:numCache>
                <c:formatCode>0.0</c:formatCode>
                <c:ptCount val="2"/>
                <c:pt idx="0">
                  <c:v>89.647000000000006</c:v>
                </c:pt>
                <c:pt idx="1">
                  <c:v>92.244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90.905000000000001</c:v>
                </c:pt>
                <c:pt idx="1">
                  <c:v>317.51299999999998</c:v>
                </c:pt>
              </c:numCache>
            </c:numRef>
          </c:xVal>
          <c:yVal>
            <c:numRef>
              <c:f>('Graph Data'!$I$9,'Graph Data'!$I$20)</c:f>
              <c:numCache>
                <c:formatCode>0.0</c:formatCode>
                <c:ptCount val="2"/>
                <c:pt idx="0">
                  <c:v>87.45</c:v>
                </c:pt>
                <c:pt idx="1">
                  <c:v>96.043999999999997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92.819000000000003</c:v>
                </c:pt>
                <c:pt idx="1">
                  <c:v>318.19400000000002</c:v>
                </c:pt>
              </c:numCache>
            </c:numRef>
          </c:xVal>
          <c:yVal>
            <c:numRef>
              <c:f>('Graph Data'!$I$10,'Graph Data'!$I$21)</c:f>
              <c:numCache>
                <c:formatCode>0.0</c:formatCode>
                <c:ptCount val="2"/>
                <c:pt idx="0">
                  <c:v>89.477999999999994</c:v>
                </c:pt>
                <c:pt idx="1">
                  <c:v>96.052999999999997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95.456999999999994</c:v>
                </c:pt>
                <c:pt idx="1">
                  <c:v>318.2</c:v>
                </c:pt>
              </c:numCache>
            </c:numRef>
          </c:xVal>
          <c:yVal>
            <c:numRef>
              <c:f>('Graph Data'!$I$4,'Graph Data'!$I$15)</c:f>
              <c:numCache>
                <c:formatCode>0.0</c:formatCode>
                <c:ptCount val="2"/>
                <c:pt idx="0">
                  <c:v>86.828000000000003</c:v>
                </c:pt>
                <c:pt idx="1">
                  <c:v>92.887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75.438999999999993</c:v>
                </c:pt>
                <c:pt idx="1">
                  <c:v>302.82</c:v>
                </c:pt>
              </c:numCache>
              <c:extLst xmlns:c15="http://schemas.microsoft.com/office/drawing/2012/chart"/>
            </c:numRef>
          </c:xVal>
          <c:yVal>
            <c:numRef>
              <c:f>('Graph Data'!$I$6,'Graph Data'!$I$17)</c:f>
              <c:numCache>
                <c:formatCode>0.0</c:formatCode>
                <c:ptCount val="2"/>
                <c:pt idx="0">
                  <c:v>87.77</c:v>
                </c:pt>
                <c:pt idx="1">
                  <c:v>94.745000000000005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  <c:extLst xmlns:c15="http://schemas.microsoft.com/office/drawing/2012/chart"/>
            </c:numRef>
          </c:xVal>
          <c:yVal>
            <c:numRef>
              <c:f>('Graph Data'!$I$3,'Graph Data'!$I$14)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Data'!$B$5,'Graph Data'!$B$16)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97.153000000000006</c:v>
                      </c:pt>
                      <c:pt idx="1">
                        <c:v>318.55099999999999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Data'!$I$5,'Graph Data'!$I$16)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87.927999999999997</c:v>
                      </c:pt>
                      <c:pt idx="1">
                        <c:v>93.596000000000004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Data'!$T$3:$T$6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0.78643322504846047</c:v>
                  </c:pt>
                  <c:pt idx="2">
                    <c:v>0.79453300106599034</c:v>
                  </c:pt>
                  <c:pt idx="3">
                    <c:v>0.83358175264311019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Data'!$T$3:$T$6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0.78643322504846047</c:v>
                  </c:pt>
                  <c:pt idx="2">
                    <c:v>0.79453300106599034</c:v>
                  </c:pt>
                  <c:pt idx="3">
                    <c:v>0.83358175264311019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Data'!$O$3:$O$10</c15:sqref>
                  </c15:fullRef>
                </c:ext>
              </c:extLst>
              <c:f>'Graph Data'!$O$3:$O$6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Data'!$P$3:$P$10</c15:sqref>
                  </c15:fullRef>
                </c:ext>
              </c:extLst>
              <c:f>'Graph Data'!$P$3:$P$6</c:f>
              <c:numCache>
                <c:formatCode>0.0</c:formatCode>
                <c:ptCount val="4"/>
                <c:pt idx="0">
                  <c:v>6.0469999999999997</c:v>
                </c:pt>
                <c:pt idx="1">
                  <c:v>6.2430000000000003</c:v>
                </c:pt>
                <c:pt idx="2">
                  <c:v>5.9470000000000001</c:v>
                </c:pt>
                <c:pt idx="3">
                  <c:v>6.9779999999999998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Data'!$M$3:$M$6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2.8080828632556063</c:v>
                  </c:pt>
                  <c:pt idx="2">
                    <c:v>2.8084042024084965</c:v>
                  </c:pt>
                  <c:pt idx="3">
                    <c:v>2.8160320849927984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Data'!$M$3:$M$6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2.8080828632556063</c:v>
                  </c:pt>
                  <c:pt idx="2">
                    <c:v>2.8084042024084965</c:v>
                  </c:pt>
                  <c:pt idx="3">
                    <c:v>2.8160320849927984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Data'!$H$14:$H$17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Data'!$I$3:$I$10</c15:sqref>
                  </c15:fullRef>
                </c:ext>
              </c:extLst>
              <c:f>'Graph Data'!$I$3:$I$6</c:f>
              <c:numCache>
                <c:formatCode>0.0</c:formatCode>
                <c:ptCount val="4"/>
                <c:pt idx="0">
                  <c:v>86.741</c:v>
                </c:pt>
                <c:pt idx="1">
                  <c:v>86.828000000000003</c:v>
                </c:pt>
                <c:pt idx="2">
                  <c:v>87.927999999999997</c:v>
                </c:pt>
                <c:pt idx="3">
                  <c:v>87.77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Data'!$H$12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Data'!$M$15:$M$21</c15:sqref>
                    </c15:fullRef>
                  </c:ext>
                </c:extLst>
                <c:f>'Graph Data'!$M$15:$M$18</c:f>
                <c:numCache>
                  <c:formatCode>General</c:formatCode>
                  <c:ptCount val="4"/>
                  <c:pt idx="0">
                    <c:v>3.0251158795478972</c:v>
                  </c:pt>
                  <c:pt idx="1">
                    <c:v>3.0270311332346012</c:v>
                  </c:pt>
                  <c:pt idx="2">
                    <c:v>3.0399274028703047</c:v>
                  </c:pt>
                  <c:pt idx="3">
                    <c:v>3.0252547928351987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Data'!$M$14:$M$21</c15:sqref>
                    </c15:fullRef>
                  </c:ext>
                </c:extLst>
                <c:f>'Graph Data'!$M$14:$M$17</c:f>
                <c:numCache>
                  <c:formatCode>General</c:formatCode>
                  <c:ptCount val="4"/>
                  <c:pt idx="0">
                    <c:v>3.0252547928351987</c:v>
                  </c:pt>
                  <c:pt idx="1">
                    <c:v>3.0251158795478972</c:v>
                  </c:pt>
                  <c:pt idx="2">
                    <c:v>3.0270311332346012</c:v>
                  </c:pt>
                  <c:pt idx="3">
                    <c:v>3.0399274028703047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Data'!$H$14:$H$17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Data'!$I$14:$I$21</c15:sqref>
                  </c15:fullRef>
                </c:ext>
              </c:extLst>
              <c:f>'Graph Data'!$I$14:$I$17</c:f>
              <c:numCache>
                <c:formatCode>0.0</c:formatCode>
                <c:ptCount val="4"/>
                <c:pt idx="0">
                  <c:v>92.468999999999994</c:v>
                </c:pt>
                <c:pt idx="1">
                  <c:v>92.887</c:v>
                </c:pt>
                <c:pt idx="2">
                  <c:v>93.596000000000004</c:v>
                </c:pt>
                <c:pt idx="3">
                  <c:v>94.745000000000005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Data'!$T$14:$T$17</c:f>
                <c:numCache>
                  <c:formatCode>General</c:formatCode>
                  <c:ptCount val="4"/>
                  <c:pt idx="0">
                    <c:v>15.122469038285001</c:v>
                  </c:pt>
                  <c:pt idx="1">
                    <c:v>15.123777646804403</c:v>
                  </c:pt>
                  <c:pt idx="2">
                    <c:v>15.102446170683002</c:v>
                  </c:pt>
                  <c:pt idx="3">
                    <c:v>14.975192744512402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Data'!$T$14:$T$17</c:f>
                <c:numCache>
                  <c:formatCode>General</c:formatCode>
                  <c:ptCount val="4"/>
                  <c:pt idx="0">
                    <c:v>15.122469038285001</c:v>
                  </c:pt>
                  <c:pt idx="1">
                    <c:v>15.123777646804403</c:v>
                  </c:pt>
                  <c:pt idx="2">
                    <c:v>15.102446170683002</c:v>
                  </c:pt>
                  <c:pt idx="3">
                    <c:v>14.975192744512402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Data'!$O$14:$O$21</c15:sqref>
                  </c15:fullRef>
                </c:ext>
              </c:extLst>
              <c:f>'Graph Data'!$O$14:$O$17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Data'!$P$14:$P$21</c15:sqref>
                  </c15:fullRef>
                </c:ext>
              </c:extLst>
              <c:f>'Graph Data'!$P$14:$P$17</c:f>
              <c:numCache>
                <c:formatCode>0.0</c:formatCode>
                <c:ptCount val="4"/>
                <c:pt idx="0">
                  <c:v>31.216000000000001</c:v>
                </c:pt>
                <c:pt idx="1">
                  <c:v>33.115000000000002</c:v>
                </c:pt>
                <c:pt idx="2">
                  <c:v>31.606000000000002</c:v>
                </c:pt>
                <c:pt idx="3">
                  <c:v>36.551000000000002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Data'!$F$3,'Graph Data'!$F$14)</c:f>
                <c:numCache>
                  <c:formatCode>General</c:formatCode>
                  <c:ptCount val="2"/>
                  <c:pt idx="0">
                    <c:v>13.927266692087898</c:v>
                  </c:pt>
                  <c:pt idx="1">
                    <c:v>84.926821249016001</c:v>
                  </c:pt>
                </c:numCache>
              </c:numRef>
            </c:plus>
            <c:minus>
              <c:numRef>
                <c:f>('Graph Data'!$F$3,'Graph Data'!$F$14)</c:f>
                <c:numCache>
                  <c:formatCode>General</c:formatCode>
                  <c:ptCount val="2"/>
                  <c:pt idx="0">
                    <c:v>13.927266692087898</c:v>
                  </c:pt>
                  <c:pt idx="1">
                    <c:v>84.926821249016001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Data'!$M$3,'Graph Data'!$M$14)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plus>
            <c:minus>
              <c:numRef>
                <c:f>('Graph Data'!$M$3,'Graph Data'!$M$14)</c:f>
                <c:numCache>
                  <c:formatCode>General</c:formatCode>
                  <c:ptCount val="2"/>
                  <c:pt idx="0">
                    <c:v>2.8074368899329016</c:v>
                  </c:pt>
                  <c:pt idx="1">
                    <c:v>3.0252547928351987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95.126999999999995</c:v>
                </c:pt>
                <c:pt idx="1">
                  <c:v>318.65600000000001</c:v>
                </c:pt>
              </c:numCache>
            </c:numRef>
          </c:xVal>
          <c:yVal>
            <c:numRef>
              <c:f>('Graph Data'!$I$3,'Graph Data'!$I$14)</c:f>
              <c:numCache>
                <c:formatCode>0.0</c:formatCode>
                <c:ptCount val="2"/>
                <c:pt idx="0">
                  <c:v>86.741</c:v>
                </c:pt>
                <c:pt idx="1">
                  <c:v>92.468999999999994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Data'!$F$4,'Graph Data'!$F$15)</c:f>
                <c:numCache>
                  <c:formatCode>General</c:formatCode>
                  <c:ptCount val="2"/>
                  <c:pt idx="0">
                    <c:v>13.928726564197788</c:v>
                  </c:pt>
                  <c:pt idx="1">
                    <c:v>84.922810921229996</c:v>
                  </c:pt>
                </c:numCache>
              </c:numRef>
            </c:plus>
            <c:minus>
              <c:numRef>
                <c:f>('Graph Data'!$F$4,'Graph Data'!$F$15)</c:f>
                <c:numCache>
                  <c:formatCode>General</c:formatCode>
                  <c:ptCount val="2"/>
                  <c:pt idx="0">
                    <c:v>13.928726564197788</c:v>
                  </c:pt>
                  <c:pt idx="1">
                    <c:v>84.922810921229996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Data'!$M$4,'Graph Data'!$M$15)</c:f>
                <c:numCache>
                  <c:formatCode>General</c:formatCode>
                  <c:ptCount val="2"/>
                  <c:pt idx="0">
                    <c:v>2.8080828632556063</c:v>
                  </c:pt>
                  <c:pt idx="1">
                    <c:v>3.0251158795478972</c:v>
                  </c:pt>
                </c:numCache>
              </c:numRef>
            </c:plus>
            <c:minus>
              <c:numRef>
                <c:f>('Graph Data'!$M$4,'Graph Data'!$M$15)</c:f>
                <c:numCache>
                  <c:formatCode>General</c:formatCode>
                  <c:ptCount val="2"/>
                  <c:pt idx="0">
                    <c:v>2.8080828632556063</c:v>
                  </c:pt>
                  <c:pt idx="1">
                    <c:v>3.0251158795478972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95.456999999999994</c:v>
                </c:pt>
                <c:pt idx="1">
                  <c:v>318.2</c:v>
                </c:pt>
              </c:numCache>
            </c:numRef>
          </c:xVal>
          <c:yVal>
            <c:numRef>
              <c:f>('Graph Data'!$I$4,'Graph Data'!$I$15)</c:f>
              <c:numCache>
                <c:formatCode>0.0</c:formatCode>
                <c:ptCount val="2"/>
                <c:pt idx="0">
                  <c:v>86.828000000000003</c:v>
                </c:pt>
                <c:pt idx="1">
                  <c:v>92.887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Data'!$F$5,'Graph Data'!$F$16)</c:f>
                <c:numCache>
                  <c:formatCode>General</c:formatCode>
                  <c:ptCount val="2"/>
                  <c:pt idx="0">
                    <c:v>13.979293363078312</c:v>
                  </c:pt>
                  <c:pt idx="1">
                    <c:v>84.812943962798983</c:v>
                  </c:pt>
                </c:numCache>
              </c:numRef>
            </c:plus>
            <c:minus>
              <c:numRef>
                <c:f>('Graph Data'!$F$5,'Graph Data'!$F$16)</c:f>
                <c:numCache>
                  <c:formatCode>General</c:formatCode>
                  <c:ptCount val="2"/>
                  <c:pt idx="0">
                    <c:v>13.979293363078312</c:v>
                  </c:pt>
                  <c:pt idx="1">
                    <c:v>84.812943962798983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Data'!$M$5,'Graph Data'!$M$16)</c:f>
                <c:numCache>
                  <c:formatCode>General</c:formatCode>
                  <c:ptCount val="2"/>
                  <c:pt idx="0">
                    <c:v>2.8084042024084965</c:v>
                  </c:pt>
                  <c:pt idx="1">
                    <c:v>3.0270311332346012</c:v>
                  </c:pt>
                </c:numCache>
              </c:numRef>
            </c:plus>
            <c:minus>
              <c:numRef>
                <c:f>('Graph Data'!$M$5,'Graph Data'!$M$16)</c:f>
                <c:numCache>
                  <c:formatCode>General</c:formatCode>
                  <c:ptCount val="2"/>
                  <c:pt idx="0">
                    <c:v>2.8084042024084965</c:v>
                  </c:pt>
                  <c:pt idx="1">
                    <c:v>3.0270311332346012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97.153000000000006</c:v>
                </c:pt>
                <c:pt idx="1">
                  <c:v>318.55099999999999</c:v>
                </c:pt>
              </c:numCache>
            </c:numRef>
          </c:xVal>
          <c:yVal>
            <c:numRef>
              <c:f>('Graph Data'!$I$5,'Graph Data'!$I$16)</c:f>
              <c:numCache>
                <c:formatCode>0.0</c:formatCode>
                <c:ptCount val="2"/>
                <c:pt idx="0">
                  <c:v>87.927999999999997</c:v>
                </c:pt>
                <c:pt idx="1">
                  <c:v>93.596000000000004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Data'!$F$6,'Graph Data'!$F$17)</c:f>
                <c:numCache>
                  <c:formatCode>General</c:formatCode>
                  <c:ptCount val="2"/>
                  <c:pt idx="0">
                    <c:v>14.334202004928095</c:v>
                  </c:pt>
                  <c:pt idx="1">
                    <c:v>84.122830251484004</c:v>
                  </c:pt>
                </c:numCache>
              </c:numRef>
            </c:plus>
            <c:minus>
              <c:numRef>
                <c:f>('Graph Data'!$F$6,'Graph Data'!$F$17)</c:f>
                <c:numCache>
                  <c:formatCode>General</c:formatCode>
                  <c:ptCount val="2"/>
                  <c:pt idx="0">
                    <c:v>14.334202004928095</c:v>
                  </c:pt>
                  <c:pt idx="1">
                    <c:v>84.122830251484004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Data'!$M$6,'Graph Data'!$M$17)</c:f>
                <c:numCache>
                  <c:formatCode>General</c:formatCode>
                  <c:ptCount val="2"/>
                  <c:pt idx="0">
                    <c:v>2.8160320849927984</c:v>
                  </c:pt>
                  <c:pt idx="1">
                    <c:v>3.0399274028703047</c:v>
                  </c:pt>
                </c:numCache>
              </c:numRef>
            </c:plus>
            <c:minus>
              <c:numRef>
                <c:f>('Graph Data'!$M$6,'Graph Data'!$M$17)</c:f>
                <c:numCache>
                  <c:formatCode>General</c:formatCode>
                  <c:ptCount val="2"/>
                  <c:pt idx="0">
                    <c:v>2.8160320849927984</c:v>
                  </c:pt>
                  <c:pt idx="1">
                    <c:v>3.0399274028703047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75.438999999999993</c:v>
                </c:pt>
                <c:pt idx="1">
                  <c:v>302.82</c:v>
                </c:pt>
              </c:numCache>
            </c:numRef>
          </c:xVal>
          <c:yVal>
            <c:numRef>
              <c:f>('Graph Data'!$I$6,'Graph Data'!$I$17)</c:f>
              <c:numCache>
                <c:formatCode>0.0</c:formatCode>
                <c:ptCount val="2"/>
                <c:pt idx="0">
                  <c:v>87.77</c:v>
                </c:pt>
                <c:pt idx="1">
                  <c:v>94.745000000000005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115407649961153"/>
          <c:y val="0.2299536045813172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Data'!$F$7:$F$10</c:f>
                <c:numCache>
                  <c:formatCode>General</c:formatCode>
                  <c:ptCount val="4"/>
                  <c:pt idx="0">
                    <c:v>13.927266692087898</c:v>
                  </c:pt>
                  <c:pt idx="1">
                    <c:v>25.287255316006409</c:v>
                  </c:pt>
                  <c:pt idx="2">
                    <c:v>15.808586139787096</c:v>
                  </c:pt>
                  <c:pt idx="3">
                    <c:v>15.144017330025903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Data'!$F$3:$F$10</c15:sqref>
                    </c15:fullRef>
                  </c:ext>
                </c:extLst>
                <c:f>'Graph Data'!$F$7:$F$10</c:f>
                <c:numCache>
                  <c:formatCode>General</c:formatCode>
                  <c:ptCount val="4"/>
                  <c:pt idx="0">
                    <c:v>13.927266692087898</c:v>
                  </c:pt>
                  <c:pt idx="1">
                    <c:v>25.287255316006409</c:v>
                  </c:pt>
                  <c:pt idx="2">
                    <c:v>15.808586139787096</c:v>
                  </c:pt>
                  <c:pt idx="3">
                    <c:v>15.144017330025903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95.126999999999995</c:v>
                </c:pt>
                <c:pt idx="1">
                  <c:v>108.861</c:v>
                </c:pt>
                <c:pt idx="2">
                  <c:v>90.905000000000001</c:v>
                </c:pt>
                <c:pt idx="3">
                  <c:v>92.819000000000003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Data'!$F$18:$F$21</c:f>
                <c:numCache>
                  <c:formatCode>General</c:formatCode>
                  <c:ptCount val="4"/>
                  <c:pt idx="0">
                    <c:v>84.926821249016001</c:v>
                  </c:pt>
                  <c:pt idx="1">
                    <c:v>76.755727112811996</c:v>
                  </c:pt>
                  <c:pt idx="2">
                    <c:v>81.966197154124984</c:v>
                  </c:pt>
                  <c:pt idx="3">
                    <c:v>82.843422116627011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Data'!$F$14:$F$21</c15:sqref>
                    </c15:fullRef>
                  </c:ext>
                </c:extLst>
                <c:f>'Graph Data'!$F$18:$F$21</c:f>
                <c:numCache>
                  <c:formatCode>General</c:formatCode>
                  <c:ptCount val="4"/>
                  <c:pt idx="0">
                    <c:v>84.926821249016001</c:v>
                  </c:pt>
                  <c:pt idx="1">
                    <c:v>76.755727112811996</c:v>
                  </c:pt>
                  <c:pt idx="2">
                    <c:v>81.966197154124984</c:v>
                  </c:pt>
                  <c:pt idx="3">
                    <c:v>82.843422116627011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318.65600000000001</c:v>
                </c:pt>
                <c:pt idx="1">
                  <c:v>269.745</c:v>
                </c:pt>
                <c:pt idx="2">
                  <c:v>317.51299999999998</c:v>
                </c:pt>
                <c:pt idx="3">
                  <c:v>318.19400000000002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Data'!$T$7:$T$10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1.7558003412152101</c:v>
                  </c:pt>
                  <c:pt idx="2">
                    <c:v>0.97568967700263975</c:v>
                  </c:pt>
                  <c:pt idx="3">
                    <c:v>0.9019585839449995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Data'!$T$3:$T$10</c15:sqref>
                    </c15:fullRef>
                  </c:ext>
                </c:extLst>
                <c:f>'Graph Data'!$T$7:$T$10</c:f>
                <c:numCache>
                  <c:formatCode>General</c:formatCode>
                  <c:ptCount val="4"/>
                  <c:pt idx="0">
                    <c:v>0.78654379542753006</c:v>
                  </c:pt>
                  <c:pt idx="1">
                    <c:v>1.7558003412152101</c:v>
                  </c:pt>
                  <c:pt idx="2">
                    <c:v>0.97568967700263975</c:v>
                  </c:pt>
                  <c:pt idx="3">
                    <c:v>0.9019585839449995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Data'!$O$3:$O$10</c15:sqref>
                  </c15:fullRef>
                </c:ext>
              </c:extLst>
              <c:f>'Graph Data'!$O$7:$O$10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Data'!$P$3:$P$10</c15:sqref>
                  </c15:fullRef>
                </c:ext>
              </c:extLst>
              <c:f>'Graph Data'!$P$7:$P$10</c:f>
              <c:numCache>
                <c:formatCode>0.0</c:formatCode>
                <c:ptCount val="4"/>
                <c:pt idx="0">
                  <c:v>6.0469999999999997</c:v>
                </c:pt>
                <c:pt idx="1">
                  <c:v>3.31</c:v>
                </c:pt>
                <c:pt idx="2">
                  <c:v>9.6739999999999995</c:v>
                </c:pt>
                <c:pt idx="3">
                  <c:v>7.2469999999999999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Data'!$M$7:$M$10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3.0685704994464089</c:v>
                  </c:pt>
                  <c:pt idx="2">
                    <c:v>2.8438450150885046</c:v>
                  </c:pt>
                  <c:pt idx="3">
                    <c:v>2.8302903877337968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Data'!$M$3:$M$10</c15:sqref>
                    </c15:fullRef>
                  </c:ext>
                </c:extLst>
                <c:f>'Graph Data'!$M$7:$M$10</c:f>
                <c:numCache>
                  <c:formatCode>General</c:formatCode>
                  <c:ptCount val="4"/>
                  <c:pt idx="0">
                    <c:v>2.8074368899329016</c:v>
                  </c:pt>
                  <c:pt idx="1">
                    <c:v>3.0685704994464089</c:v>
                  </c:pt>
                  <c:pt idx="2">
                    <c:v>2.8438450150885046</c:v>
                  </c:pt>
                  <c:pt idx="3">
                    <c:v>2.8302903877337968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Data'!$H$18:$H$21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Data'!$I$3:$I$10</c15:sqref>
                  </c15:fullRef>
                </c:ext>
              </c:extLst>
              <c:f>'Graph Data'!$I$7:$I$10</c:f>
              <c:numCache>
                <c:formatCode>0.0</c:formatCode>
                <c:ptCount val="4"/>
                <c:pt idx="0">
                  <c:v>86.741</c:v>
                </c:pt>
                <c:pt idx="1">
                  <c:v>89.647000000000006</c:v>
                </c:pt>
                <c:pt idx="2">
                  <c:v>87.45</c:v>
                </c:pt>
                <c:pt idx="3">
                  <c:v>89.477999999999994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Data'!$H$12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Data'!$M$15:$M$21</c15:sqref>
                    </c15:fullRef>
                  </c:ext>
                </c:extLst>
                <c:f>'Graph Data'!$M$19:$M$21</c:f>
                <c:numCache>
                  <c:formatCode>General</c:formatCode>
                  <c:ptCount val="3"/>
                  <c:pt idx="0">
                    <c:v>3.5769788396315931</c:v>
                  </c:pt>
                  <c:pt idx="1">
                    <c:v>3.0949748557905963</c:v>
                  </c:pt>
                  <c:pt idx="2">
                    <c:v>3.0697788984889911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Data'!$M$14:$M$21</c15:sqref>
                    </c15:fullRef>
                  </c:ext>
                </c:extLst>
                <c:f>'Graph Data'!$M$18:$M$21</c:f>
                <c:numCache>
                  <c:formatCode>General</c:formatCode>
                  <c:ptCount val="4"/>
                  <c:pt idx="0">
                    <c:v>3.0252547928351987</c:v>
                  </c:pt>
                  <c:pt idx="1">
                    <c:v>3.5769788396315931</c:v>
                  </c:pt>
                  <c:pt idx="2">
                    <c:v>3.0949748557905963</c:v>
                  </c:pt>
                  <c:pt idx="3">
                    <c:v>3.0697788984889911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Data'!$H$14:$H$21</c15:sqref>
                  </c15:fullRef>
                </c:ext>
              </c:extLst>
              <c:f>'Graph Data'!$H$18:$H$21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Data'!$I$14:$I$21</c15:sqref>
                  </c15:fullRef>
                </c:ext>
              </c:extLst>
              <c:f>'Graph Data'!$I$18:$I$21</c:f>
              <c:numCache>
                <c:formatCode>0.0</c:formatCode>
                <c:ptCount val="4"/>
                <c:pt idx="0">
                  <c:v>92.468999999999994</c:v>
                </c:pt>
                <c:pt idx="1">
                  <c:v>92.244</c:v>
                </c:pt>
                <c:pt idx="2">
                  <c:v>96.043999999999997</c:v>
                </c:pt>
                <c:pt idx="3">
                  <c:v>96.052999999999997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Data'!$I$14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Data'!$I$17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Data'!$T$18:$T$21</c:f>
                <c:numCache>
                  <c:formatCode>General</c:formatCode>
                  <c:ptCount val="4"/>
                  <c:pt idx="0">
                    <c:v>15.122469038285001</c:v>
                  </c:pt>
                  <c:pt idx="1">
                    <c:v>15.66550751112508</c:v>
                  </c:pt>
                  <c:pt idx="2">
                    <c:v>14.697387972271507</c:v>
                  </c:pt>
                  <c:pt idx="3">
                    <c:v>14.789514042591005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Data'!$T$14:$T$21</c15:sqref>
                    </c15:fullRef>
                  </c:ext>
                </c:extLst>
                <c:f>'Graph Data'!$T$18:$T$21</c:f>
                <c:numCache>
                  <c:formatCode>General</c:formatCode>
                  <c:ptCount val="4"/>
                  <c:pt idx="0">
                    <c:v>15.122469038285001</c:v>
                  </c:pt>
                  <c:pt idx="1">
                    <c:v>15.66550751112508</c:v>
                  </c:pt>
                  <c:pt idx="2">
                    <c:v>14.697387972271507</c:v>
                  </c:pt>
                  <c:pt idx="3">
                    <c:v>14.789514042591005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Data'!$O$14:$O$21</c15:sqref>
                  </c15:fullRef>
                </c:ext>
              </c:extLst>
              <c:f>'Graph Data'!$O$18:$O$21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Data'!$P$14:$P$21</c15:sqref>
                  </c15:fullRef>
                </c:ext>
              </c:extLst>
              <c:f>'Graph Data'!$P$18:$P$21</c:f>
              <c:numCache>
                <c:formatCode>0.0</c:formatCode>
                <c:ptCount val="4"/>
                <c:pt idx="0">
                  <c:v>31.216000000000001</c:v>
                </c:pt>
                <c:pt idx="1">
                  <c:v>17.98</c:v>
                </c:pt>
                <c:pt idx="2">
                  <c:v>49.529000000000003</c:v>
                </c:pt>
                <c:pt idx="3">
                  <c:v>36.279000000000003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Data'!$P$14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Data'!$P$17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B2">
            <v>86.741</v>
          </cell>
          <cell r="C2">
            <v>83.933563110067098</v>
          </cell>
          <cell r="D2">
            <v>89.548714386780205</v>
          </cell>
          <cell r="E2">
            <v>1.2430000000000001</v>
          </cell>
          <cell r="F2">
            <v>69.796000000000006</v>
          </cell>
          <cell r="G2">
            <v>9.08</v>
          </cell>
          <cell r="H2">
            <v>1E-13</v>
          </cell>
          <cell r="I2">
            <v>2.0999999999999999E-13</v>
          </cell>
          <cell r="J2" t="str">
            <v>p&lt;0.001</v>
          </cell>
        </row>
        <row r="3">
          <cell r="B3">
            <v>86.828000000000003</v>
          </cell>
          <cell r="C3">
            <v>84.019917136744397</v>
          </cell>
          <cell r="D3">
            <v>89.635253594747297</v>
          </cell>
          <cell r="E3">
            <v>1.2430000000000001</v>
          </cell>
          <cell r="F3">
            <v>69.86</v>
          </cell>
          <cell r="G3">
            <v>9.08</v>
          </cell>
          <cell r="H3">
            <v>1E-13</v>
          </cell>
          <cell r="I3">
            <v>2.0999999999999999E-13</v>
          </cell>
          <cell r="J3" t="str">
            <v>p&lt;0.001</v>
          </cell>
        </row>
        <row r="4">
          <cell r="B4">
            <v>87.927999999999997</v>
          </cell>
          <cell r="C4">
            <v>85.119595797591501</v>
          </cell>
          <cell r="D4">
            <v>90.736772988051001</v>
          </cell>
          <cell r="E4">
            <v>1.244</v>
          </cell>
          <cell r="F4">
            <v>70.686999999999998</v>
          </cell>
          <cell r="G4">
            <v>9.11</v>
          </cell>
          <cell r="H4">
            <v>8.3999999999999995E-14</v>
          </cell>
          <cell r="I4">
            <v>2.0999999999999999E-13</v>
          </cell>
          <cell r="J4" t="str">
            <v>p&lt;0.001</v>
          </cell>
        </row>
        <row r="5">
          <cell r="B5">
            <v>87.77</v>
          </cell>
          <cell r="C5">
            <v>84.953967915007198</v>
          </cell>
          <cell r="D5">
            <v>90.586581191601695</v>
          </cell>
          <cell r="E5">
            <v>1.252</v>
          </cell>
          <cell r="F5">
            <v>70.087000000000003</v>
          </cell>
          <cell r="G5">
            <v>9.36</v>
          </cell>
          <cell r="H5">
            <v>4.7000000000000002E-14</v>
          </cell>
          <cell r="I5">
            <v>1.9E-13</v>
          </cell>
          <cell r="J5" t="str">
            <v>p&lt;0.001</v>
          </cell>
        </row>
        <row r="6">
          <cell r="B6">
            <v>86.741</v>
          </cell>
          <cell r="C6">
            <v>83.933563110067098</v>
          </cell>
          <cell r="D6">
            <v>89.548714386780205</v>
          </cell>
          <cell r="E6">
            <v>1.2430000000000001</v>
          </cell>
          <cell r="F6">
            <v>69.796000000000006</v>
          </cell>
          <cell r="G6">
            <v>9.08</v>
          </cell>
          <cell r="H6">
            <v>1E-13</v>
          </cell>
          <cell r="I6">
            <v>2.0999999999999999E-13</v>
          </cell>
          <cell r="J6" t="str">
            <v>p&lt;0.001</v>
          </cell>
        </row>
        <row r="7">
          <cell r="B7">
            <v>89.647000000000006</v>
          </cell>
          <cell r="C7">
            <v>86.578429500553597</v>
          </cell>
          <cell r="D7">
            <v>92.716091572828105</v>
          </cell>
          <cell r="E7">
            <v>1.4550000000000001</v>
          </cell>
          <cell r="F7">
            <v>61.631999999999998</v>
          </cell>
          <cell r="G7">
            <v>17</v>
          </cell>
          <cell r="H7">
            <v>1.9999999999999998E-21</v>
          </cell>
          <cell r="I7">
            <v>6.7999999999999994E-20</v>
          </cell>
          <cell r="J7" t="str">
            <v>p&lt;0.001</v>
          </cell>
        </row>
        <row r="8">
          <cell r="B8">
            <v>87.45</v>
          </cell>
          <cell r="C8">
            <v>84.606154984911498</v>
          </cell>
          <cell r="D8">
            <v>90.293679370777298</v>
          </cell>
          <cell r="E8">
            <v>1.28</v>
          </cell>
          <cell r="F8">
            <v>68.323999999999998</v>
          </cell>
          <cell r="G8">
            <v>10.220000000000001</v>
          </cell>
          <cell r="H8">
            <v>6.2999999999999998E-15</v>
          </cell>
          <cell r="I8">
            <v>4.7000000000000002E-14</v>
          </cell>
          <cell r="J8" t="str">
            <v>p&lt;0.001</v>
          </cell>
        </row>
        <row r="9">
          <cell r="B9">
            <v>89.477999999999994</v>
          </cell>
          <cell r="C9">
            <v>86.647709612266198</v>
          </cell>
          <cell r="D9">
            <v>92.308623408446294</v>
          </cell>
          <cell r="E9">
            <v>1.2669999999999999</v>
          </cell>
          <cell r="F9">
            <v>70.626000000000005</v>
          </cell>
          <cell r="G9">
            <v>9.81</v>
          </cell>
          <cell r="H9">
            <v>1.3E-14</v>
          </cell>
          <cell r="I9">
            <v>8.5000000000000004E-14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0.76835043641376299</v>
          </cell>
        </row>
        <row r="3">
          <cell r="B3">
            <v>0.60548439817847399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318.65600000000001</v>
          </cell>
          <cell r="C2">
            <v>233.729178750984</v>
          </cell>
          <cell r="D2">
            <v>403.58209296378402</v>
          </cell>
          <cell r="E2">
            <v>26.135999999999999</v>
          </cell>
          <cell r="F2">
            <v>12.192</v>
          </cell>
          <cell r="G2">
            <v>2.89</v>
          </cell>
          <cell r="H2">
            <v>1E-3</v>
          </cell>
          <cell r="I2">
            <v>1E-3</v>
          </cell>
          <cell r="J2" t="str">
            <v>p&lt;0.01</v>
          </cell>
        </row>
        <row r="3">
          <cell r="B3">
            <v>318.2</v>
          </cell>
          <cell r="C3">
            <v>233.27718907876999</v>
          </cell>
          <cell r="D3">
            <v>403.12367983266302</v>
          </cell>
          <cell r="E3">
            <v>26.135999999999999</v>
          </cell>
          <cell r="F3">
            <v>12.175000000000001</v>
          </cell>
          <cell r="G3">
            <v>2.89</v>
          </cell>
          <cell r="H3">
            <v>1E-3</v>
          </cell>
          <cell r="I3">
            <v>1E-3</v>
          </cell>
          <cell r="J3" t="str">
            <v>p&lt;0.01</v>
          </cell>
        </row>
        <row r="4">
          <cell r="B4">
            <v>318.55099999999999</v>
          </cell>
          <cell r="C4">
            <v>233.73805603720101</v>
          </cell>
          <cell r="D4">
            <v>403.363514573445</v>
          </cell>
          <cell r="E4">
            <v>26.161000000000001</v>
          </cell>
          <cell r="F4">
            <v>12.176</v>
          </cell>
          <cell r="G4">
            <v>2.91</v>
          </cell>
          <cell r="H4">
            <v>1E-3</v>
          </cell>
          <cell r="I4">
            <v>1E-3</v>
          </cell>
          <cell r="J4" t="str">
            <v>p&lt;0.01</v>
          </cell>
        </row>
        <row r="5">
          <cell r="B5">
            <v>302.82</v>
          </cell>
          <cell r="C5">
            <v>218.69716974851599</v>
          </cell>
          <cell r="D5">
            <v>386.94200016944802</v>
          </cell>
          <cell r="E5">
            <v>26.324000000000002</v>
          </cell>
          <cell r="F5">
            <v>11.504</v>
          </cell>
          <cell r="G5">
            <v>2.98</v>
          </cell>
          <cell r="H5">
            <v>1E-3</v>
          </cell>
          <cell r="I5">
            <v>1E-3</v>
          </cell>
          <cell r="J5" t="str">
            <v>p&lt;0.01</v>
          </cell>
        </row>
        <row r="6">
          <cell r="B6">
            <v>318.65600000000001</v>
          </cell>
          <cell r="C6">
            <v>233.729178750984</v>
          </cell>
          <cell r="D6">
            <v>403.58209296378402</v>
          </cell>
          <cell r="E6">
            <v>26.135999999999999</v>
          </cell>
          <cell r="F6">
            <v>12.192</v>
          </cell>
          <cell r="G6">
            <v>2.89</v>
          </cell>
          <cell r="H6">
            <v>1E-3</v>
          </cell>
          <cell r="I6">
            <v>1E-3</v>
          </cell>
          <cell r="J6" t="str">
            <v>p&lt;0.01</v>
          </cell>
        </row>
        <row r="7">
          <cell r="B7">
            <v>269.745</v>
          </cell>
          <cell r="C7">
            <v>192.98927288718801</v>
          </cell>
          <cell r="D7">
            <v>346.50144455687899</v>
          </cell>
          <cell r="E7">
            <v>30.951000000000001</v>
          </cell>
          <cell r="F7">
            <v>8.7149999999999999</v>
          </cell>
          <cell r="G7">
            <v>5.69</v>
          </cell>
          <cell r="H7">
            <v>1.7000000000000001E-4</v>
          </cell>
          <cell r="I7">
            <v>2.3000000000000001E-4</v>
          </cell>
          <cell r="J7" t="str">
            <v>p&lt;0.001</v>
          </cell>
        </row>
        <row r="8">
          <cell r="B8">
            <v>317.51299999999998</v>
          </cell>
          <cell r="C8">
            <v>235.54680284587499</v>
          </cell>
          <cell r="D8">
            <v>399.47895292795499</v>
          </cell>
          <cell r="E8">
            <v>26.920999999999999</v>
          </cell>
          <cell r="F8">
            <v>11.794</v>
          </cell>
          <cell r="G8">
            <v>3.26</v>
          </cell>
          <cell r="H8">
            <v>8.8000000000000003E-4</v>
          </cell>
          <cell r="I8">
            <v>1E-3</v>
          </cell>
          <cell r="J8" t="str">
            <v>p&lt;0.01</v>
          </cell>
        </row>
        <row r="9">
          <cell r="B9">
            <v>318.19400000000002</v>
          </cell>
          <cell r="C9">
            <v>235.35057788337301</v>
          </cell>
          <cell r="D9">
            <v>401.03645699751002</v>
          </cell>
          <cell r="E9">
            <v>26.658999999999999</v>
          </cell>
          <cell r="F9">
            <v>11.936</v>
          </cell>
          <cell r="G9">
            <v>3.13</v>
          </cell>
          <cell r="H9">
            <v>1E-3</v>
          </cell>
          <cell r="I9">
            <v>1E-3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0.84581690022898703</v>
          </cell>
        </row>
        <row r="3">
          <cell r="B3">
            <v>0.30971556395475403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B2">
            <v>31.216000000000001</v>
          </cell>
          <cell r="C2">
            <v>16.093530961715</v>
          </cell>
          <cell r="D2">
            <v>46.339439756062298</v>
          </cell>
          <cell r="E2">
            <v>5.3150000000000004</v>
          </cell>
          <cell r="F2">
            <v>5.8730000000000002</v>
          </cell>
          <cell r="G2">
            <v>3.77</v>
          </cell>
          <cell r="H2">
            <v>5.0000000000000001E-3</v>
          </cell>
          <cell r="I2">
            <v>5.0000000000000001E-3</v>
          </cell>
          <cell r="J2" t="str">
            <v>p&lt;0.01</v>
          </cell>
        </row>
        <row r="3">
          <cell r="B3">
            <v>33.115000000000002</v>
          </cell>
          <cell r="C3">
            <v>17.991222353195599</v>
          </cell>
          <cell r="D3">
            <v>48.238595987824198</v>
          </cell>
          <cell r="E3">
            <v>5.3150000000000004</v>
          </cell>
          <cell r="F3">
            <v>6.23</v>
          </cell>
          <cell r="G3">
            <v>3.77</v>
          </cell>
          <cell r="H3">
            <v>4.0000000000000001E-3</v>
          </cell>
          <cell r="I3">
            <v>4.0000000000000001E-3</v>
          </cell>
          <cell r="J3" t="str">
            <v>p&lt;0.01</v>
          </cell>
        </row>
        <row r="4">
          <cell r="B4">
            <v>31.606000000000002</v>
          </cell>
          <cell r="C4">
            <v>16.503553829316999</v>
          </cell>
          <cell r="D4">
            <v>46.7092193978513</v>
          </cell>
          <cell r="E4">
            <v>5.3259999999999996</v>
          </cell>
          <cell r="F4">
            <v>5.9349999999999996</v>
          </cell>
          <cell r="G4">
            <v>3.8</v>
          </cell>
          <cell r="H4">
            <v>5.0000000000000001E-3</v>
          </cell>
          <cell r="I4">
            <v>5.0000000000000001E-3</v>
          </cell>
          <cell r="J4" t="str">
            <v>p&lt;0.01</v>
          </cell>
        </row>
        <row r="5">
          <cell r="B5">
            <v>36.551000000000002</v>
          </cell>
          <cell r="C5">
            <v>21.5758072554876</v>
          </cell>
          <cell r="D5">
            <v>51.5270973263545</v>
          </cell>
          <cell r="E5">
            <v>5.3979999999999997</v>
          </cell>
          <cell r="F5">
            <v>6.7709999999999999</v>
          </cell>
          <cell r="G5">
            <v>4.01</v>
          </cell>
          <cell r="H5">
            <v>2E-3</v>
          </cell>
          <cell r="I5">
            <v>3.0000000000000001E-3</v>
          </cell>
          <cell r="J5" t="str">
            <v>p&lt;0.01</v>
          </cell>
        </row>
        <row r="6">
          <cell r="B6">
            <v>31.216000000000001</v>
          </cell>
          <cell r="C6">
            <v>16.093530961715</v>
          </cell>
          <cell r="D6">
            <v>46.339439756062298</v>
          </cell>
          <cell r="E6">
            <v>5.3150000000000004</v>
          </cell>
          <cell r="F6">
            <v>5.8730000000000002</v>
          </cell>
          <cell r="G6">
            <v>3.77</v>
          </cell>
          <cell r="H6">
            <v>5.0000000000000001E-3</v>
          </cell>
          <cell r="I6">
            <v>5.0000000000000001E-3</v>
          </cell>
          <cell r="J6" t="str">
            <v>p&lt;0.01</v>
          </cell>
        </row>
        <row r="7">
          <cell r="B7">
            <v>17.98</v>
          </cell>
          <cell r="C7">
            <v>2.3144924888749201</v>
          </cell>
          <cell r="D7">
            <v>33.646499339290301</v>
          </cell>
          <cell r="E7">
            <v>7.25</v>
          </cell>
          <cell r="F7">
            <v>2.48</v>
          </cell>
          <cell r="G7">
            <v>12.98</v>
          </cell>
          <cell r="H7">
            <v>2.8000000000000001E-2</v>
          </cell>
          <cell r="I7">
            <v>2.8000000000000001E-2</v>
          </cell>
          <cell r="J7" t="str">
            <v>p&lt;0.05</v>
          </cell>
        </row>
        <row r="8">
          <cell r="B8">
            <v>49.529000000000003</v>
          </cell>
          <cell r="C8">
            <v>34.831612027728497</v>
          </cell>
          <cell r="D8">
            <v>64.227221045566196</v>
          </cell>
          <cell r="E8">
            <v>5.6509999999999998</v>
          </cell>
          <cell r="F8">
            <v>8.7650000000000006</v>
          </cell>
          <cell r="G8">
            <v>4.8099999999999996</v>
          </cell>
          <cell r="H8">
            <v>3.8999999999999999E-4</v>
          </cell>
          <cell r="I8">
            <v>5.1999999999999995E-4</v>
          </cell>
          <cell r="J8" t="str">
            <v>p&lt;0.001</v>
          </cell>
        </row>
        <row r="9">
          <cell r="B9">
            <v>36.279000000000003</v>
          </cell>
          <cell r="C9">
            <v>21.489485957408998</v>
          </cell>
          <cell r="D9">
            <v>51.068937214943901</v>
          </cell>
          <cell r="E9">
            <v>5.5419999999999998</v>
          </cell>
          <cell r="F9">
            <v>6.5460000000000003</v>
          </cell>
          <cell r="G9">
            <v>4.45</v>
          </cell>
          <cell r="H9">
            <v>2E-3</v>
          </cell>
          <cell r="I9">
            <v>2E-3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-0.17622355777573701</v>
          </cell>
          <cell r="E2">
            <v>0.34911679195092898</v>
          </cell>
          <cell r="F2">
            <v>0.13400000000000001</v>
          </cell>
          <cell r="G2">
            <v>0.64600000000000002</v>
          </cell>
          <cell r="H2">
            <v>599</v>
          </cell>
          <cell r="I2">
            <v>0.51800000000000002</v>
          </cell>
          <cell r="J2">
            <v>0.57499999999999996</v>
          </cell>
        </row>
        <row r="3">
          <cell r="C3">
            <v>1.1870000000000001</v>
          </cell>
          <cell r="D3">
            <v>0.89713326121269898</v>
          </cell>
          <cell r="E3">
            <v>1.4769580276652901</v>
          </cell>
          <cell r="F3">
            <v>0.14799999999999999</v>
          </cell>
          <cell r="G3">
            <v>8.0410000000000004</v>
          </cell>
          <cell r="H3">
            <v>599.04999999999995</v>
          </cell>
          <cell r="I3">
            <v>4.7999999999999999E-15</v>
          </cell>
          <cell r="J3">
            <v>3.2000000000000002E-14</v>
          </cell>
          <cell r="K3" t="str">
            <v>p&lt;0.001</v>
          </cell>
        </row>
        <row r="4">
          <cell r="C4">
            <v>1.0289999999999999</v>
          </cell>
          <cell r="D4">
            <v>0.62451067077244504</v>
          </cell>
          <cell r="E4">
            <v>1.4337609392189199</v>
          </cell>
          <cell r="F4">
            <v>0.20599999999999999</v>
          </cell>
          <cell r="G4">
            <v>4.9950000000000001</v>
          </cell>
          <cell r="H4">
            <v>599.25</v>
          </cell>
          <cell r="I4">
            <v>7.7000000000000004E-7</v>
          </cell>
          <cell r="J4">
            <v>2.2000000000000001E-6</v>
          </cell>
          <cell r="K4" t="str">
            <v>p&lt;0.001</v>
          </cell>
        </row>
        <row r="5">
          <cell r="C5">
            <v>1.101</v>
          </cell>
          <cell r="D5">
            <v>0.80935063873684099</v>
          </cell>
          <cell r="E5">
            <v>1.3918474150549001</v>
          </cell>
          <cell r="F5">
            <v>0.14799999999999999</v>
          </cell>
          <cell r="G5">
            <v>7.4219999999999997</v>
          </cell>
          <cell r="H5">
            <v>599.07000000000005</v>
          </cell>
          <cell r="I5">
            <v>4.0000000000000001E-13</v>
          </cell>
          <cell r="J5">
            <v>1.9E-12</v>
          </cell>
          <cell r="K5" t="str">
            <v>p&lt;0.001</v>
          </cell>
        </row>
        <row r="6">
          <cell r="C6">
            <v>0.94299999999999995</v>
          </cell>
          <cell r="D6">
            <v>0.53639380862266905</v>
          </cell>
          <cell r="E6">
            <v>1.3489845674987699</v>
          </cell>
          <cell r="F6">
            <v>0.20699999999999999</v>
          </cell>
          <cell r="G6">
            <v>4.5570000000000004</v>
          </cell>
          <cell r="H6">
            <v>599.27</v>
          </cell>
          <cell r="I6">
            <v>6.2999999999999998E-6</v>
          </cell>
          <cell r="J6">
            <v>1.5999999999999999E-5</v>
          </cell>
          <cell r="K6" t="str">
            <v>p&lt;0.001</v>
          </cell>
        </row>
        <row r="7">
          <cell r="C7">
            <v>-0.158</v>
          </cell>
          <cell r="D7">
            <v>-0.57464159663496805</v>
          </cell>
          <cell r="E7">
            <v>0.25882191774888103</v>
          </cell>
          <cell r="F7">
            <v>0.21199999999999999</v>
          </cell>
          <cell r="G7">
            <v>-0.74399999999999999</v>
          </cell>
          <cell r="H7">
            <v>599.19000000000005</v>
          </cell>
          <cell r="I7">
            <v>0.45700000000000002</v>
          </cell>
          <cell r="J7">
            <v>0.51900000000000002</v>
          </cell>
        </row>
        <row r="8">
          <cell r="C8">
            <v>2.9060000000000001</v>
          </cell>
          <cell r="D8">
            <v>1.43989403890102</v>
          </cell>
          <cell r="E8">
            <v>4.3723495376978097</v>
          </cell>
          <cell r="F8">
            <v>0.747</v>
          </cell>
          <cell r="G8">
            <v>3.8929999999999998</v>
          </cell>
          <cell r="H8">
            <v>599.22</v>
          </cell>
          <cell r="I8">
            <v>1.1E-4</v>
          </cell>
          <cell r="J8">
            <v>2.5999999999999998E-4</v>
          </cell>
          <cell r="K8" t="str">
            <v>p&lt;0.001</v>
          </cell>
        </row>
        <row r="9">
          <cell r="C9">
            <v>0.70899999999999996</v>
          </cell>
          <cell r="D9">
            <v>0.102277898532735</v>
          </cell>
          <cell r="E9">
            <v>1.3152789603550199</v>
          </cell>
          <cell r="F9">
            <v>0.309</v>
          </cell>
          <cell r="G9">
            <v>2.2949999999999999</v>
          </cell>
          <cell r="H9">
            <v>599.28</v>
          </cell>
          <cell r="I9">
            <v>2.1999999999999999E-2</v>
          </cell>
          <cell r="J9">
            <v>3.3000000000000002E-2</v>
          </cell>
          <cell r="K9" t="str">
            <v>p&lt;0.05</v>
          </cell>
        </row>
        <row r="10">
          <cell r="C10">
            <v>2.7370000000000001</v>
          </cell>
          <cell r="D10">
            <v>2.2689946448089602</v>
          </cell>
          <cell r="E10">
            <v>3.20506087914102</v>
          </cell>
          <cell r="F10">
            <v>0.23799999999999999</v>
          </cell>
          <cell r="G10">
            <v>11.484999999999999</v>
          </cell>
          <cell r="H10">
            <v>599.30999999999995</v>
          </cell>
          <cell r="I10">
            <v>9.8999999999999996E-28</v>
          </cell>
          <cell r="J10">
            <v>1.7000000000000001E-26</v>
          </cell>
          <cell r="K10" t="str">
            <v>p&lt;0.001</v>
          </cell>
        </row>
        <row r="11">
          <cell r="C11">
            <v>-2.1970000000000001</v>
          </cell>
          <cell r="D11">
            <v>-3.71501773001311</v>
          </cell>
          <cell r="E11">
            <v>-0.679668987678123</v>
          </cell>
          <cell r="F11">
            <v>0.77300000000000002</v>
          </cell>
          <cell r="G11">
            <v>-2.843</v>
          </cell>
          <cell r="H11">
            <v>599.24</v>
          </cell>
          <cell r="I11">
            <v>5.0000000000000001E-3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-0.16900000000000001</v>
          </cell>
          <cell r="D12">
            <v>-1.6120360772511799</v>
          </cell>
          <cell r="E12">
            <v>1.27384802462074</v>
          </cell>
          <cell r="F12">
            <v>0.73499999999999999</v>
          </cell>
          <cell r="G12">
            <v>-0.23</v>
          </cell>
          <cell r="H12">
            <v>599.23</v>
          </cell>
          <cell r="I12">
            <v>0.81799999999999995</v>
          </cell>
          <cell r="J12">
            <v>0.88200000000000001</v>
          </cell>
        </row>
        <row r="13">
          <cell r="C13">
            <v>2.028</v>
          </cell>
          <cell r="D13">
            <v>1.4427162114199401</v>
          </cell>
          <cell r="E13">
            <v>2.6137824536420098</v>
          </cell>
          <cell r="F13">
            <v>0.29799999999999999</v>
          </cell>
          <cell r="G13">
            <v>6.8029999999999999</v>
          </cell>
          <cell r="H13">
            <v>599.21</v>
          </cell>
          <cell r="I13">
            <v>2.5000000000000001E-11</v>
          </cell>
          <cell r="J13">
            <v>1E-10</v>
          </cell>
          <cell r="K13" t="str">
            <v>p&lt;0.001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0.41799999999999998</v>
          </cell>
          <cell r="D2">
            <v>3.3500665078795497E-2</v>
          </cell>
          <cell r="E2">
            <v>0.80290460797727603</v>
          </cell>
          <cell r="F2">
            <v>0.19600000000000001</v>
          </cell>
          <cell r="G2">
            <v>2.1349999999999998</v>
          </cell>
          <cell r="H2">
            <v>610.01</v>
          </cell>
          <cell r="I2">
            <v>3.3000000000000002E-2</v>
          </cell>
          <cell r="J2">
            <v>4.8000000000000001E-2</v>
          </cell>
          <cell r="K2" t="str">
            <v>p&lt;0.05</v>
          </cell>
        </row>
        <row r="3">
          <cell r="C3">
            <v>1.127</v>
          </cell>
          <cell r="D3">
            <v>0.70131585515275996</v>
          </cell>
          <cell r="E3">
            <v>1.55323490256314</v>
          </cell>
          <cell r="F3">
            <v>0.217</v>
          </cell>
          <cell r="G3">
            <v>5.1970000000000001</v>
          </cell>
          <cell r="H3">
            <v>610.09</v>
          </cell>
          <cell r="I3">
            <v>2.8000000000000002E-7</v>
          </cell>
          <cell r="J3">
            <v>8.2999999999999999E-7</v>
          </cell>
          <cell r="K3" t="str">
            <v>p&lt;0.001</v>
          </cell>
        </row>
        <row r="4">
          <cell r="C4">
            <v>2.2770000000000001</v>
          </cell>
          <cell r="D4">
            <v>1.7025012775639601</v>
          </cell>
          <cell r="E4">
            <v>2.8510154750922698</v>
          </cell>
          <cell r="F4">
            <v>0.29199999999999998</v>
          </cell>
          <cell r="G4">
            <v>7.7859999999999996</v>
          </cell>
          <cell r="H4">
            <v>610.38</v>
          </cell>
          <cell r="I4">
            <v>2.9999999999999998E-14</v>
          </cell>
          <cell r="J4">
            <v>1.7000000000000001E-13</v>
          </cell>
          <cell r="K4" t="str">
            <v>p&lt;0.001</v>
          </cell>
        </row>
        <row r="5">
          <cell r="C5">
            <v>0.70899999999999996</v>
          </cell>
          <cell r="D5">
            <v>0.28227600949738602</v>
          </cell>
          <cell r="E5">
            <v>1.1358694751615099</v>
          </cell>
          <cell r="F5">
            <v>0.217</v>
          </cell>
          <cell r="G5">
            <v>3.2629999999999999</v>
          </cell>
          <cell r="H5">
            <v>610.13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1.859</v>
          </cell>
          <cell r="D6">
            <v>1.28319745664523</v>
          </cell>
          <cell r="E6">
            <v>2.4339140229581702</v>
          </cell>
          <cell r="F6">
            <v>0.29299999999999998</v>
          </cell>
          <cell r="G6">
            <v>6.3440000000000003</v>
          </cell>
          <cell r="H6">
            <v>610.41</v>
          </cell>
          <cell r="I6">
            <v>4.3999999999999998E-10</v>
          </cell>
          <cell r="J6">
            <v>1.6000000000000001E-9</v>
          </cell>
          <cell r="K6" t="str">
            <v>p&lt;0.001</v>
          </cell>
        </row>
        <row r="7">
          <cell r="C7">
            <v>1.149</v>
          </cell>
          <cell r="D7">
            <v>0.55612527383617805</v>
          </cell>
          <cell r="E7">
            <v>1.7428407211082599</v>
          </cell>
          <cell r="F7">
            <v>0.30199999999999999</v>
          </cell>
          <cell r="G7">
            <v>3.8039999999999998</v>
          </cell>
          <cell r="H7">
            <v>610.29999999999995</v>
          </cell>
          <cell r="I7">
            <v>1.6000000000000001E-3</v>
          </cell>
          <cell r="J7">
            <v>3.6000000000000002E-4</v>
          </cell>
          <cell r="K7" t="str">
            <v>p&lt;0.001</v>
          </cell>
        </row>
        <row r="8">
          <cell r="C8">
            <v>-0.224</v>
          </cell>
          <cell r="D8">
            <v>-2.37459918545763</v>
          </cell>
          <cell r="E8">
            <v>1.9261080163397499</v>
          </cell>
          <cell r="F8">
            <v>1.095</v>
          </cell>
          <cell r="G8">
            <v>-0.20499999999999999</v>
          </cell>
          <cell r="H8">
            <v>610.41</v>
          </cell>
          <cell r="I8">
            <v>0.83799999999999997</v>
          </cell>
          <cell r="J8">
            <v>0.89200000000000002</v>
          </cell>
        </row>
        <row r="9">
          <cell r="C9">
            <v>3.5750000000000002</v>
          </cell>
          <cell r="D9">
            <v>2.7230860418040499</v>
          </cell>
          <cell r="E9">
            <v>4.4268560790662503</v>
          </cell>
          <cell r="F9">
            <v>0.434</v>
          </cell>
          <cell r="G9">
            <v>8.2409999999999997</v>
          </cell>
          <cell r="H9">
            <v>610.38</v>
          </cell>
          <cell r="I9">
            <v>1.0000000000000001E-15</v>
          </cell>
          <cell r="J9">
            <v>7.2000000000000002E-15</v>
          </cell>
          <cell r="K9" t="str">
            <v>p&lt;0.001</v>
          </cell>
        </row>
        <row r="10">
          <cell r="C10">
            <v>3.5840000000000001</v>
          </cell>
          <cell r="D10">
            <v>2.9190359284613399</v>
          </cell>
          <cell r="E10">
            <v>4.2499505497987498</v>
          </cell>
          <cell r="F10">
            <v>0.33900000000000002</v>
          </cell>
          <cell r="G10">
            <v>10.577999999999999</v>
          </cell>
          <cell r="H10">
            <v>610.54999999999995</v>
          </cell>
          <cell r="I10">
            <v>3.9999999999999997E-24</v>
          </cell>
          <cell r="J10">
            <v>5.5000000000000001E-23</v>
          </cell>
          <cell r="K10" t="str">
            <v>p&lt;0.001</v>
          </cell>
        </row>
        <row r="11">
          <cell r="C11">
            <v>3.7989999999999999</v>
          </cell>
          <cell r="D11">
            <v>1.5760476102043599</v>
          </cell>
          <cell r="E11">
            <v>6.0223856797981297</v>
          </cell>
          <cell r="F11">
            <v>1.1319999999999999</v>
          </cell>
          <cell r="G11">
            <v>3.3559999999999999</v>
          </cell>
          <cell r="H11">
            <v>610.42999999999995</v>
          </cell>
          <cell r="I11">
            <v>8.4000000000000003E-4</v>
          </cell>
          <cell r="J11">
            <v>2E-3</v>
          </cell>
          <cell r="K11" t="str">
            <v>p&lt;0.01</v>
          </cell>
        </row>
        <row r="12">
          <cell r="C12">
            <v>3.8090000000000002</v>
          </cell>
          <cell r="D12">
            <v>1.6896880694561001</v>
          </cell>
          <cell r="E12">
            <v>5.9277895779385901</v>
          </cell>
          <cell r="F12">
            <v>1.079</v>
          </cell>
          <cell r="G12">
            <v>3.53</v>
          </cell>
          <cell r="H12">
            <v>610.42999999999995</v>
          </cell>
          <cell r="I12">
            <v>4.4999999999999999E-4</v>
          </cell>
          <cell r="J12">
            <v>9.3000000000000005E-4</v>
          </cell>
          <cell r="K12" t="str">
            <v>p&lt;0.001</v>
          </cell>
        </row>
        <row r="13">
          <cell r="C13">
            <v>0.01</v>
          </cell>
          <cell r="D13">
            <v>-0.83797400462558602</v>
          </cell>
          <cell r="E13">
            <v>0.85701836201477699</v>
          </cell>
          <cell r="F13">
            <v>0.432</v>
          </cell>
          <cell r="G13">
            <v>2.1999999999999999E-2</v>
          </cell>
          <cell r="H13">
            <v>610.38</v>
          </cell>
          <cell r="I13">
            <v>0.98199999999999998</v>
          </cell>
          <cell r="J13">
            <v>0.98199999999999998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0.19600000000000001</v>
          </cell>
          <cell r="D2">
            <v>-9.0745463801998993E-2</v>
          </cell>
          <cell r="E2">
            <v>0.48301030414323198</v>
          </cell>
          <cell r="F2">
            <v>0.14599999999999999</v>
          </cell>
          <cell r="G2">
            <v>1.343</v>
          </cell>
          <cell r="H2">
            <v>607.04999999999995</v>
          </cell>
          <cell r="I2">
            <v>0.18</v>
          </cell>
          <cell r="J2">
            <v>0.23400000000000001</v>
          </cell>
        </row>
        <row r="3">
          <cell r="C3">
            <v>-0.1</v>
          </cell>
          <cell r="D3">
            <v>-0.41593981405409902</v>
          </cell>
          <cell r="E3">
            <v>0.21663232093059601</v>
          </cell>
          <cell r="F3">
            <v>0.161</v>
          </cell>
          <cell r="G3">
            <v>-0.61899999999999999</v>
          </cell>
          <cell r="H3">
            <v>607.79999999999995</v>
          </cell>
          <cell r="I3">
            <v>0.53600000000000003</v>
          </cell>
          <cell r="J3">
            <v>0.59099999999999997</v>
          </cell>
        </row>
        <row r="4">
          <cell r="C4">
            <v>0.93100000000000005</v>
          </cell>
          <cell r="D4">
            <v>0.50516596316862294</v>
          </cell>
          <cell r="E4">
            <v>1.3574519717178299</v>
          </cell>
          <cell r="F4">
            <v>0.217</v>
          </cell>
          <cell r="G4">
            <v>4.2919999999999998</v>
          </cell>
          <cell r="H4">
            <v>609</v>
          </cell>
          <cell r="I4">
            <v>2.0999999999999999E-5</v>
          </cell>
          <cell r="J4">
            <v>5.1999999999999997E-5</v>
          </cell>
          <cell r="K4" t="str">
            <v>p&lt;0.001</v>
          </cell>
        </row>
        <row r="5">
          <cell r="C5">
            <v>-0.29599999999999999</v>
          </cell>
          <cell r="D5">
            <v>-0.61310322699780995</v>
          </cell>
          <cell r="E5">
            <v>2.1530893456159599E-2</v>
          </cell>
          <cell r="F5">
            <v>0.16200000000000001</v>
          </cell>
          <cell r="G5">
            <v>-1.831</v>
          </cell>
          <cell r="H5">
            <v>607.9</v>
          </cell>
          <cell r="I5">
            <v>6.8000000000000005E-2</v>
          </cell>
          <cell r="J5">
            <v>9.4E-2</v>
          </cell>
        </row>
        <row r="6">
          <cell r="C6">
            <v>0.73499999999999999</v>
          </cell>
          <cell r="D6">
            <v>0.30788855775539298</v>
          </cell>
          <cell r="E6">
            <v>1.1624645363597299</v>
          </cell>
          <cell r="F6">
            <v>0.218</v>
          </cell>
          <cell r="G6">
            <v>3.379</v>
          </cell>
          <cell r="H6">
            <v>609.12</v>
          </cell>
          <cell r="I6">
            <v>7.6999999999999996E-4</v>
          </cell>
          <cell r="J6">
            <v>2E-3</v>
          </cell>
          <cell r="K6" t="str">
            <v>p&lt;0.01</v>
          </cell>
        </row>
        <row r="7">
          <cell r="C7">
            <v>1.0309999999999999</v>
          </cell>
          <cell r="D7">
            <v>0.59060134673902998</v>
          </cell>
          <cell r="E7">
            <v>1.47132408101882</v>
          </cell>
          <cell r="F7">
            <v>0.224</v>
          </cell>
          <cell r="G7">
            <v>4.5979999999999999</v>
          </cell>
          <cell r="H7">
            <v>608.34</v>
          </cell>
          <cell r="I7">
            <v>5.2000000000000002E-6</v>
          </cell>
          <cell r="J7">
            <v>1.4E-5</v>
          </cell>
          <cell r="K7" t="str">
            <v>p&lt;0.001</v>
          </cell>
        </row>
        <row r="8">
          <cell r="C8">
            <v>-2.7370000000000001</v>
          </cell>
          <cell r="D8">
            <v>-4.3344661309013999</v>
          </cell>
          <cell r="E8">
            <v>-1.1389865705839299</v>
          </cell>
          <cell r="F8">
            <v>0.81399999999999995</v>
          </cell>
          <cell r="G8">
            <v>-3.3639999999999999</v>
          </cell>
          <cell r="H8">
            <v>609.5</v>
          </cell>
          <cell r="I8">
            <v>8.1999999999999998E-4</v>
          </cell>
          <cell r="J8">
            <v>2E-3</v>
          </cell>
          <cell r="K8" t="str">
            <v>p&lt;0.01</v>
          </cell>
        </row>
        <row r="9">
          <cell r="C9">
            <v>3.6280000000000001</v>
          </cell>
          <cell r="D9">
            <v>2.9958198266153402</v>
          </cell>
          <cell r="E9">
            <v>4.2601421782406597</v>
          </cell>
          <cell r="F9">
            <v>0.32200000000000001</v>
          </cell>
          <cell r="G9">
            <v>11.271000000000001</v>
          </cell>
          <cell r="H9">
            <v>608.67999999999995</v>
          </cell>
          <cell r="I9">
            <v>6.7999999999999994E-27</v>
          </cell>
          <cell r="J9">
            <v>1E-25</v>
          </cell>
          <cell r="K9" t="str">
            <v>p&lt;0.001</v>
          </cell>
        </row>
        <row r="10">
          <cell r="C10">
            <v>1.2</v>
          </cell>
          <cell r="D10">
            <v>0.70686892976566496</v>
          </cell>
          <cell r="E10">
            <v>1.69411638255483</v>
          </cell>
          <cell r="F10">
            <v>0.251</v>
          </cell>
          <cell r="G10">
            <v>4.7759999999999998</v>
          </cell>
          <cell r="H10">
            <v>610.30999999999995</v>
          </cell>
          <cell r="I10">
            <v>2.2000000000000001E-6</v>
          </cell>
          <cell r="J10">
            <v>6.0000000000000002E-6</v>
          </cell>
          <cell r="K10" t="str">
            <v>p&lt;0.001</v>
          </cell>
        </row>
        <row r="11">
          <cell r="C11">
            <v>6.3650000000000002</v>
          </cell>
          <cell r="D11">
            <v>4.7129881437151004</v>
          </cell>
          <cell r="E11">
            <v>8.0164265627751394</v>
          </cell>
          <cell r="F11">
            <v>0.84099999999999997</v>
          </cell>
          <cell r="G11">
            <v>7.5679999999999996</v>
          </cell>
          <cell r="H11">
            <v>609.64</v>
          </cell>
          <cell r="I11">
            <v>1.4000000000000001E-13</v>
          </cell>
          <cell r="J11">
            <v>6.8999999999999999E-13</v>
          </cell>
          <cell r="K11" t="str">
            <v>p&lt;0.001</v>
          </cell>
        </row>
        <row r="12">
          <cell r="C12">
            <v>3.9369999999999998</v>
          </cell>
          <cell r="D12">
            <v>2.3631041742216201</v>
          </cell>
          <cell r="E12">
            <v>5.5113338398016403</v>
          </cell>
          <cell r="F12">
            <v>0.80200000000000005</v>
          </cell>
          <cell r="G12">
            <v>4.9119999999999999</v>
          </cell>
          <cell r="H12">
            <v>609.20000000000005</v>
          </cell>
          <cell r="I12">
            <v>1.1999999999999999E-6</v>
          </cell>
          <cell r="J12">
            <v>3.1999999999999999E-6</v>
          </cell>
          <cell r="K12" t="str">
            <v>p&lt;0.001</v>
          </cell>
        </row>
        <row r="13">
          <cell r="C13">
            <v>-2.427</v>
          </cell>
          <cell r="D13">
            <v>-3.0563169356586801</v>
          </cell>
          <cell r="E13">
            <v>-1.79865975678001</v>
          </cell>
          <cell r="F13">
            <v>0.32</v>
          </cell>
          <cell r="G13">
            <v>-7.5810000000000004</v>
          </cell>
          <cell r="H13">
            <v>609.54</v>
          </cell>
          <cell r="I13">
            <v>1.3E-13</v>
          </cell>
          <cell r="J13">
            <v>6.4999999999999996E-13</v>
          </cell>
          <cell r="K13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0.29899999999999999</v>
          </cell>
          <cell r="D2">
            <v>9.77706662402727E-3</v>
          </cell>
          <cell r="E2">
            <v>0.58856045648899702</v>
          </cell>
          <cell r="F2">
            <v>0.14699999999999999</v>
          </cell>
          <cell r="G2">
            <v>2.0299999999999998</v>
          </cell>
          <cell r="H2">
            <v>598</v>
          </cell>
          <cell r="I2">
            <v>4.2999999999999997E-2</v>
          </cell>
          <cell r="J2">
            <v>6.2E-2</v>
          </cell>
        </row>
        <row r="3">
          <cell r="C3">
            <v>1.31</v>
          </cell>
          <cell r="D3">
            <v>0.99004223472282205</v>
          </cell>
          <cell r="E3">
            <v>1.63094199055638</v>
          </cell>
          <cell r="F3">
            <v>0.16300000000000001</v>
          </cell>
          <cell r="G3">
            <v>8.032</v>
          </cell>
          <cell r="H3">
            <v>598.07000000000005</v>
          </cell>
          <cell r="I3">
            <v>5.1E-15</v>
          </cell>
          <cell r="J3">
            <v>3.2000000000000002E-14</v>
          </cell>
          <cell r="K3" t="str">
            <v>p&lt;0.001</v>
          </cell>
        </row>
        <row r="4">
          <cell r="C4">
            <v>1.5509999999999999</v>
          </cell>
          <cell r="D4">
            <v>1.1068605236237601</v>
          </cell>
          <cell r="E4">
            <v>1.9952385682236999</v>
          </cell>
          <cell r="F4">
            <v>0.22600000000000001</v>
          </cell>
          <cell r="G4">
            <v>6.8579999999999997</v>
          </cell>
          <cell r="H4">
            <v>598.54999999999995</v>
          </cell>
          <cell r="I4">
            <v>1.6999999999999999E-11</v>
          </cell>
          <cell r="J4">
            <v>7.5E-11</v>
          </cell>
          <cell r="K4" t="str">
            <v>p&lt;0.001</v>
          </cell>
        </row>
        <row r="5">
          <cell r="C5">
            <v>1.0109999999999999</v>
          </cell>
          <cell r="D5">
            <v>0.690250370201406</v>
          </cell>
          <cell r="E5">
            <v>1.33239633196426</v>
          </cell>
          <cell r="F5">
            <v>0.16300000000000001</v>
          </cell>
          <cell r="G5">
            <v>6.1859999999999999</v>
          </cell>
          <cell r="H5">
            <v>598.08000000000004</v>
          </cell>
          <cell r="I5">
            <v>1.0999999999999999E-9</v>
          </cell>
          <cell r="J5">
            <v>3.9000000000000002E-9</v>
          </cell>
          <cell r="K5" t="str">
            <v>p&lt;0.001</v>
          </cell>
        </row>
        <row r="6">
          <cell r="C6">
            <v>1.252</v>
          </cell>
          <cell r="D6">
            <v>0.80691508953637903</v>
          </cell>
          <cell r="E6">
            <v>1.6968464791967599</v>
          </cell>
          <cell r="F6">
            <v>0.22700000000000001</v>
          </cell>
          <cell r="G6">
            <v>5.5250000000000004</v>
          </cell>
          <cell r="H6">
            <v>598.51</v>
          </cell>
          <cell r="I6">
            <v>4.9000000000000002E-8</v>
          </cell>
          <cell r="J6">
            <v>1.4999999999999999E-7</v>
          </cell>
          <cell r="K6" t="str">
            <v>p&lt;0.001</v>
          </cell>
        </row>
        <row r="7">
          <cell r="C7">
            <v>0.24099999999999999</v>
          </cell>
          <cell r="D7">
            <v>-0.21726684711392499</v>
          </cell>
          <cell r="E7">
            <v>0.69838171368250701</v>
          </cell>
          <cell r="F7">
            <v>0.23300000000000001</v>
          </cell>
          <cell r="G7">
            <v>1.032</v>
          </cell>
          <cell r="H7">
            <v>598.37</v>
          </cell>
          <cell r="I7">
            <v>0.30299999999999999</v>
          </cell>
          <cell r="J7">
            <v>0.36299999999999999</v>
          </cell>
        </row>
        <row r="8">
          <cell r="C8">
            <v>1.028</v>
          </cell>
          <cell r="D8">
            <v>-0.59504439224239403</v>
          </cell>
          <cell r="E8">
            <v>2.6514496157044301</v>
          </cell>
          <cell r="F8">
            <v>0.82699999999999996</v>
          </cell>
          <cell r="G8">
            <v>1.244</v>
          </cell>
          <cell r="H8">
            <v>599.66999999999996</v>
          </cell>
          <cell r="I8">
            <v>0.214</v>
          </cell>
          <cell r="J8">
            <v>0.26900000000000002</v>
          </cell>
        </row>
        <row r="9">
          <cell r="C9">
            <v>2.2050000000000001</v>
          </cell>
          <cell r="D9">
            <v>1.5256460183122</v>
          </cell>
          <cell r="E9">
            <v>2.8833769109165202</v>
          </cell>
          <cell r="F9">
            <v>0.34599999999999997</v>
          </cell>
          <cell r="G9">
            <v>6.3780000000000001</v>
          </cell>
          <cell r="H9">
            <v>599.33000000000004</v>
          </cell>
          <cell r="I9">
            <v>3.6E-10</v>
          </cell>
          <cell r="J9">
            <v>1.3000000000000001E-9</v>
          </cell>
          <cell r="K9" t="str">
            <v>p&lt;0.001</v>
          </cell>
        </row>
        <row r="10">
          <cell r="C10">
            <v>3.1840000000000002</v>
          </cell>
          <cell r="D10">
            <v>2.66801438751222</v>
          </cell>
          <cell r="E10">
            <v>3.7007411211777099</v>
          </cell>
          <cell r="F10">
            <v>0.26300000000000001</v>
          </cell>
          <cell r="G10">
            <v>12.111000000000001</v>
          </cell>
          <cell r="H10">
            <v>598.76</v>
          </cell>
          <cell r="I10">
            <v>2.3999999999999998E-30</v>
          </cell>
          <cell r="J10">
            <v>5.0999999999999999E-29</v>
          </cell>
          <cell r="K10" t="str">
            <v>p&lt;0.001</v>
          </cell>
        </row>
        <row r="11">
          <cell r="C11">
            <v>1.1759999999999999</v>
          </cell>
          <cell r="D11">
            <v>-0.50558742101078802</v>
          </cell>
          <cell r="E11">
            <v>2.85820512654354</v>
          </cell>
          <cell r="F11">
            <v>0.85599999999999998</v>
          </cell>
          <cell r="G11">
            <v>1.3740000000000001</v>
          </cell>
          <cell r="H11">
            <v>598.95000000000005</v>
          </cell>
          <cell r="I11">
            <v>0.17</v>
          </cell>
          <cell r="J11">
            <v>0.224</v>
          </cell>
        </row>
        <row r="12">
          <cell r="C12">
            <v>2.1560000000000001</v>
          </cell>
          <cell r="D12">
            <v>0.55769464515400302</v>
          </cell>
          <cell r="E12">
            <v>3.7546556396969502</v>
          </cell>
          <cell r="F12">
            <v>0.81399999999999995</v>
          </cell>
          <cell r="G12">
            <v>2.649</v>
          </cell>
          <cell r="H12">
            <v>599.84</v>
          </cell>
          <cell r="I12">
            <v>8.0000000000000002E-3</v>
          </cell>
          <cell r="J12">
            <v>1.2999999999999999E-2</v>
          </cell>
          <cell r="K12" t="str">
            <v>p&lt;0.05</v>
          </cell>
        </row>
        <row r="13">
          <cell r="C13">
            <v>0.98</v>
          </cell>
          <cell r="D13">
            <v>0.318230762087022</v>
          </cell>
          <cell r="E13">
            <v>1.6415018173518401</v>
          </cell>
          <cell r="F13">
            <v>0.33700000000000002</v>
          </cell>
          <cell r="G13">
            <v>2.9089999999999998</v>
          </cell>
          <cell r="H13">
            <v>599.72</v>
          </cell>
          <cell r="I13">
            <v>4.0000000000000001E-3</v>
          </cell>
          <cell r="J13">
            <v>6.0000000000000001E-3</v>
          </cell>
          <cell r="K13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0.33</v>
          </cell>
          <cell r="D2">
            <v>-3.5398140537643199</v>
          </cell>
          <cell r="E2">
            <v>4.1990405021592698</v>
          </cell>
          <cell r="F2">
            <v>1.97</v>
          </cell>
          <cell r="G2">
            <v>0.16700000000000001</v>
          </cell>
          <cell r="H2">
            <v>605.02</v>
          </cell>
          <cell r="I2">
            <v>0.86699999999999999</v>
          </cell>
          <cell r="J2">
            <v>0.90900000000000003</v>
          </cell>
        </row>
        <row r="3">
          <cell r="C3">
            <v>2.0259999999999998</v>
          </cell>
          <cell r="D3">
            <v>-2.2671253622518499</v>
          </cell>
          <cell r="E3">
            <v>6.3183886167193197</v>
          </cell>
          <cell r="F3">
            <v>2.1859999999999999</v>
          </cell>
          <cell r="G3">
            <v>0.92700000000000005</v>
          </cell>
          <cell r="H3">
            <v>605.41999999999996</v>
          </cell>
          <cell r="I3">
            <v>0.35399999999999998</v>
          </cell>
          <cell r="J3">
            <v>0.41799999999999998</v>
          </cell>
        </row>
        <row r="4">
          <cell r="C4">
            <v>-19.687999999999999</v>
          </cell>
          <cell r="D4">
            <v>-25.458653856834601</v>
          </cell>
          <cell r="E4">
            <v>-13.918328811481199</v>
          </cell>
          <cell r="F4">
            <v>2.9380000000000002</v>
          </cell>
          <cell r="G4">
            <v>-6.7009999999999996</v>
          </cell>
          <cell r="H4">
            <v>607.37</v>
          </cell>
          <cell r="I4">
            <v>4.6999999999999999E-11</v>
          </cell>
          <cell r="J4">
            <v>1.8999999999999999E-10</v>
          </cell>
          <cell r="K4" t="str">
            <v>p&lt;0.001</v>
          </cell>
        </row>
        <row r="5">
          <cell r="C5">
            <v>1.696</v>
          </cell>
          <cell r="D5">
            <v>-2.60111875420453</v>
          </cell>
          <cell r="E5">
            <v>5.9931555601569704</v>
          </cell>
          <cell r="F5">
            <v>2.1880000000000002</v>
          </cell>
          <cell r="G5">
            <v>0.77500000000000002</v>
          </cell>
          <cell r="H5">
            <v>605.59</v>
          </cell>
          <cell r="I5">
            <v>0.439</v>
          </cell>
          <cell r="J5">
            <v>0.502</v>
          </cell>
        </row>
        <row r="6">
          <cell r="C6">
            <v>-20.018000000000001</v>
          </cell>
          <cell r="D6">
            <v>-25.796190748704198</v>
          </cell>
          <cell r="E6">
            <v>-14.2400183723844</v>
          </cell>
          <cell r="F6">
            <v>2.9420000000000002</v>
          </cell>
          <cell r="G6">
            <v>-6.8040000000000003</v>
          </cell>
          <cell r="H6">
            <v>607.46</v>
          </cell>
          <cell r="I6">
            <v>2.4000000000000001E-11</v>
          </cell>
          <cell r="J6">
            <v>1E-10</v>
          </cell>
          <cell r="K6" t="str">
            <v>p&lt;0.001</v>
          </cell>
        </row>
        <row r="7">
          <cell r="C7">
            <v>-21.713999999999999</v>
          </cell>
          <cell r="D7">
            <v>-27.6818118247459</v>
          </cell>
          <cell r="E7">
            <v>-15.746434099707599</v>
          </cell>
          <cell r="F7">
            <v>3.0390000000000001</v>
          </cell>
          <cell r="G7">
            <v>-7.1459999999999999</v>
          </cell>
          <cell r="H7">
            <v>606.92999999999995</v>
          </cell>
          <cell r="I7">
            <v>2.5999999999999998E-12</v>
          </cell>
          <cell r="J7">
            <v>1.2000000000000001E-11</v>
          </cell>
          <cell r="K7" t="str">
            <v>p&lt;0.001</v>
          </cell>
        </row>
        <row r="8">
          <cell r="C8">
            <v>13.734</v>
          </cell>
          <cell r="D8">
            <v>-7.8977732200576796</v>
          </cell>
          <cell r="E8">
            <v>35.365257494390001</v>
          </cell>
          <cell r="F8">
            <v>11.015000000000001</v>
          </cell>
          <cell r="G8">
            <v>1.2470000000000001</v>
          </cell>
          <cell r="H8">
            <v>608.25</v>
          </cell>
          <cell r="I8">
            <v>0.21299999999999999</v>
          </cell>
          <cell r="J8">
            <v>0.26900000000000002</v>
          </cell>
        </row>
        <row r="9">
          <cell r="C9">
            <v>-4.2220000000000004</v>
          </cell>
          <cell r="D9">
            <v>-12.7975107251737</v>
          </cell>
          <cell r="E9">
            <v>4.3525791322096898</v>
          </cell>
          <cell r="F9">
            <v>4.3659999999999997</v>
          </cell>
          <cell r="G9">
            <v>-0.96699999999999997</v>
          </cell>
          <cell r="H9">
            <v>608.58000000000004</v>
          </cell>
          <cell r="I9">
            <v>0.33400000000000002</v>
          </cell>
          <cell r="J9">
            <v>0.39700000000000002</v>
          </cell>
        </row>
        <row r="10">
          <cell r="C10">
            <v>-2.3079999999999998</v>
          </cell>
          <cell r="D10">
            <v>-8.9924935242057806</v>
          </cell>
          <cell r="E10">
            <v>4.3765865002105997</v>
          </cell>
          <cell r="F10">
            <v>3.4039999999999999</v>
          </cell>
          <cell r="G10">
            <v>-0.67800000000000005</v>
          </cell>
          <cell r="H10">
            <v>608.27</v>
          </cell>
          <cell r="I10">
            <v>0.498</v>
          </cell>
          <cell r="J10">
            <v>0.55700000000000005</v>
          </cell>
        </row>
        <row r="11">
          <cell r="C11">
            <v>-17.956</v>
          </cell>
          <cell r="D11">
            <v>-40.290989979347202</v>
          </cell>
          <cell r="E11">
            <v>4.3785741087859096</v>
          </cell>
          <cell r="F11">
            <v>11.372999999999999</v>
          </cell>
          <cell r="G11">
            <v>-1.579</v>
          </cell>
          <cell r="H11">
            <v>607.41</v>
          </cell>
          <cell r="I11">
            <v>0.115</v>
          </cell>
          <cell r="J11">
            <v>0.158</v>
          </cell>
        </row>
        <row r="12">
          <cell r="C12">
            <v>-16.042000000000002</v>
          </cell>
          <cell r="D12">
            <v>-37.357567624179403</v>
          </cell>
          <cell r="E12">
            <v>5.2741763188531596</v>
          </cell>
          <cell r="F12">
            <v>10.853999999999999</v>
          </cell>
          <cell r="G12">
            <v>-1.478</v>
          </cell>
          <cell r="H12">
            <v>608.35</v>
          </cell>
          <cell r="I12">
            <v>0.14000000000000001</v>
          </cell>
          <cell r="J12">
            <v>0.189</v>
          </cell>
        </row>
        <row r="13">
          <cell r="C13">
            <v>1.915</v>
          </cell>
          <cell r="D13">
            <v>-6.6145502360358401</v>
          </cell>
          <cell r="E13">
            <v>10.4435748002316</v>
          </cell>
          <cell r="F13">
            <v>4.343</v>
          </cell>
          <cell r="G13">
            <v>0.441</v>
          </cell>
          <cell r="H13">
            <v>608.41999999999996</v>
          </cell>
          <cell r="I13">
            <v>0.65900000000000003</v>
          </cell>
          <cell r="J13">
            <v>0.72099999999999997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-0.45500000000000002</v>
          </cell>
          <cell r="D2">
            <v>-6.19594201674178</v>
          </cell>
          <cell r="E2">
            <v>5.2855392133502299</v>
          </cell>
          <cell r="F2">
            <v>2.923</v>
          </cell>
          <cell r="G2">
            <v>-0.156</v>
          </cell>
          <cell r="H2">
            <v>608.04</v>
          </cell>
          <cell r="I2">
            <v>0.876</v>
          </cell>
          <cell r="J2">
            <v>0.91200000000000003</v>
          </cell>
        </row>
        <row r="3">
          <cell r="C3">
            <v>-0.105</v>
          </cell>
          <cell r="D3">
            <v>-6.4608453371502996</v>
          </cell>
          <cell r="E3">
            <v>6.2511442327849096</v>
          </cell>
          <cell r="F3">
            <v>3.2360000000000002</v>
          </cell>
          <cell r="G3">
            <v>-3.2000000000000001E-2</v>
          </cell>
          <cell r="H3">
            <v>608.33000000000004</v>
          </cell>
          <cell r="I3">
            <v>0.97399999999999998</v>
          </cell>
          <cell r="J3">
            <v>0.98</v>
          </cell>
        </row>
        <row r="4">
          <cell r="C4">
            <v>-15.836</v>
          </cell>
          <cell r="D4">
            <v>-24.4114205679127</v>
          </cell>
          <cell r="E4">
            <v>-7.2606812492934401</v>
          </cell>
          <cell r="F4">
            <v>4.367</v>
          </cell>
          <cell r="G4">
            <v>-3.6269999999999998</v>
          </cell>
          <cell r="H4">
            <v>609.28</v>
          </cell>
          <cell r="I4">
            <v>3.1E-4</v>
          </cell>
          <cell r="J4">
            <v>6.6E-4</v>
          </cell>
          <cell r="K4" t="str">
            <v>p&lt;0.001</v>
          </cell>
        </row>
        <row r="5">
          <cell r="C5">
            <v>0.35</v>
          </cell>
          <cell r="D5">
            <v>-6.0177636698885903</v>
          </cell>
          <cell r="E5">
            <v>6.7184653689421499</v>
          </cell>
          <cell r="F5">
            <v>3.2429999999999999</v>
          </cell>
          <cell r="G5">
            <v>0.108</v>
          </cell>
          <cell r="H5">
            <v>608.45000000000005</v>
          </cell>
          <cell r="I5">
            <v>0.91400000000000003</v>
          </cell>
          <cell r="J5">
            <v>0.93500000000000005</v>
          </cell>
        </row>
        <row r="6">
          <cell r="C6">
            <v>-15.381</v>
          </cell>
          <cell r="D6">
            <v>-23.971053427610801</v>
          </cell>
          <cell r="E6">
            <v>-6.7906455859500996</v>
          </cell>
          <cell r="F6">
            <v>4.3739999999999997</v>
          </cell>
          <cell r="G6">
            <v>-3.516</v>
          </cell>
          <cell r="H6">
            <v>609.38</v>
          </cell>
          <cell r="I6">
            <v>4.6999999999999999E-4</v>
          </cell>
          <cell r="J6">
            <v>9.6000000000000002E-4</v>
          </cell>
          <cell r="K6" t="str">
            <v>p&lt;0.001</v>
          </cell>
        </row>
        <row r="7">
          <cell r="C7">
            <v>-15.731</v>
          </cell>
          <cell r="D7">
            <v>-24.589255876201499</v>
          </cell>
          <cell r="E7">
            <v>-6.8731448365958796</v>
          </cell>
          <cell r="F7">
            <v>4.5110000000000001</v>
          </cell>
          <cell r="G7">
            <v>-3.488</v>
          </cell>
          <cell r="H7">
            <v>609.02</v>
          </cell>
          <cell r="I7">
            <v>5.1999999999999995E-4</v>
          </cell>
          <cell r="J7">
            <v>1E-3</v>
          </cell>
          <cell r="K7" t="str">
            <v>p&lt;0.01</v>
          </cell>
        </row>
        <row r="8">
          <cell r="C8">
            <v>-48.91</v>
          </cell>
          <cell r="D8">
            <v>-81.076376975777194</v>
          </cell>
          <cell r="E8">
            <v>-16.744177294707399</v>
          </cell>
          <cell r="F8">
            <v>16.379000000000001</v>
          </cell>
          <cell r="G8">
            <v>-2.9860000000000002</v>
          </cell>
          <cell r="H8">
            <v>609.38</v>
          </cell>
          <cell r="I8">
            <v>3.0000000000000001E-3</v>
          </cell>
          <cell r="J8">
            <v>5.0000000000000001E-3</v>
          </cell>
          <cell r="K8" t="str">
            <v>p&lt;0.01</v>
          </cell>
        </row>
        <row r="9">
          <cell r="C9">
            <v>-1.143</v>
          </cell>
          <cell r="D9">
            <v>-13.898418699194901</v>
          </cell>
          <cell r="E9">
            <v>11.612902783166</v>
          </cell>
          <cell r="F9">
            <v>6.4950000000000001</v>
          </cell>
          <cell r="G9">
            <v>-0.17599999999999999</v>
          </cell>
          <cell r="H9">
            <v>609.32000000000005</v>
          </cell>
          <cell r="I9">
            <v>0.86</v>
          </cell>
          <cell r="J9">
            <v>0.90800000000000003</v>
          </cell>
        </row>
        <row r="10">
          <cell r="C10">
            <v>-0.46200000000000002</v>
          </cell>
          <cell r="D10">
            <v>-10.3997588076603</v>
          </cell>
          <cell r="E10">
            <v>9.4755219747147805</v>
          </cell>
          <cell r="F10">
            <v>5.0599999999999996</v>
          </cell>
          <cell r="G10">
            <v>-9.0999999999999998E-2</v>
          </cell>
          <cell r="H10">
            <v>609.79999999999995</v>
          </cell>
          <cell r="I10">
            <v>0.92700000000000005</v>
          </cell>
          <cell r="J10">
            <v>0.93899999999999995</v>
          </cell>
        </row>
        <row r="11">
          <cell r="C11">
            <v>47.768000000000001</v>
          </cell>
          <cell r="D11">
            <v>14.5801046318382</v>
          </cell>
          <cell r="E11">
            <v>80.954933722863302</v>
          </cell>
          <cell r="F11">
            <v>16.899000000000001</v>
          </cell>
          <cell r="G11">
            <v>2.827</v>
          </cell>
          <cell r="H11">
            <v>609.44000000000005</v>
          </cell>
          <cell r="I11">
            <v>5.0000000000000001E-3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48.448</v>
          </cell>
          <cell r="D12">
            <v>16.750928938120399</v>
          </cell>
          <cell r="E12">
            <v>80.145388500059596</v>
          </cell>
          <cell r="F12">
            <v>16.14</v>
          </cell>
          <cell r="G12">
            <v>3.0019999999999998</v>
          </cell>
          <cell r="H12">
            <v>609.44000000000005</v>
          </cell>
          <cell r="I12">
            <v>3.0000000000000001E-3</v>
          </cell>
          <cell r="J12">
            <v>5.0000000000000001E-3</v>
          </cell>
          <cell r="K12" t="str">
            <v>p&lt;0.01</v>
          </cell>
        </row>
        <row r="13">
          <cell r="C13">
            <v>0.68100000000000005</v>
          </cell>
          <cell r="D13">
            <v>-12.0043636111363</v>
          </cell>
          <cell r="E13">
            <v>13.365642707172601</v>
          </cell>
          <cell r="F13">
            <v>6.4589999999999996</v>
          </cell>
          <cell r="G13">
            <v>0.105</v>
          </cell>
          <cell r="H13">
            <v>609.29</v>
          </cell>
          <cell r="I13">
            <v>0.91600000000000004</v>
          </cell>
          <cell r="J13">
            <v>0.93500000000000005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0.94563624664194001</v>
          </cell>
        </row>
        <row r="3">
          <cell r="B3">
            <v>0.59335796610614699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1.8979999999999999</v>
          </cell>
          <cell r="D2">
            <v>0.18321353669059401</v>
          </cell>
          <cell r="E2">
            <v>3.6136340860206801</v>
          </cell>
          <cell r="F2">
            <v>0.873</v>
          </cell>
          <cell r="G2">
            <v>2.1739999999999999</v>
          </cell>
          <cell r="H2">
            <v>603.05999999999995</v>
          </cell>
          <cell r="I2">
            <v>0.03</v>
          </cell>
          <cell r="J2">
            <v>4.3999999999999997E-2</v>
          </cell>
          <cell r="K2" t="str">
            <v>p&lt;0.05</v>
          </cell>
        </row>
        <row r="3">
          <cell r="C3">
            <v>0.39</v>
          </cell>
          <cell r="D3">
            <v>-1.50251880999881</v>
          </cell>
          <cell r="E3">
            <v>2.28232132091249</v>
          </cell>
          <cell r="F3">
            <v>0.96399999999999997</v>
          </cell>
          <cell r="G3">
            <v>0.40500000000000003</v>
          </cell>
          <cell r="H3">
            <v>603.42999999999995</v>
          </cell>
          <cell r="I3">
            <v>0.68600000000000005</v>
          </cell>
          <cell r="J3">
            <v>0.745</v>
          </cell>
        </row>
        <row r="4">
          <cell r="C4">
            <v>5.335</v>
          </cell>
          <cell r="D4">
            <v>2.7692387031117498</v>
          </cell>
          <cell r="E4">
            <v>7.9006951686200697</v>
          </cell>
          <cell r="F4">
            <v>1.306</v>
          </cell>
          <cell r="G4">
            <v>4.0839999999999996</v>
          </cell>
          <cell r="H4">
            <v>604.58000000000004</v>
          </cell>
          <cell r="I4">
            <v>5.0000000000000002E-5</v>
          </cell>
          <cell r="J4">
            <v>1.1999999999999999E-3</v>
          </cell>
          <cell r="K4" t="str">
            <v>p&lt;0.001</v>
          </cell>
        </row>
        <row r="5">
          <cell r="C5">
            <v>-1.5089999999999999</v>
          </cell>
          <cell r="D5">
            <v>-3.40125593508394</v>
          </cell>
          <cell r="E5">
            <v>0.38421082511802801</v>
          </cell>
          <cell r="F5">
            <v>0.96399999999999997</v>
          </cell>
          <cell r="G5">
            <v>-1.5649999999999999</v>
          </cell>
          <cell r="H5">
            <v>603.54</v>
          </cell>
          <cell r="I5">
            <v>0.11799999999999999</v>
          </cell>
          <cell r="J5">
            <v>0.161</v>
          </cell>
        </row>
        <row r="6">
          <cell r="C6">
            <v>3.4369999999999998</v>
          </cell>
          <cell r="D6">
            <v>0.86760977678864304</v>
          </cell>
          <cell r="E6">
            <v>6.0054764834309404</v>
          </cell>
          <cell r="F6">
            <v>1.3080000000000001</v>
          </cell>
          <cell r="G6">
            <v>2.6269999999999998</v>
          </cell>
          <cell r="H6">
            <v>604.74</v>
          </cell>
          <cell r="I6">
            <v>8.9999999999999993E-3</v>
          </cell>
          <cell r="J6">
            <v>1.2999999999999999E-2</v>
          </cell>
          <cell r="K6" t="str">
            <v>p&lt;0.05</v>
          </cell>
        </row>
        <row r="7">
          <cell r="C7">
            <v>4.9450000000000003</v>
          </cell>
          <cell r="D7">
            <v>2.29955390390495</v>
          </cell>
          <cell r="E7">
            <v>7.59057745083771</v>
          </cell>
          <cell r="F7">
            <v>1.347</v>
          </cell>
          <cell r="G7">
            <v>3.6709999999999998</v>
          </cell>
          <cell r="H7">
            <v>604.28</v>
          </cell>
          <cell r="I7">
            <v>2.5999999999999998E-4</v>
          </cell>
          <cell r="J7">
            <v>5.8E-4</v>
          </cell>
          <cell r="K7" t="str">
            <v>p&lt;0.001</v>
          </cell>
        </row>
        <row r="8">
          <cell r="C8">
            <v>-13.236000000000001</v>
          </cell>
          <cell r="D8">
            <v>-22.798297199855298</v>
          </cell>
          <cell r="E8">
            <v>-3.6736816894726498</v>
          </cell>
          <cell r="F8">
            <v>4.8689999999999998</v>
          </cell>
          <cell r="G8">
            <v>-2.718</v>
          </cell>
          <cell r="H8">
            <v>604.9</v>
          </cell>
          <cell r="I8">
            <v>7.0000000000000001E-3</v>
          </cell>
          <cell r="J8">
            <v>1.0999999999999999E-2</v>
          </cell>
          <cell r="K8" t="str">
            <v>p&lt;0.05</v>
          </cell>
        </row>
        <row r="9">
          <cell r="C9">
            <v>18.312999999999999</v>
          </cell>
          <cell r="D9">
            <v>14.5154104970586</v>
          </cell>
          <cell r="E9">
            <v>22.1104518482733</v>
          </cell>
          <cell r="F9">
            <v>1.9339999999999999</v>
          </cell>
          <cell r="G9">
            <v>9.4710000000000001</v>
          </cell>
          <cell r="H9">
            <v>604.76</v>
          </cell>
          <cell r="I9">
            <v>6.2E-20</v>
          </cell>
          <cell r="J9">
            <v>6.1999999999999998E-19</v>
          </cell>
          <cell r="K9" t="str">
            <v>p&lt;0.001</v>
          </cell>
        </row>
        <row r="10">
          <cell r="C10">
            <v>5.0629999999999997</v>
          </cell>
          <cell r="D10">
            <v>2.10023474369773</v>
          </cell>
          <cell r="E10">
            <v>8.0252176823145494</v>
          </cell>
          <cell r="F10">
            <v>1.508</v>
          </cell>
          <cell r="G10">
            <v>3.3559999999999999</v>
          </cell>
          <cell r="H10">
            <v>605.29</v>
          </cell>
          <cell r="I10">
            <v>8.4000000000000003E-4</v>
          </cell>
          <cell r="J10">
            <v>2E-3</v>
          </cell>
          <cell r="K10" t="str">
            <v>p&lt;0.01</v>
          </cell>
        </row>
        <row r="11">
          <cell r="C11">
            <v>31.548999999999999</v>
          </cell>
          <cell r="D11">
            <v>21.684367173219499</v>
          </cell>
          <cell r="E11">
            <v>41.4134740831824</v>
          </cell>
          <cell r="F11">
            <v>5.0229999999999997</v>
          </cell>
          <cell r="G11">
            <v>6.2809999999999997</v>
          </cell>
          <cell r="H11">
            <v>604.98</v>
          </cell>
          <cell r="I11">
            <v>6.3999999999999996E-10</v>
          </cell>
          <cell r="J11">
            <v>2.2999999999999999E-9</v>
          </cell>
          <cell r="K11" t="str">
            <v>p&lt;0.001</v>
          </cell>
        </row>
        <row r="12">
          <cell r="C12">
            <v>18.298999999999999</v>
          </cell>
          <cell r="D12">
            <v>8.8820619714722806</v>
          </cell>
          <cell r="E12">
            <v>27.715369359487902</v>
          </cell>
          <cell r="F12">
            <v>4.7949999999999999</v>
          </cell>
          <cell r="G12">
            <v>3.8159999999999998</v>
          </cell>
          <cell r="H12">
            <v>604.95000000000005</v>
          </cell>
          <cell r="I12">
            <v>1.5E-3</v>
          </cell>
          <cell r="J12">
            <v>3.5E-4</v>
          </cell>
          <cell r="K12" t="str">
            <v>p&lt;0.001</v>
          </cell>
        </row>
        <row r="13">
          <cell r="C13">
            <v>-13.25</v>
          </cell>
          <cell r="D13">
            <v>-17.019171440302699</v>
          </cell>
          <cell r="E13">
            <v>-9.4812384818837998</v>
          </cell>
          <cell r="F13">
            <v>1.919</v>
          </cell>
          <cell r="G13">
            <v>-6.9039999999999999</v>
          </cell>
          <cell r="H13">
            <v>604.75</v>
          </cell>
          <cell r="I13">
            <v>1.3E-11</v>
          </cell>
          <cell r="J13">
            <v>5.6999999999999997E-11</v>
          </cell>
          <cell r="K13" t="str">
            <v>p&lt;0.001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92.468999999999994</v>
          </cell>
          <cell r="C2">
            <v>89.443745207164795</v>
          </cell>
          <cell r="D2">
            <v>95.493723914105303</v>
          </cell>
          <cell r="E2">
            <v>1.341</v>
          </cell>
          <cell r="F2">
            <v>68.977000000000004</v>
          </cell>
          <cell r="G2">
            <v>9.15</v>
          </cell>
          <cell r="H2">
            <v>9.4999999999999999E-14</v>
          </cell>
          <cell r="I2">
            <v>2.0999999999999999E-13</v>
          </cell>
          <cell r="J2" t="str">
            <v>p&lt;0.001</v>
          </cell>
        </row>
        <row r="3">
          <cell r="B3">
            <v>92.887</v>
          </cell>
          <cell r="C3">
            <v>89.861884120452103</v>
          </cell>
          <cell r="D3">
            <v>95.911990273838597</v>
          </cell>
          <cell r="E3">
            <v>1.341</v>
          </cell>
          <cell r="F3">
            <v>69.284999999999997</v>
          </cell>
          <cell r="G3">
            <v>9.15</v>
          </cell>
          <cell r="H3">
            <v>9.1000000000000004E-14</v>
          </cell>
          <cell r="I3">
            <v>2.0999999999999999E-13</v>
          </cell>
          <cell r="J3" t="str">
            <v>p&lt;0.001</v>
          </cell>
        </row>
        <row r="4">
          <cell r="B4">
            <v>93.596000000000004</v>
          </cell>
          <cell r="C4">
            <v>90.568968866765402</v>
          </cell>
          <cell r="D4">
            <v>96.623051012153198</v>
          </cell>
          <cell r="E4">
            <v>1.343</v>
          </cell>
          <cell r="F4">
            <v>69.700999999999993</v>
          </cell>
          <cell r="G4">
            <v>9.2100000000000009</v>
          </cell>
          <cell r="H4">
            <v>7.3000000000000004E-14</v>
          </cell>
          <cell r="I4">
            <v>2.0000000000000001E-13</v>
          </cell>
          <cell r="J4" t="str">
            <v>p&lt;0.001</v>
          </cell>
        </row>
        <row r="5">
          <cell r="B5">
            <v>94.745000000000005</v>
          </cell>
          <cell r="C5">
            <v>91.7050725971297</v>
          </cell>
          <cell r="D5">
            <v>97.785913276761605</v>
          </cell>
          <cell r="E5">
            <v>1.357</v>
          </cell>
          <cell r="F5">
            <v>69.820999999999998</v>
          </cell>
          <cell r="G5">
            <v>9.61</v>
          </cell>
          <cell r="H5">
            <v>2.5000000000000001E-14</v>
          </cell>
          <cell r="I5">
            <v>1.3E-13</v>
          </cell>
          <cell r="J5" t="str">
            <v>p&lt;0.001</v>
          </cell>
        </row>
        <row r="6">
          <cell r="B6">
            <v>92.468999999999994</v>
          </cell>
          <cell r="C6">
            <v>89.443745207164795</v>
          </cell>
          <cell r="D6">
            <v>95.493723914105303</v>
          </cell>
          <cell r="E6">
            <v>1.341</v>
          </cell>
          <cell r="F6">
            <v>68.977000000000004</v>
          </cell>
          <cell r="G6">
            <v>9.15</v>
          </cell>
          <cell r="H6">
            <v>9.4999999999999999E-14</v>
          </cell>
          <cell r="I6">
            <v>2.0999999999999999E-13</v>
          </cell>
          <cell r="J6" t="str">
            <v>p&lt;0.001</v>
          </cell>
        </row>
        <row r="7">
          <cell r="B7">
            <v>92.244</v>
          </cell>
          <cell r="C7">
            <v>88.667021160368407</v>
          </cell>
          <cell r="D7">
            <v>95.821956791790996</v>
          </cell>
          <cell r="E7">
            <v>1.74</v>
          </cell>
          <cell r="F7">
            <v>53.027000000000001</v>
          </cell>
          <cell r="G7">
            <v>25.75</v>
          </cell>
          <cell r="H7">
            <v>7.9999999999999998E-28</v>
          </cell>
          <cell r="I7">
            <v>8.4000000000000003E-26</v>
          </cell>
          <cell r="J7" t="str">
            <v>p&lt;0.001</v>
          </cell>
        </row>
        <row r="8">
          <cell r="B8">
            <v>96.043999999999997</v>
          </cell>
          <cell r="C8">
            <v>92.949025144209401</v>
          </cell>
          <cell r="D8">
            <v>99.138386097895605</v>
          </cell>
          <cell r="E8">
            <v>1.4079999999999999</v>
          </cell>
          <cell r="F8">
            <v>68.204999999999998</v>
          </cell>
          <cell r="G8">
            <v>11.14</v>
          </cell>
          <cell r="H8">
            <v>5.9000000000000002E-16</v>
          </cell>
          <cell r="I8">
            <v>1.1999999999999999E-14</v>
          </cell>
          <cell r="J8" t="str">
            <v>p&lt;0.001</v>
          </cell>
        </row>
        <row r="9">
          <cell r="B9">
            <v>96.052999999999997</v>
          </cell>
          <cell r="C9">
            <v>92.983221101511006</v>
          </cell>
          <cell r="D9">
            <v>99.123234497952794</v>
          </cell>
          <cell r="E9">
            <v>1.3859999999999999</v>
          </cell>
          <cell r="F9">
            <v>69.308000000000007</v>
          </cell>
          <cell r="G9">
            <v>10.45</v>
          </cell>
          <cell r="H9">
            <v>2.9000000000000002E-15</v>
          </cell>
          <cell r="I9">
            <v>3.5999999999999998E-14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0.89868029468400801</v>
          </cell>
        </row>
        <row r="3">
          <cell r="B3">
            <v>0.54712670667020302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B2">
            <v>6.0469999999999997</v>
          </cell>
          <cell r="C2">
            <v>5.2604562045724697</v>
          </cell>
          <cell r="D2">
            <v>6.8325806799636002</v>
          </cell>
          <cell r="E2">
            <v>0.35899999999999999</v>
          </cell>
          <cell r="F2">
            <v>16.855</v>
          </cell>
          <cell r="G2">
            <v>11.42</v>
          </cell>
          <cell r="H2">
            <v>2.0000000000000001E-9</v>
          </cell>
          <cell r="I2">
            <v>3.3999999999999998E-9</v>
          </cell>
          <cell r="J2" t="str">
            <v>p&lt;0.001</v>
          </cell>
        </row>
        <row r="3">
          <cell r="B3">
            <v>6.2430000000000003</v>
          </cell>
          <cell r="C3">
            <v>5.4565667749515399</v>
          </cell>
          <cell r="D3">
            <v>7.0287349499118701</v>
          </cell>
          <cell r="E3">
            <v>0.35899999999999999</v>
          </cell>
          <cell r="F3">
            <v>17.401</v>
          </cell>
          <cell r="G3">
            <v>11.42</v>
          </cell>
          <cell r="H3">
            <v>1.3999999999999999E-9</v>
          </cell>
          <cell r="I3">
            <v>2.5000000000000001E-9</v>
          </cell>
          <cell r="J3" t="str">
            <v>p&lt;0.001</v>
          </cell>
        </row>
        <row r="4">
          <cell r="B4">
            <v>5.9470000000000001</v>
          </cell>
          <cell r="C4">
            <v>5.1524669989340097</v>
          </cell>
          <cell r="D4">
            <v>6.7412623924141801</v>
          </cell>
          <cell r="E4">
            <v>0.36599999999999999</v>
          </cell>
          <cell r="F4">
            <v>16.263999999999999</v>
          </cell>
          <cell r="G4">
            <v>12.32</v>
          </cell>
          <cell r="H4">
            <v>1.0999999999999999E-9</v>
          </cell>
          <cell r="I4">
            <v>2.0000000000000001E-9</v>
          </cell>
          <cell r="J4" t="str">
            <v>p&lt;0.001</v>
          </cell>
        </row>
        <row r="5">
          <cell r="B5">
            <v>6.9779999999999998</v>
          </cell>
          <cell r="C5">
            <v>6.1444182473568896</v>
          </cell>
          <cell r="D5">
            <v>7.8112365718441099</v>
          </cell>
          <cell r="E5">
            <v>0.39400000000000002</v>
          </cell>
          <cell r="F5">
            <v>17.696000000000002</v>
          </cell>
          <cell r="G5">
            <v>16.62</v>
          </cell>
          <cell r="H5">
            <v>3.3000000000000001E-12</v>
          </cell>
          <cell r="I5">
            <v>6.6000000000000001E-12</v>
          </cell>
          <cell r="J5" t="str">
            <v>p&lt;0.001</v>
          </cell>
        </row>
        <row r="6">
          <cell r="B6">
            <v>6.0469999999999997</v>
          </cell>
          <cell r="C6">
            <v>5.2604562045724697</v>
          </cell>
          <cell r="D6">
            <v>6.8325806799636002</v>
          </cell>
          <cell r="E6">
            <v>0.35899999999999999</v>
          </cell>
          <cell r="F6">
            <v>16.855</v>
          </cell>
          <cell r="G6">
            <v>11.42</v>
          </cell>
          <cell r="H6">
            <v>2.0000000000000001E-9</v>
          </cell>
          <cell r="I6">
            <v>3.3999999999999998E-9</v>
          </cell>
          <cell r="J6" t="str">
            <v>p&lt;0.001</v>
          </cell>
        </row>
        <row r="7">
          <cell r="B7">
            <v>3.31</v>
          </cell>
          <cell r="C7">
            <v>1.5541996587847899</v>
          </cell>
          <cell r="D7">
            <v>5.0653845242334699</v>
          </cell>
          <cell r="E7">
            <v>0.89200000000000002</v>
          </cell>
          <cell r="F7">
            <v>3.7109999999999999</v>
          </cell>
          <cell r="G7">
            <v>283.35000000000002</v>
          </cell>
          <cell r="H7">
            <v>2.5000000000000001E-4</v>
          </cell>
          <cell r="I7">
            <v>3.4000000000000002E-4</v>
          </cell>
          <cell r="J7" t="str">
            <v>p&lt;0.001</v>
          </cell>
        </row>
        <row r="8">
          <cell r="B8">
            <v>9.6739999999999995</v>
          </cell>
          <cell r="C8">
            <v>8.6983103229973597</v>
          </cell>
          <cell r="D8">
            <v>10.650688566560399</v>
          </cell>
          <cell r="E8">
            <v>0.48199999999999998</v>
          </cell>
          <cell r="F8">
            <v>20.09</v>
          </cell>
          <cell r="G8">
            <v>36.479999999999997</v>
          </cell>
          <cell r="H8">
            <v>2.6000000000000002E-21</v>
          </cell>
          <cell r="I8">
            <v>6.7999999999999994E-20</v>
          </cell>
          <cell r="J8" t="str">
            <v>p&lt;0.001</v>
          </cell>
        </row>
        <row r="9">
          <cell r="B9">
            <v>7.2469999999999999</v>
          </cell>
          <cell r="C9">
            <v>6.3450414160550004</v>
          </cell>
          <cell r="D9">
            <v>8.1489807810265997</v>
          </cell>
          <cell r="E9">
            <v>0.438</v>
          </cell>
          <cell r="F9">
            <v>16.541</v>
          </cell>
          <cell r="G9">
            <v>25.19</v>
          </cell>
          <cell r="H9">
            <v>4.8999999999999999E-15</v>
          </cell>
          <cell r="I9">
            <v>4.3E-14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0.70232712126908003</v>
          </cell>
        </row>
        <row r="3">
          <cell r="B3">
            <v>0.17741043938863699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89.212000000000003</v>
          </cell>
          <cell r="C2">
            <v>86.390599018617394</v>
          </cell>
          <cell r="D2">
            <v>92.032936853236706</v>
          </cell>
          <cell r="E2">
            <v>1.2509999999999999</v>
          </cell>
          <cell r="F2">
            <v>71.322999999999993</v>
          </cell>
          <cell r="G2">
            <v>9.18</v>
          </cell>
          <cell r="H2">
            <v>6.5000000000000001E-14</v>
          </cell>
          <cell r="I2">
            <v>1.9E-13</v>
          </cell>
          <cell r="J2" t="str">
            <v>p&lt;0.001</v>
          </cell>
        </row>
        <row r="3">
          <cell r="B3">
            <v>89.510999999999996</v>
          </cell>
          <cell r="C3">
            <v>86.6897332683792</v>
          </cell>
          <cell r="D3">
            <v>92.332140126656498</v>
          </cell>
          <cell r="E3">
            <v>1.2509999999999999</v>
          </cell>
          <cell r="F3">
            <v>71.56</v>
          </cell>
          <cell r="G3">
            <v>9.18</v>
          </cell>
          <cell r="H3">
            <v>6.2999999999999997E-14</v>
          </cell>
          <cell r="I3">
            <v>1.9E-13</v>
          </cell>
          <cell r="J3" t="str">
            <v>p&lt;0.001</v>
          </cell>
        </row>
        <row r="4">
          <cell r="B4">
            <v>90.522000000000006</v>
          </cell>
          <cell r="C4">
            <v>87.699844498299498</v>
          </cell>
          <cell r="D4">
            <v>93.344675598858501</v>
          </cell>
          <cell r="E4">
            <v>1.252</v>
          </cell>
          <cell r="F4">
            <v>72.292000000000002</v>
          </cell>
          <cell r="G4">
            <v>9.2200000000000006</v>
          </cell>
          <cell r="H4">
            <v>5.1999999999999999E-14</v>
          </cell>
          <cell r="I4">
            <v>1.9E-13</v>
          </cell>
          <cell r="J4" t="str">
            <v>p&lt;0.001</v>
          </cell>
        </row>
        <row r="5">
          <cell r="B5">
            <v>90.763000000000005</v>
          </cell>
          <cell r="C5">
            <v>87.9311014187778</v>
          </cell>
          <cell r="D5">
            <v>93.594533545001298</v>
          </cell>
          <cell r="E5">
            <v>1.262</v>
          </cell>
          <cell r="F5">
            <v>71.915000000000006</v>
          </cell>
          <cell r="G5">
            <v>9.51</v>
          </cell>
          <cell r="H5">
            <v>2.3999999999999999E-14</v>
          </cell>
          <cell r="I5">
            <v>1.3E-13</v>
          </cell>
          <cell r="J5" t="str">
            <v>p&lt;0.001</v>
          </cell>
        </row>
        <row r="6">
          <cell r="B6">
            <v>89.212000000000003</v>
          </cell>
          <cell r="C6">
            <v>86.390599018617394</v>
          </cell>
          <cell r="D6">
            <v>92.032936853236706</v>
          </cell>
          <cell r="E6">
            <v>1.2509999999999999</v>
          </cell>
          <cell r="F6">
            <v>71.322999999999993</v>
          </cell>
          <cell r="G6">
            <v>9.18</v>
          </cell>
          <cell r="H6">
            <v>6.5000000000000001E-14</v>
          </cell>
          <cell r="I6">
            <v>1.9E-13</v>
          </cell>
          <cell r="J6" t="str">
            <v>p&lt;0.001</v>
          </cell>
        </row>
        <row r="7">
          <cell r="B7">
            <v>90.24</v>
          </cell>
          <cell r="C7">
            <v>87.092044856845902</v>
          </cell>
          <cell r="D7">
            <v>93.387896238907302</v>
          </cell>
          <cell r="E7">
            <v>1.5049999999999999</v>
          </cell>
          <cell r="F7">
            <v>59.963999999999999</v>
          </cell>
          <cell r="G7">
            <v>19.170000000000002</v>
          </cell>
          <cell r="H7">
            <v>2.7999999999999997E-23</v>
          </cell>
          <cell r="I7">
            <v>1.5E-21</v>
          </cell>
          <cell r="J7" t="str">
            <v>p&lt;0.001</v>
          </cell>
        </row>
        <row r="8">
          <cell r="B8">
            <v>91.415999999999997</v>
          </cell>
          <cell r="C8">
            <v>88.548670275433594</v>
          </cell>
          <cell r="D8">
            <v>94.283888525657602</v>
          </cell>
          <cell r="E8">
            <v>1.2969999999999999</v>
          </cell>
          <cell r="F8">
            <v>70.48</v>
          </cell>
          <cell r="G8">
            <v>10.61</v>
          </cell>
          <cell r="H8">
            <v>1.6E-15</v>
          </cell>
          <cell r="I8">
            <v>2.3999999999999999E-14</v>
          </cell>
          <cell r="J8" t="str">
            <v>p&lt;0.001</v>
          </cell>
        </row>
        <row r="9">
          <cell r="B9">
            <v>92.396000000000001</v>
          </cell>
          <cell r="C9">
            <v>89.546549069002793</v>
          </cell>
          <cell r="D9">
            <v>95.245742311657295</v>
          </cell>
          <cell r="E9">
            <v>1.28</v>
          </cell>
          <cell r="F9">
            <v>72.180999999999997</v>
          </cell>
          <cell r="G9">
            <v>10.07</v>
          </cell>
          <cell r="H9">
            <v>5.3000000000000001E-15</v>
          </cell>
          <cell r="I9">
            <v>4.3E-14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0.93298416948801399</v>
          </cell>
        </row>
        <row r="3">
          <cell r="B3">
            <v>0.57429069451759096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95.126999999999995</v>
          </cell>
          <cell r="C2">
            <v>81.199733307912098</v>
          </cell>
          <cell r="D2">
            <v>109.054533838317</v>
          </cell>
          <cell r="E2">
            <v>6.2789999999999999</v>
          </cell>
          <cell r="F2">
            <v>15.15</v>
          </cell>
          <cell r="G2">
            <v>10.34</v>
          </cell>
          <cell r="H2">
            <v>2.0999999999999999E-8</v>
          </cell>
          <cell r="I2">
            <v>3.1E-8</v>
          </cell>
          <cell r="J2" t="str">
            <v>p&lt;0.001</v>
          </cell>
        </row>
        <row r="3">
          <cell r="B3">
            <v>95.456999999999994</v>
          </cell>
          <cell r="C3">
            <v>81.528273435802205</v>
          </cell>
          <cell r="D3">
            <v>109.385220156984</v>
          </cell>
          <cell r="E3">
            <v>6.28</v>
          </cell>
          <cell r="F3">
            <v>15.2</v>
          </cell>
          <cell r="G3">
            <v>10.35</v>
          </cell>
          <cell r="H3">
            <v>2.0999999999999999E-8</v>
          </cell>
          <cell r="I3">
            <v>3.1E-8</v>
          </cell>
          <cell r="J3" t="str">
            <v>p&lt;0.001</v>
          </cell>
        </row>
        <row r="4">
          <cell r="B4">
            <v>97.153000000000006</v>
          </cell>
          <cell r="C4">
            <v>83.173706636921693</v>
          </cell>
          <cell r="D4">
            <v>111.131823762984</v>
          </cell>
          <cell r="E4">
            <v>6.327</v>
          </cell>
          <cell r="F4">
            <v>15.356</v>
          </cell>
          <cell r="G4">
            <v>10.66</v>
          </cell>
          <cell r="H4">
            <v>1.3000000000000001E-8</v>
          </cell>
          <cell r="I4">
            <v>2.0999999999999999E-8</v>
          </cell>
          <cell r="J4" t="str">
            <v>p&lt;0.001</v>
          </cell>
        </row>
        <row r="5">
          <cell r="B5">
            <v>75.438999999999993</v>
          </cell>
          <cell r="C5">
            <v>61.104797995071898</v>
          </cell>
          <cell r="D5">
            <v>89.772486475880896</v>
          </cell>
          <cell r="E5">
            <v>6.6239999999999997</v>
          </cell>
          <cell r="F5">
            <v>11.388</v>
          </cell>
          <cell r="G5">
            <v>12.8</v>
          </cell>
          <cell r="H5">
            <v>4.6000000000000002E-8</v>
          </cell>
          <cell r="I5">
            <v>6.5E-8</v>
          </cell>
          <cell r="J5" t="str">
            <v>p&lt;0.001</v>
          </cell>
        </row>
        <row r="6">
          <cell r="B6">
            <v>95.126999999999995</v>
          </cell>
          <cell r="C6">
            <v>81.199733307912098</v>
          </cell>
          <cell r="D6">
            <v>109.054533838317</v>
          </cell>
          <cell r="E6">
            <v>6.2789999999999999</v>
          </cell>
          <cell r="F6">
            <v>15.15</v>
          </cell>
          <cell r="G6">
            <v>10.34</v>
          </cell>
          <cell r="H6">
            <v>2.0999999999999999E-8</v>
          </cell>
          <cell r="I6">
            <v>3.1E-8</v>
          </cell>
          <cell r="J6" t="str">
            <v>p&lt;0.001</v>
          </cell>
        </row>
        <row r="7">
          <cell r="B7">
            <v>108.861</v>
          </cell>
          <cell r="C7">
            <v>83.573744683993596</v>
          </cell>
          <cell r="D7">
            <v>134.14800674314199</v>
          </cell>
          <cell r="E7">
            <v>12.798</v>
          </cell>
          <cell r="F7">
            <v>8.5060000000000002</v>
          </cell>
          <cell r="G7">
            <v>150.63999999999999</v>
          </cell>
          <cell r="H7">
            <v>1.7E-14</v>
          </cell>
          <cell r="I7">
            <v>1E-13</v>
          </cell>
          <cell r="J7" t="str">
            <v>p&lt;0.001</v>
          </cell>
        </row>
        <row r="8">
          <cell r="B8">
            <v>90.905000000000001</v>
          </cell>
          <cell r="C8">
            <v>75.096413860212905</v>
          </cell>
          <cell r="D8">
            <v>106.71292169714501</v>
          </cell>
          <cell r="E8">
            <v>7.6310000000000002</v>
          </cell>
          <cell r="F8">
            <v>11.912000000000001</v>
          </cell>
          <cell r="G8">
            <v>22.43</v>
          </cell>
          <cell r="H8">
            <v>3.5999999999999998E-11</v>
          </cell>
          <cell r="I8">
            <v>7.1E-11</v>
          </cell>
          <cell r="J8" t="str">
            <v>p&lt;0.001</v>
          </cell>
        </row>
        <row r="9">
          <cell r="B9">
            <v>92.819000000000003</v>
          </cell>
          <cell r="C9">
            <v>77.674982669974099</v>
          </cell>
          <cell r="D9">
            <v>107.96337745173599</v>
          </cell>
          <cell r="E9">
            <v>7.2050000000000001</v>
          </cell>
          <cell r="F9">
            <v>12.882999999999999</v>
          </cell>
          <cell r="G9">
            <v>17.87</v>
          </cell>
          <cell r="H9">
            <v>1.8E-10</v>
          </cell>
          <cell r="I9">
            <v>3.4000000000000001E-10</v>
          </cell>
          <cell r="J9" t="str">
            <v>p&lt;0.001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10" totalsRowShown="0" headerRowDxfId="281" dataDxfId="279" headerRowBorderDxfId="280" tableBorderDxfId="278" totalsRowBorderDxfId="277">
  <autoFilter ref="H2:M10" xr:uid="{D3980010-2201-43EF-9941-5D34E4A5CF0F}"/>
  <tableColumns count="6">
    <tableColumn id="1" xr3:uid="{48EA7560-AFDA-4976-872C-A62413C27C30}" name="Predictors" dataDxfId="276">
      <calculatedColumnFormula>Table5[[#This Row],[Predictors]]</calculatedColumnFormula>
    </tableColumn>
    <tableColumn id="2" xr3:uid="{B74BAF5A-A8B1-41AC-AA5C-9C7F4D3C00F5}" name="Estimates" dataDxfId="275">
      <calculatedColumnFormula>[1]Mode_PA_l_f0_b0!B2</calculatedColumnFormula>
    </tableColumn>
    <tableColumn id="6" xr3:uid="{25F0D2CD-4553-4F0F-A005-7B069A4DF146}" name="2.5% CI" dataDxfId="274">
      <calculatedColumnFormula>[1]Mode_PA_l_f0_b0!C2</calculatedColumnFormula>
    </tableColumn>
    <tableColumn id="5" xr3:uid="{5C65DEBD-594B-4030-A893-0F5416AC8463}" name="97.5% CI" dataDxfId="273">
      <calculatedColumnFormula>[1]Mode_PA_l_f0_b0!D2</calculatedColumnFormula>
    </tableColumn>
    <tableColumn id="4" xr3:uid="{DBAE124F-2AB7-4917-BD3C-BAC1A6AFFFAF}" name="std.error" dataDxfId="272">
      <calculatedColumnFormula>[1]Mode_PA_l_f0_b0!E2</calculatedColumnFormula>
    </tableColumn>
    <tableColumn id="8" xr3:uid="{C1996589-8716-4257-9BC3-42E65902C402}" name="|CI-delta|" dataDxfId="27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13:M21" totalsRowShown="0" headerRowDxfId="270" dataDxfId="268" headerRowBorderDxfId="269" tableBorderDxfId="267" totalsRowBorderDxfId="266">
  <autoFilter ref="H13:M21" xr:uid="{DE40A492-BBA9-4876-8724-BC64B3994271}"/>
  <tableColumns count="6">
    <tableColumn id="1" xr3:uid="{E34199D2-D5CB-45DC-96B2-AAECCF32344B}" name="Predictors" dataDxfId="265">
      <calculatedColumnFormula>A3</calculatedColumnFormula>
    </tableColumn>
    <tableColumn id="2" xr3:uid="{BF536D58-8825-421A-A286-3483AB4A0DBA}" name="Estimates" dataDxfId="264">
      <calculatedColumnFormula>[3]Mode_PA_h_f0_b0!B2</calculatedColumnFormula>
    </tableColumn>
    <tableColumn id="6" xr3:uid="{51E253F3-5545-4607-87E2-3713F0C79ED0}" name="2.5% CI" dataDxfId="263">
      <calculatedColumnFormula>[3]Mode_PA_h_f0_b0!C2</calculatedColumnFormula>
    </tableColumn>
    <tableColumn id="5" xr3:uid="{39D9684C-88E4-42B1-822E-8BF560658BA3}" name="97.5% CI" dataDxfId="262">
      <calculatedColumnFormula>[3]Mode_PA_h_f0_b0!D2</calculatedColumnFormula>
    </tableColumn>
    <tableColumn id="4" xr3:uid="{4F3547A1-CB2A-4E98-A68E-DF4170001DC3}" name="std.error" dataDxfId="261">
      <calculatedColumnFormula>[3]Mode_PA_h_f0_b0!E2</calculatedColumnFormula>
    </tableColumn>
    <tableColumn id="8" xr3:uid="{91174BE1-7871-4821-9200-FC6E6061BBAE}" name="|CI-delta|" dataDxfId="26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10" totalsRowShown="0" headerRowDxfId="259" dataDxfId="257" headerRowBorderDxfId="258" tableBorderDxfId="256" totalsRowBorderDxfId="255">
  <autoFilter ref="O2:T10" xr:uid="{6BDDC793-1E7A-4B5C-BD08-84F047AC5B6B}"/>
  <tableColumns count="6">
    <tableColumn id="1" xr3:uid="{82A813F0-7850-4939-B6AE-4F49D1DC217D}" name="Predictors" dataDxfId="254">
      <calculatedColumnFormula>Table5[[#This Row],[Predictors]]</calculatedColumnFormula>
    </tableColumn>
    <tableColumn id="2" xr3:uid="{352EAC9D-A02A-4CE8-AF89-3ED3FCB5A979}" name="Estimates" dataDxfId="253">
      <calculatedColumnFormula>[5]Mode_PA_f0_exc_b0!B2</calculatedColumnFormula>
    </tableColumn>
    <tableColumn id="6" xr3:uid="{5E6CA2DC-274F-42F5-A8A5-390EFB24C110}" name="2.5% CI" dataDxfId="252">
      <calculatedColumnFormula>[5]Mode_PA_f0_exc_b0!C2</calculatedColumnFormula>
    </tableColumn>
    <tableColumn id="5" xr3:uid="{EAC0DAFE-B91D-4C42-BDC9-4EF8ECE68B5F}" name="97.5% CI" dataDxfId="251">
      <calculatedColumnFormula>[5]Mode_PA_f0_exc_b0!D2</calculatedColumnFormula>
    </tableColumn>
    <tableColumn id="4" xr3:uid="{CB27144C-5C4D-45A2-BBE0-7A2281B6005E}" name="std.error" dataDxfId="250">
      <calculatedColumnFormula>[5]Mode_PA_f0_exc_b0!E2</calculatedColumnFormula>
    </tableColumn>
    <tableColumn id="8" xr3:uid="{43307C70-1753-4EDD-A9F4-88C5315A288A}" name="|CI-delta|" dataDxfId="24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10" totalsRowShown="0" headerRowDxfId="248" dataDxfId="246" headerRowBorderDxfId="247" tableBorderDxfId="245" totalsRowBorderDxfId="244">
  <autoFilter ref="A2:F10" xr:uid="{31E79EDA-219D-4CFA-8AA6-6A991A81B772}"/>
  <tableColumns count="6">
    <tableColumn id="1" xr3:uid="{25702B6E-B402-46EF-BB07-89FAEF761F4F}" name="Predictors" dataDxfId="243"/>
    <tableColumn id="2" xr3:uid="{55B41C0A-72EC-4198-AA0E-BDC398F9A9B6}" name="Estimates" dataDxfId="242">
      <calculatedColumnFormula>[9]Mode_PA_l_t_b0!B2</calculatedColumnFormula>
    </tableColumn>
    <tableColumn id="6" xr3:uid="{6F9FB966-53EF-492A-8818-43E47D6A804A}" name="2.5% CI" dataDxfId="241">
      <calculatedColumnFormula>[9]Mode_PA_l_t_b0!C2</calculatedColumnFormula>
    </tableColumn>
    <tableColumn id="5" xr3:uid="{79B4821D-DF78-4C65-827E-002BD888F3B1}" name="97.5% CI" dataDxfId="240">
      <calculatedColumnFormula>[9]Mode_PA_l_t_b0!D2</calculatedColumnFormula>
    </tableColumn>
    <tableColumn id="7" xr3:uid="{01175348-29DC-4F27-B480-262E1C115CFD}" name="std.error" dataDxfId="239">
      <calculatedColumnFormula>[9]Mode_PA_l_t_b0!E2</calculatedColumnFormula>
    </tableColumn>
    <tableColumn id="8" xr3:uid="{E2CC2F45-52B6-411C-8857-874E710E7E9B}" name="|CI-delta|" dataDxfId="238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F21" totalsRowShown="0" headerRowDxfId="237" dataDxfId="235" headerRowBorderDxfId="236" tableBorderDxfId="234" totalsRowBorderDxfId="233">
  <autoFilter ref="A13:F21" xr:uid="{873E651E-364D-4C9A-AC67-F669F1DC98F7}"/>
  <tableColumns count="6">
    <tableColumn id="1" xr3:uid="{13F39383-83C5-45EF-A3DC-AB048CB47D6B}" name="Predictors" dataDxfId="232">
      <calculatedColumnFormula>A3</calculatedColumnFormula>
    </tableColumn>
    <tableColumn id="2" xr3:uid="{FC01EC59-6FE5-4984-BD8C-56885D9A31B8}" name="Estimates" dataDxfId="231">
      <calculatedColumnFormula>[11]Mode_PA_h_t_b0!B2</calculatedColumnFormula>
    </tableColumn>
    <tableColumn id="6" xr3:uid="{123C5CEC-9EE4-42F1-8816-CAF425B9D6D8}" name="2.5% CI" dataDxfId="230">
      <calculatedColumnFormula>[11]Mode_PA_h_t_b0!C2</calculatedColumnFormula>
    </tableColumn>
    <tableColumn id="5" xr3:uid="{92067161-C954-46A0-8425-5016FA39924E}" name="97.5% CI" dataDxfId="229">
      <calculatedColumnFormula>[11]Mode_PA_h_t_b0!D2</calculatedColumnFormula>
    </tableColumn>
    <tableColumn id="4" xr3:uid="{EE36E7A7-1D0E-40E4-B2DF-C9C6E2F96C9B}" name="std.error" dataDxfId="228">
      <calculatedColumnFormula>[11]Mode_PA_h_t_b0!E2</calculatedColumnFormula>
    </tableColumn>
    <tableColumn id="8" xr3:uid="{017AD943-F50D-4872-8482-F88D6E168424}" name="|CI-delta|" dataDxfId="227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13:T21" totalsRowShown="0" headerRowDxfId="226" dataDxfId="224" headerRowBorderDxfId="225" tableBorderDxfId="223" totalsRowBorderDxfId="222">
  <autoFilter ref="O13:T21" xr:uid="{16906F7D-6662-46E4-84F3-9AAF62C61242}"/>
  <tableColumns count="6">
    <tableColumn id="1" xr3:uid="{89F96BA7-E1A0-43BA-9990-4183F8DC6997}" name="Predictors" dataDxfId="221">
      <calculatedColumnFormula>A3</calculatedColumnFormula>
    </tableColumn>
    <tableColumn id="2" xr3:uid="{7CE57966-36A6-4A00-A33D-285D0817534A}" name="Estimates" dataDxfId="220">
      <calculatedColumnFormula>[13]Mode_PA_lh_slope_b0!B2</calculatedColumnFormula>
    </tableColumn>
    <tableColumn id="6" xr3:uid="{FF4061DC-ECCB-4575-BFAB-736ED74106BB}" name="2.5% CI" dataDxfId="219">
      <calculatedColumnFormula>[13]Mode_PA_lh_slope_b0!C2</calculatedColumnFormula>
    </tableColumn>
    <tableColumn id="5" xr3:uid="{86574847-CC7E-41F3-9B86-76D99ED48F82}" name="97.5% CI" dataDxfId="218">
      <calculatedColumnFormula>[13]Mode_PA_lh_slope_b0!D2</calculatedColumnFormula>
    </tableColumn>
    <tableColumn id="4" xr3:uid="{940F3AC7-4A27-41CF-9CB0-BCD00068EBA8}" name="std.error" dataDxfId="217">
      <calculatedColumnFormula>[13]Mode_PA_lh_slope_b0!E2</calculatedColumnFormula>
    </tableColumn>
    <tableColumn id="8" xr3:uid="{BDAF6820-92C5-4CC2-BE97-6CFF45D70993}" name="|CI-delta|" dataDxfId="216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M38"/>
  <sheetViews>
    <sheetView showGridLines="0" zoomScale="70" zoomScaleNormal="70" zoomScaleSheetLayoutView="47" workbookViewId="0">
      <selection activeCell="L1" sqref="L1:U20"/>
    </sheetView>
  </sheetViews>
  <sheetFormatPr defaultColWidth="13.88671875" defaultRowHeight="13.2" x14ac:dyDescent="0.25"/>
  <cols>
    <col min="1" max="1" width="10.6640625" style="102" bestFit="1" customWidth="1"/>
    <col min="2" max="3" width="7.6640625" style="193" customWidth="1"/>
    <col min="4" max="5" width="11.44140625" style="193" customWidth="1"/>
    <col min="6" max="7" width="8.6640625" style="193" customWidth="1"/>
    <col min="8" max="8" width="11.44140625" style="193" customWidth="1"/>
    <col min="9" max="9" width="11.109375" style="194" customWidth="1"/>
    <col min="10" max="10" width="11.44140625" style="194" customWidth="1"/>
    <col min="11" max="12" width="7.6640625" style="195" customWidth="1"/>
    <col min="13" max="13" width="11.44140625" style="195" customWidth="1"/>
    <col min="14" max="15" width="8.6640625" style="195" customWidth="1"/>
    <col min="16" max="16" width="11.44140625" style="195" customWidth="1"/>
    <col min="17" max="17" width="11.44140625" style="232" customWidth="1"/>
    <col min="18" max="18" width="11.109375" style="232" customWidth="1"/>
    <col min="19" max="19" width="11.44140625" style="196" hidden="1" customWidth="1"/>
    <col min="20" max="21" width="7.6640625" style="195" customWidth="1"/>
    <col min="22" max="23" width="11.44140625" style="195" customWidth="1"/>
    <col min="24" max="25" width="8.6640625" style="195" customWidth="1"/>
    <col min="26" max="26" width="11.44140625" style="195" customWidth="1"/>
    <col min="27" max="27" width="11.109375" style="196" customWidth="1"/>
    <col min="28" max="28" width="11.44140625" style="196" customWidth="1"/>
    <col min="29" max="30" width="7.6640625" style="195" customWidth="1"/>
    <col min="31" max="32" width="11.44140625" style="195" customWidth="1"/>
    <col min="33" max="33" width="8.6640625" style="195" customWidth="1"/>
    <col min="34" max="35" width="11.44140625" style="195" customWidth="1"/>
    <col min="36" max="36" width="11.109375" style="196" customWidth="1"/>
    <col min="37" max="37" width="11.44140625" style="196" customWidth="1"/>
    <col min="38" max="39" width="11.44140625" style="195" customWidth="1"/>
    <col min="40" max="16384" width="13.88671875" style="197"/>
  </cols>
  <sheetData>
    <row r="1" spans="1:39" s="190" customFormat="1" ht="16.8" thickTop="1" thickBot="1" x14ac:dyDescent="0.3">
      <c r="A1" s="198" t="s">
        <v>18</v>
      </c>
      <c r="B1" s="198" t="s">
        <v>70</v>
      </c>
      <c r="C1" s="198" t="s">
        <v>2</v>
      </c>
      <c r="D1" s="198" t="s">
        <v>56</v>
      </c>
      <c r="E1" s="198" t="s">
        <v>11</v>
      </c>
      <c r="F1" s="198" t="s">
        <v>8</v>
      </c>
      <c r="G1" s="198" t="s">
        <v>12</v>
      </c>
      <c r="H1" s="199" t="s">
        <v>22</v>
      </c>
      <c r="I1" s="199" t="s">
        <v>67</v>
      </c>
      <c r="J1" s="199" t="s">
        <v>27</v>
      </c>
      <c r="L1" s="198" t="str">
        <f t="shared" ref="L1:L3" si="0">A1</f>
        <v>MDC</v>
      </c>
      <c r="M1" s="198" t="str">
        <f t="shared" ref="M1:M3" si="1">B1</f>
        <v>est.</v>
      </c>
      <c r="N1" s="198" t="str">
        <f>D1</f>
        <v>2.5%  CI</v>
      </c>
      <c r="O1" s="198" t="str">
        <f>E1</f>
        <v>97.5% CI</v>
      </c>
      <c r="P1" s="198" t="str">
        <f>C1</f>
        <v xml:space="preserve">SE </v>
      </c>
      <c r="Q1" s="231" t="str">
        <f>F1</f>
        <v>t</v>
      </c>
      <c r="R1" s="231" t="str">
        <f>G1</f>
        <v>df</v>
      </c>
      <c r="S1" s="198" t="str">
        <f>H1</f>
        <v>p. val.</v>
      </c>
      <c r="T1" s="198" t="str">
        <f>I1</f>
        <v>p.adj</v>
      </c>
      <c r="U1" s="198" t="str">
        <f>J1</f>
        <v>sig.</v>
      </c>
      <c r="AL1" s="200" t="s">
        <v>68</v>
      </c>
      <c r="AM1" s="198" t="s">
        <v>69</v>
      </c>
    </row>
    <row r="2" spans="1:39" s="191" customFormat="1" ht="14.4" thickTop="1" thickBot="1" x14ac:dyDescent="0.3">
      <c r="A2" s="201" t="s">
        <v>58</v>
      </c>
      <c r="B2" s="201">
        <f>[1]Mode_PA_l_f0_b0!B2</f>
        <v>86.741</v>
      </c>
      <c r="C2" s="202">
        <f>[1]Mode_PA_l_f0_b0!C2</f>
        <v>83.933563110067098</v>
      </c>
      <c r="D2" s="202">
        <f>[1]Mode_PA_l_f0_b0!D2</f>
        <v>89.548714386780205</v>
      </c>
      <c r="E2" s="202">
        <f>[1]Mode_PA_l_f0_b0!E2</f>
        <v>1.2430000000000001</v>
      </c>
      <c r="F2" s="202">
        <f>[1]Mode_PA_l_f0_b0!F2</f>
        <v>69.796000000000006</v>
      </c>
      <c r="G2" s="202">
        <f>[1]Mode_PA_l_f0_b0!G2</f>
        <v>9.08</v>
      </c>
      <c r="H2" s="203">
        <f>[1]Mode_PA_l_f0_b0!H2</f>
        <v>1E-13</v>
      </c>
      <c r="I2" s="204">
        <f>[1]Mode_PA_l_f0_b0!I2</f>
        <v>2.0999999999999999E-13</v>
      </c>
      <c r="J2" s="205" t="str">
        <f>[1]Mode_PA_l_f0_b0!J2</f>
        <v>p&lt;0.001</v>
      </c>
      <c r="L2" s="201" t="str">
        <f t="shared" si="0"/>
        <v>l_f0</v>
      </c>
      <c r="M2" s="201">
        <f t="shared" si="1"/>
        <v>86.741</v>
      </c>
      <c r="N2" s="201">
        <f t="shared" ref="N2:N4" si="2">C2</f>
        <v>83.933563110067098</v>
      </c>
      <c r="O2" s="201">
        <f t="shared" ref="O2:O4" si="3">D2</f>
        <v>89.548714386780205</v>
      </c>
      <c r="P2" s="202">
        <f t="shared" ref="P2:P4" si="4">E2</f>
        <v>1.2430000000000001</v>
      </c>
      <c r="Q2" s="201">
        <f t="shared" ref="Q2:Q4" si="5">F2</f>
        <v>69.796000000000006</v>
      </c>
      <c r="R2" s="201">
        <f t="shared" ref="R2:R4" si="6">G2</f>
        <v>9.08</v>
      </c>
      <c r="S2" s="203">
        <f t="shared" ref="S2:S4" si="7">H2</f>
        <v>1E-13</v>
      </c>
      <c r="T2" s="204">
        <f t="shared" ref="T2:T4" si="8">I2</f>
        <v>2.0999999999999999E-13</v>
      </c>
      <c r="U2" s="205" t="str">
        <f t="shared" ref="U2:U4" si="9">J2</f>
        <v>p&lt;0.001</v>
      </c>
      <c r="AL2" s="206">
        <f>[2]Mode_PA_l_f0_r2!B3</f>
        <v>0.59335796610614699</v>
      </c>
      <c r="AM2" s="207">
        <f>[2]Mode_PA_l_f0_r2!B2</f>
        <v>0.94563624664194001</v>
      </c>
    </row>
    <row r="3" spans="1:39" s="191" customFormat="1" ht="13.8" thickBot="1" x14ac:dyDescent="0.3">
      <c r="A3" s="208" t="s">
        <v>59</v>
      </c>
      <c r="B3" s="208">
        <f>[3]Mode_PA_h_f0_b0!B2</f>
        <v>92.468999999999994</v>
      </c>
      <c r="C3" s="209">
        <f>[3]Mode_PA_h_f0_b0!C2</f>
        <v>89.443745207164795</v>
      </c>
      <c r="D3" s="209">
        <f>[3]Mode_PA_h_f0_b0!D2</f>
        <v>95.493723914105303</v>
      </c>
      <c r="E3" s="209">
        <f>[3]Mode_PA_h_f0_b0!E2</f>
        <v>1.341</v>
      </c>
      <c r="F3" s="209">
        <f>[3]Mode_PA_h_f0_b0!F2</f>
        <v>68.977000000000004</v>
      </c>
      <c r="G3" s="209">
        <f>[3]Mode_PA_h_f0_b0!G2</f>
        <v>9.15</v>
      </c>
      <c r="H3" s="210">
        <f>[3]Mode_PA_h_f0_b0!H2</f>
        <v>9.4999999999999999E-14</v>
      </c>
      <c r="I3" s="211">
        <f>[3]Mode_PA_h_f0_b0!I2</f>
        <v>2.0999999999999999E-13</v>
      </c>
      <c r="J3" s="212" t="str">
        <f>[3]Mode_PA_h_f0_b0!J2</f>
        <v>p&lt;0.001</v>
      </c>
      <c r="L3" s="208" t="str">
        <f t="shared" si="0"/>
        <v>h_f0</v>
      </c>
      <c r="M3" s="208">
        <f t="shared" si="1"/>
        <v>92.468999999999994</v>
      </c>
      <c r="N3" s="208">
        <f t="shared" si="2"/>
        <v>89.443745207164795</v>
      </c>
      <c r="O3" s="208">
        <f t="shared" si="3"/>
        <v>95.493723914105303</v>
      </c>
      <c r="P3" s="209">
        <f t="shared" si="4"/>
        <v>1.341</v>
      </c>
      <c r="Q3" s="208">
        <f t="shared" si="5"/>
        <v>68.977000000000004</v>
      </c>
      <c r="R3" s="208">
        <f t="shared" si="6"/>
        <v>9.15</v>
      </c>
      <c r="S3" s="210">
        <f t="shared" si="7"/>
        <v>9.4999999999999999E-14</v>
      </c>
      <c r="T3" s="211">
        <f t="shared" si="8"/>
        <v>2.0999999999999999E-13</v>
      </c>
      <c r="U3" s="213" t="str">
        <f t="shared" si="9"/>
        <v>p&lt;0.001</v>
      </c>
      <c r="AL3" s="214">
        <f>[4]Mode_PA_h_f0_r2!B3</f>
        <v>0.54712670667020302</v>
      </c>
      <c r="AM3" s="215">
        <f>[4]Mode_PA_h_f0_r2!B2</f>
        <v>0.89868029468400801</v>
      </c>
    </row>
    <row r="4" spans="1:39" s="191" customFormat="1" ht="13.8" thickBot="1" x14ac:dyDescent="0.3">
      <c r="A4" s="208" t="s">
        <v>60</v>
      </c>
      <c r="B4" s="208">
        <f>[5]Mode_PA_f0_exc_b0!B2</f>
        <v>6.0469999999999997</v>
      </c>
      <c r="C4" s="208">
        <f>[5]Mode_PA_f0_exc_b0!C2</f>
        <v>5.2604562045724697</v>
      </c>
      <c r="D4" s="209">
        <f>[5]Mode_PA_f0_exc_b0!D2</f>
        <v>6.8325806799636002</v>
      </c>
      <c r="E4" s="209">
        <f>[5]Mode_PA_f0_exc_b0!E2</f>
        <v>0.35899999999999999</v>
      </c>
      <c r="F4" s="209">
        <f>[5]Mode_PA_f0_exc_b0!F2</f>
        <v>16.855</v>
      </c>
      <c r="G4" s="209">
        <f>[5]Mode_PA_f0_exc_b0!G2</f>
        <v>11.42</v>
      </c>
      <c r="H4" s="210">
        <f>[5]Mode_PA_f0_exc_b0!H2</f>
        <v>2.0000000000000001E-9</v>
      </c>
      <c r="I4" s="211">
        <f>[5]Mode_PA_f0_exc_b0!I2</f>
        <v>3.3999999999999998E-9</v>
      </c>
      <c r="J4" s="212" t="str">
        <f>[5]Mode_PA_f0_exc_b0!J2</f>
        <v>p&lt;0.001</v>
      </c>
      <c r="L4" s="216" t="str">
        <f>A6</f>
        <v>l_t</v>
      </c>
      <c r="M4" s="216">
        <f>B6</f>
        <v>95.126999999999995</v>
      </c>
      <c r="N4" s="216">
        <f t="shared" ref="N4:U4" si="10">C6</f>
        <v>81.199733307912098</v>
      </c>
      <c r="O4" s="216">
        <f t="shared" si="10"/>
        <v>109.054533838317</v>
      </c>
      <c r="P4" s="209">
        <f t="shared" si="10"/>
        <v>6.2789999999999999</v>
      </c>
      <c r="Q4" s="208">
        <f t="shared" si="10"/>
        <v>15.15</v>
      </c>
      <c r="R4" s="208">
        <f t="shared" si="10"/>
        <v>10.34</v>
      </c>
      <c r="S4" s="210">
        <f t="shared" si="10"/>
        <v>2.0999999999999999E-8</v>
      </c>
      <c r="T4" s="211">
        <f t="shared" si="10"/>
        <v>3.1E-8</v>
      </c>
      <c r="U4" s="213" t="str">
        <f t="shared" si="10"/>
        <v>p&lt;0.001</v>
      </c>
      <c r="AL4" s="217">
        <f>[6]Mode_PA_lh_slope_r2!B3</f>
        <v>0.17741043938863699</v>
      </c>
      <c r="AM4" s="218">
        <f>[6]Mode_PA_lh_slope_r2!B2</f>
        <v>0.70232712126908003</v>
      </c>
    </row>
    <row r="5" spans="1:39" s="191" customFormat="1" ht="13.8" thickBot="1" x14ac:dyDescent="0.3">
      <c r="A5" s="208" t="s">
        <v>61</v>
      </c>
      <c r="B5" s="208">
        <f>[7]Mode_PA_lh_mean_f0_b0!B2</f>
        <v>89.212000000000003</v>
      </c>
      <c r="C5" s="208">
        <f>[7]Mode_PA_lh_mean_f0_b0!C2</f>
        <v>86.390599018617394</v>
      </c>
      <c r="D5" s="209">
        <f>[7]Mode_PA_lh_mean_f0_b0!D2</f>
        <v>92.032936853236706</v>
      </c>
      <c r="E5" s="209">
        <f>[7]Mode_PA_lh_mean_f0_b0!E2</f>
        <v>1.2509999999999999</v>
      </c>
      <c r="F5" s="209">
        <f>[7]Mode_PA_lh_mean_f0_b0!F2</f>
        <v>71.322999999999993</v>
      </c>
      <c r="G5" s="209">
        <f>[7]Mode_PA_lh_mean_f0_b0!G2</f>
        <v>9.18</v>
      </c>
      <c r="H5" s="210">
        <f>[7]Mode_PA_lh_mean_f0_b0!H2</f>
        <v>6.5000000000000001E-14</v>
      </c>
      <c r="I5" s="211">
        <f>[7]Mode_PA_lh_mean_f0_b0!I2</f>
        <v>1.9E-13</v>
      </c>
      <c r="J5" s="212" t="str">
        <f>[7]Mode_PA_lh_mean_f0_b0!J2</f>
        <v>p&lt;0.001</v>
      </c>
      <c r="L5" s="216" t="str">
        <f>A7</f>
        <v>h_t</v>
      </c>
      <c r="M5" s="216">
        <f>B7</f>
        <v>318.65600000000001</v>
      </c>
      <c r="N5" s="216">
        <f t="shared" ref="N5:U5" si="11">C7</f>
        <v>233.729178750984</v>
      </c>
      <c r="O5" s="216">
        <f t="shared" si="11"/>
        <v>403.58209296378402</v>
      </c>
      <c r="P5" s="209">
        <f t="shared" si="11"/>
        <v>26.135999999999999</v>
      </c>
      <c r="Q5" s="208">
        <f t="shared" si="11"/>
        <v>12.192</v>
      </c>
      <c r="R5" s="208">
        <f t="shared" si="11"/>
        <v>2.89</v>
      </c>
      <c r="S5" s="219">
        <f t="shared" si="11"/>
        <v>1E-3</v>
      </c>
      <c r="T5" s="219">
        <f t="shared" si="11"/>
        <v>1E-3</v>
      </c>
      <c r="U5" s="213" t="str">
        <f t="shared" si="11"/>
        <v>p&lt;0.01</v>
      </c>
      <c r="AL5" s="217">
        <f>[8]Mode_PA_lh_mean_f0_r2!$B$3</f>
        <v>0.57429069451759096</v>
      </c>
      <c r="AM5" s="218">
        <f>[8]Mode_PA_lh_mean_f0_r2!$B$2</f>
        <v>0.93298416948801399</v>
      </c>
    </row>
    <row r="6" spans="1:39" s="192" customFormat="1" ht="14.4" thickTop="1" thickBot="1" x14ac:dyDescent="0.3">
      <c r="A6" s="216" t="s">
        <v>62</v>
      </c>
      <c r="B6" s="216">
        <f>[9]Mode_PA_l_t_b0!B2</f>
        <v>95.126999999999995</v>
      </c>
      <c r="C6" s="208">
        <f>[9]Mode_PA_l_t_b0!C2</f>
        <v>81.199733307912098</v>
      </c>
      <c r="D6" s="208">
        <f>[9]Mode_PA_l_t_b0!D2</f>
        <v>109.054533838317</v>
      </c>
      <c r="E6" s="208">
        <f>[9]Mode_PA_l_t_b0!E2</f>
        <v>6.2789999999999999</v>
      </c>
      <c r="F6" s="209">
        <f>[9]Mode_PA_l_t_b0!F2</f>
        <v>15.15</v>
      </c>
      <c r="G6" s="209">
        <f>[9]Mode_PA_l_t_b0!G2</f>
        <v>10.34</v>
      </c>
      <c r="H6" s="210">
        <f>[9]Mode_PA_l_t_b0!H2</f>
        <v>2.0999999999999999E-8</v>
      </c>
      <c r="I6" s="211">
        <f>[9]Mode_PA_l_t_b0!I2</f>
        <v>3.1E-8</v>
      </c>
      <c r="J6" s="212" t="str">
        <f>[9]Mode_PA_l_t_b0!J2</f>
        <v>p&lt;0.001</v>
      </c>
      <c r="L6" s="198" t="str">
        <f>A10</f>
        <v>MWH</v>
      </c>
      <c r="M6" s="198" t="str">
        <f>B10</f>
        <v>est.</v>
      </c>
      <c r="N6" s="198" t="str">
        <f>D10</f>
        <v>2.5%  CI</v>
      </c>
      <c r="O6" s="198" t="str">
        <f>E10</f>
        <v>97.5% CI</v>
      </c>
      <c r="P6" s="198" t="str">
        <f>C10</f>
        <v xml:space="preserve">SE </v>
      </c>
      <c r="Q6" s="231" t="str">
        <f>F10</f>
        <v>t</v>
      </c>
      <c r="R6" s="231" t="str">
        <f>G10</f>
        <v>df</v>
      </c>
      <c r="S6" s="198" t="str">
        <f>H10</f>
        <v>p. val.</v>
      </c>
      <c r="T6" s="198" t="str">
        <f>I10</f>
        <v>p.adj</v>
      </c>
      <c r="U6" s="198" t="str">
        <f>J10</f>
        <v>sig.</v>
      </c>
      <c r="AL6" s="206">
        <f>[10]Mode_PA_l_t_r2!B3</f>
        <v>0.60548439817847399</v>
      </c>
      <c r="AM6" s="207">
        <f>[10]Mode_PA_l_t_r2!B2</f>
        <v>0.76835043641376299</v>
      </c>
    </row>
    <row r="7" spans="1:39" s="192" customFormat="1" ht="13.8" thickTop="1" x14ac:dyDescent="0.25">
      <c r="A7" s="216" t="s">
        <v>63</v>
      </c>
      <c r="B7" s="216">
        <f>[11]Mode_PA_h_t_b0!B2</f>
        <v>318.65600000000001</v>
      </c>
      <c r="C7" s="208">
        <f>[11]Mode_PA_h_t_b0!C2</f>
        <v>233.729178750984</v>
      </c>
      <c r="D7" s="208">
        <f>[11]Mode_PA_h_t_b0!D2</f>
        <v>403.58209296378402</v>
      </c>
      <c r="E7" s="208">
        <f>[11]Mode_PA_h_t_b0!E2</f>
        <v>26.135999999999999</v>
      </c>
      <c r="F7" s="209">
        <f>[11]Mode_PA_h_t_b0!F2</f>
        <v>12.192</v>
      </c>
      <c r="G7" s="209">
        <f>[11]Mode_PA_h_t_b0!G2</f>
        <v>2.89</v>
      </c>
      <c r="H7" s="219">
        <f>[11]Mode_PA_h_t_b0!H2</f>
        <v>1E-3</v>
      </c>
      <c r="I7" s="219">
        <f>[11]Mode_PA_h_t_b0!I2</f>
        <v>1E-3</v>
      </c>
      <c r="J7" s="212" t="str">
        <f>[11]Mode_PA_h_t_b0!J2</f>
        <v>p&lt;0.01</v>
      </c>
      <c r="L7" s="201" t="str">
        <f>A11</f>
        <v>l_f0</v>
      </c>
      <c r="M7" s="201">
        <f>B11</f>
        <v>86.828000000000003</v>
      </c>
      <c r="N7" s="201">
        <f t="shared" ref="N7:U7" si="12">C11</f>
        <v>84.019917136744397</v>
      </c>
      <c r="O7" s="201">
        <f t="shared" si="12"/>
        <v>89.635253594747297</v>
      </c>
      <c r="P7" s="202">
        <f t="shared" si="12"/>
        <v>1.2430000000000001</v>
      </c>
      <c r="Q7" s="201">
        <f t="shared" si="12"/>
        <v>69.86</v>
      </c>
      <c r="R7" s="201">
        <f t="shared" si="12"/>
        <v>9.08</v>
      </c>
      <c r="S7" s="203">
        <f t="shared" si="12"/>
        <v>1E-13</v>
      </c>
      <c r="T7" s="203">
        <f t="shared" si="12"/>
        <v>2.0999999999999999E-13</v>
      </c>
      <c r="U7" s="205" t="str">
        <f t="shared" si="12"/>
        <v>p&lt;0.001</v>
      </c>
      <c r="AL7" s="217">
        <f>[12]Mode_PA_h_t_r2!B3</f>
        <v>0.30971556395475403</v>
      </c>
      <c r="AM7" s="218">
        <f>[12]Mode_PA_h_t_r2!B2</f>
        <v>0.84581690022898703</v>
      </c>
    </row>
    <row r="8" spans="1:39" s="191" customFormat="1" x14ac:dyDescent="0.25">
      <c r="A8" s="220" t="s">
        <v>64</v>
      </c>
      <c r="B8" s="221">
        <f>[13]Mode_PA_lh_slope_b0!B2</f>
        <v>31.216000000000001</v>
      </c>
      <c r="C8" s="221">
        <f>[13]Mode_PA_lh_slope_b0!C2</f>
        <v>16.093530961715</v>
      </c>
      <c r="D8" s="220">
        <f>[13]Mode_PA_lh_slope_b0!D2</f>
        <v>46.339439756062298</v>
      </c>
      <c r="E8" s="220">
        <f>[13]Mode_PA_lh_slope_b0!E2</f>
        <v>5.3150000000000004</v>
      </c>
      <c r="F8" s="221">
        <f>[13]Mode_PA_lh_slope_b0!F2</f>
        <v>5.8730000000000002</v>
      </c>
      <c r="G8" s="221">
        <f>[13]Mode_PA_lh_slope_b0!G2</f>
        <v>3.77</v>
      </c>
      <c r="H8" s="222">
        <f>[13]Mode_PA_lh_slope_b0!H2</f>
        <v>5.0000000000000001E-3</v>
      </c>
      <c r="I8" s="222">
        <f>[13]Mode_PA_lh_slope_b0!I2</f>
        <v>5.0000000000000001E-3</v>
      </c>
      <c r="J8" s="223" t="str">
        <f>[13]Mode_PA_lh_slope_b0!J2</f>
        <v>p&lt;0.01</v>
      </c>
      <c r="L8" s="208" t="str">
        <f>A12</f>
        <v>h_f0</v>
      </c>
      <c r="M8" s="208">
        <f>B12</f>
        <v>92.887</v>
      </c>
      <c r="N8" s="208">
        <f t="shared" ref="N8:U8" si="13">C12</f>
        <v>89.861884120452103</v>
      </c>
      <c r="O8" s="208">
        <f t="shared" si="13"/>
        <v>95.911990273838597</v>
      </c>
      <c r="P8" s="209">
        <f t="shared" si="13"/>
        <v>1.341</v>
      </c>
      <c r="Q8" s="208">
        <f t="shared" si="13"/>
        <v>69.284999999999997</v>
      </c>
      <c r="R8" s="208">
        <f t="shared" si="13"/>
        <v>9.15</v>
      </c>
      <c r="S8" s="210">
        <f t="shared" si="13"/>
        <v>9.1000000000000004E-14</v>
      </c>
      <c r="T8" s="210">
        <f t="shared" si="13"/>
        <v>2.0999999999999999E-13</v>
      </c>
      <c r="U8" s="213" t="str">
        <f t="shared" si="13"/>
        <v>p&lt;0.001</v>
      </c>
      <c r="AL8" s="224">
        <f>[6]Mode_PA_lh_slope_r2!B3</f>
        <v>0.17741043938863699</v>
      </c>
      <c r="AM8" s="225">
        <f>[6]Mode_PA_lh_slope_r2!B2</f>
        <v>0.70232712126908003</v>
      </c>
    </row>
    <row r="9" spans="1:39" ht="13.8" thickBot="1" x14ac:dyDescent="0.3">
      <c r="L9" s="216" t="str">
        <f>A15</f>
        <v>l_t</v>
      </c>
      <c r="M9" s="216">
        <f>B15</f>
        <v>95.456999999999994</v>
      </c>
      <c r="N9" s="216">
        <f t="shared" ref="N9:U9" si="14">C15</f>
        <v>81.528273435802205</v>
      </c>
      <c r="O9" s="216">
        <f t="shared" si="14"/>
        <v>109.385220156984</v>
      </c>
      <c r="P9" s="209">
        <f t="shared" si="14"/>
        <v>6.28</v>
      </c>
      <c r="Q9" s="208">
        <f t="shared" si="14"/>
        <v>15.2</v>
      </c>
      <c r="R9" s="208">
        <f t="shared" si="14"/>
        <v>10.35</v>
      </c>
      <c r="S9" s="210">
        <f t="shared" si="14"/>
        <v>2.0999999999999999E-8</v>
      </c>
      <c r="T9" s="210">
        <f t="shared" si="14"/>
        <v>3.1E-8</v>
      </c>
      <c r="U9" s="213" t="str">
        <f t="shared" si="14"/>
        <v>p&lt;0.001</v>
      </c>
    </row>
    <row r="10" spans="1:39" ht="14.4" thickTop="1" thickBot="1" x14ac:dyDescent="0.3">
      <c r="A10" s="198" t="s">
        <v>19</v>
      </c>
      <c r="B10" s="198" t="str">
        <f>B1</f>
        <v>est.</v>
      </c>
      <c r="C10" s="198" t="str">
        <f t="shared" ref="C10:J10" si="15">C1</f>
        <v xml:space="preserve">SE </v>
      </c>
      <c r="D10" s="198" t="str">
        <f t="shared" si="15"/>
        <v>2.5%  CI</v>
      </c>
      <c r="E10" s="198" t="str">
        <f t="shared" si="15"/>
        <v>97.5% CI</v>
      </c>
      <c r="F10" s="198" t="str">
        <f t="shared" si="15"/>
        <v>t</v>
      </c>
      <c r="G10" s="198" t="str">
        <f t="shared" si="15"/>
        <v>df</v>
      </c>
      <c r="H10" s="198" t="str">
        <f t="shared" si="15"/>
        <v>p. val.</v>
      </c>
      <c r="I10" s="198" t="str">
        <f t="shared" si="15"/>
        <v>p.adj</v>
      </c>
      <c r="J10" s="198" t="str">
        <f t="shared" si="15"/>
        <v>sig.</v>
      </c>
      <c r="L10" s="216" t="str">
        <f>A16</f>
        <v>h_t</v>
      </c>
      <c r="M10" s="216">
        <f>B16</f>
        <v>318.2</v>
      </c>
      <c r="N10" s="216">
        <f t="shared" ref="N10:U10" si="16">C16</f>
        <v>233.27718907876999</v>
      </c>
      <c r="O10" s="216">
        <f t="shared" si="16"/>
        <v>403.12367983266302</v>
      </c>
      <c r="P10" s="209">
        <f t="shared" si="16"/>
        <v>26.135999999999999</v>
      </c>
      <c r="Q10" s="208">
        <f t="shared" si="16"/>
        <v>12.175000000000001</v>
      </c>
      <c r="R10" s="208">
        <f t="shared" si="16"/>
        <v>2.89</v>
      </c>
      <c r="S10" s="211">
        <f t="shared" si="16"/>
        <v>1E-3</v>
      </c>
      <c r="T10" s="219">
        <f t="shared" si="16"/>
        <v>1E-3</v>
      </c>
      <c r="U10" s="213" t="str">
        <f t="shared" si="16"/>
        <v>p&lt;0.01</v>
      </c>
    </row>
    <row r="11" spans="1:39" ht="14.4" thickTop="1" thickBot="1" x14ac:dyDescent="0.3">
      <c r="A11" s="201" t="str">
        <f>A2</f>
        <v>l_f0</v>
      </c>
      <c r="B11" s="202">
        <f>[1]Mode_PA_l_f0_b0!B3</f>
        <v>86.828000000000003</v>
      </c>
      <c r="C11" s="202">
        <f>[1]Mode_PA_l_f0_b0!C3</f>
        <v>84.019917136744397</v>
      </c>
      <c r="D11" s="202">
        <f>[1]Mode_PA_l_f0_b0!D3</f>
        <v>89.635253594747297</v>
      </c>
      <c r="E11" s="202">
        <f>[1]Mode_PA_l_f0_b0!E3</f>
        <v>1.2430000000000001</v>
      </c>
      <c r="F11" s="202">
        <f>[1]Mode_PA_l_f0_b0!F3</f>
        <v>69.86</v>
      </c>
      <c r="G11" s="202">
        <f>[1]Mode_PA_l_f0_b0!G3</f>
        <v>9.08</v>
      </c>
      <c r="H11" s="203">
        <f>[1]Mode_PA_l_f0_b0!H3</f>
        <v>1E-13</v>
      </c>
      <c r="I11" s="203">
        <f>[1]Mode_PA_l_f0_b0!I3</f>
        <v>2.0999999999999999E-13</v>
      </c>
      <c r="J11" s="205" t="str">
        <f>[1]Mode_PA_l_f0_b0!J3</f>
        <v>p&lt;0.001</v>
      </c>
      <c r="L11" s="198" t="str">
        <f>A19</f>
        <v>MYN</v>
      </c>
      <c r="M11" s="198" t="str">
        <f>B19</f>
        <v>est.</v>
      </c>
      <c r="N11" s="198" t="str">
        <f>D19</f>
        <v>2.5%  CI</v>
      </c>
      <c r="O11" s="198" t="str">
        <f>E19</f>
        <v>97.5% CI</v>
      </c>
      <c r="P11" s="198" t="str">
        <f>C19</f>
        <v xml:space="preserve">SE </v>
      </c>
      <c r="Q11" s="231" t="str">
        <f>F19</f>
        <v>t</v>
      </c>
      <c r="R11" s="231" t="str">
        <f>G19</f>
        <v>df</v>
      </c>
      <c r="S11" s="198" t="str">
        <f>H19</f>
        <v>p. val.</v>
      </c>
      <c r="T11" s="198" t="str">
        <f>I19</f>
        <v>p.adj</v>
      </c>
      <c r="U11" s="198" t="str">
        <f>J19</f>
        <v>sig.</v>
      </c>
    </row>
    <row r="12" spans="1:39" ht="13.8" thickTop="1" x14ac:dyDescent="0.25">
      <c r="A12" s="208" t="str">
        <f t="shared" ref="A12:A17" si="17">A3</f>
        <v>h_f0</v>
      </c>
      <c r="B12" s="208">
        <f>[3]Mode_PA_h_f0_b0!B3</f>
        <v>92.887</v>
      </c>
      <c r="C12" s="209">
        <f>[3]Mode_PA_h_f0_b0!C3</f>
        <v>89.861884120452103</v>
      </c>
      <c r="D12" s="209">
        <f>[3]Mode_PA_h_f0_b0!D3</f>
        <v>95.911990273838597</v>
      </c>
      <c r="E12" s="209">
        <f>[3]Mode_PA_h_f0_b0!E3</f>
        <v>1.341</v>
      </c>
      <c r="F12" s="209">
        <f>[3]Mode_PA_h_f0_b0!F3</f>
        <v>69.284999999999997</v>
      </c>
      <c r="G12" s="209">
        <f>[3]Mode_PA_h_f0_b0!G3</f>
        <v>9.15</v>
      </c>
      <c r="H12" s="210">
        <f>[3]Mode_PA_h_f0_b0!H3</f>
        <v>9.1000000000000004E-14</v>
      </c>
      <c r="I12" s="210">
        <f>[3]Mode_PA_h_f0_b0!I3</f>
        <v>2.0999999999999999E-13</v>
      </c>
      <c r="J12" s="212" t="str">
        <f>[3]Mode_PA_h_f0_b0!J3</f>
        <v>p&lt;0.001</v>
      </c>
      <c r="L12" s="201" t="str">
        <f>A20</f>
        <v>l_f0</v>
      </c>
      <c r="M12" s="201">
        <f>B20</f>
        <v>87.927999999999997</v>
      </c>
      <c r="N12" s="202">
        <f t="shared" ref="N12:U12" si="18">C20</f>
        <v>85.119595797591501</v>
      </c>
      <c r="O12" s="201">
        <f t="shared" si="18"/>
        <v>90.736772988051001</v>
      </c>
      <c r="P12" s="202">
        <f t="shared" si="18"/>
        <v>1.244</v>
      </c>
      <c r="Q12" s="201">
        <f t="shared" si="18"/>
        <v>70.686999999999998</v>
      </c>
      <c r="R12" s="201">
        <f t="shared" si="18"/>
        <v>9.11</v>
      </c>
      <c r="S12" s="226">
        <f t="shared" si="18"/>
        <v>8.3999999999999995E-14</v>
      </c>
      <c r="T12" s="226">
        <f t="shared" si="18"/>
        <v>2.0999999999999999E-13</v>
      </c>
      <c r="U12" s="205" t="str">
        <f t="shared" si="18"/>
        <v>p&lt;0.001</v>
      </c>
    </row>
    <row r="13" spans="1:39" x14ac:dyDescent="0.25">
      <c r="A13" s="208" t="str">
        <f t="shared" si="17"/>
        <v>lh_exc</v>
      </c>
      <c r="B13" s="208">
        <f>[5]Mode_PA_f0_exc_b0!B3</f>
        <v>6.2430000000000003</v>
      </c>
      <c r="C13" s="209">
        <f>[5]Mode_PA_f0_exc_b0!C3</f>
        <v>5.4565667749515399</v>
      </c>
      <c r="D13" s="209">
        <f>[5]Mode_PA_f0_exc_b0!D3</f>
        <v>7.0287349499118701</v>
      </c>
      <c r="E13" s="209">
        <f>[5]Mode_PA_f0_exc_b0!E3</f>
        <v>0.35899999999999999</v>
      </c>
      <c r="F13" s="209">
        <f>[5]Mode_PA_f0_exc_b0!F3</f>
        <v>17.401</v>
      </c>
      <c r="G13" s="209">
        <f>[5]Mode_PA_f0_exc_b0!G3</f>
        <v>11.42</v>
      </c>
      <c r="H13" s="210">
        <f>[5]Mode_PA_f0_exc_b0!H3</f>
        <v>1.3999999999999999E-9</v>
      </c>
      <c r="I13" s="210">
        <f>[5]Mode_PA_f0_exc_b0!I3</f>
        <v>2.5000000000000001E-9</v>
      </c>
      <c r="J13" s="212" t="str">
        <f>[5]Mode_PA_f0_exc_b0!J3</f>
        <v>p&lt;0.001</v>
      </c>
      <c r="L13" s="208" t="str">
        <f>A21</f>
        <v>h_f0</v>
      </c>
      <c r="M13" s="208">
        <f>B21</f>
        <v>93.596000000000004</v>
      </c>
      <c r="N13" s="209">
        <f t="shared" ref="N13:U13" si="19">C21</f>
        <v>90.568968866765402</v>
      </c>
      <c r="O13" s="208">
        <f t="shared" si="19"/>
        <v>96.623051012153198</v>
      </c>
      <c r="P13" s="209">
        <f t="shared" si="19"/>
        <v>1.343</v>
      </c>
      <c r="Q13" s="208">
        <f t="shared" si="19"/>
        <v>69.700999999999993</v>
      </c>
      <c r="R13" s="208">
        <f t="shared" si="19"/>
        <v>9.2100000000000009</v>
      </c>
      <c r="S13" s="227">
        <f t="shared" si="19"/>
        <v>7.3000000000000004E-14</v>
      </c>
      <c r="T13" s="227">
        <f t="shared" si="19"/>
        <v>2.0000000000000001E-13</v>
      </c>
      <c r="U13" s="213" t="str">
        <f t="shared" si="19"/>
        <v>p&lt;0.001</v>
      </c>
    </row>
    <row r="14" spans="1:39" x14ac:dyDescent="0.25">
      <c r="A14" s="208" t="str">
        <f t="shared" si="17"/>
        <v>lh_mean_f0</v>
      </c>
      <c r="B14" s="208">
        <f>[7]Mode_PA_lh_mean_f0_b0!B3</f>
        <v>89.510999999999996</v>
      </c>
      <c r="C14" s="209">
        <f>[7]Mode_PA_lh_mean_f0_b0!C3</f>
        <v>86.6897332683792</v>
      </c>
      <c r="D14" s="209">
        <f>[7]Mode_PA_lh_mean_f0_b0!D3</f>
        <v>92.332140126656498</v>
      </c>
      <c r="E14" s="209">
        <f>[7]Mode_PA_lh_mean_f0_b0!E3</f>
        <v>1.2509999999999999</v>
      </c>
      <c r="F14" s="209">
        <f>[7]Mode_PA_lh_mean_f0_b0!F3</f>
        <v>71.56</v>
      </c>
      <c r="G14" s="209">
        <f>[7]Mode_PA_lh_mean_f0_b0!G3</f>
        <v>9.18</v>
      </c>
      <c r="H14" s="210">
        <f>[7]Mode_PA_lh_mean_f0_b0!H3</f>
        <v>6.2999999999999997E-14</v>
      </c>
      <c r="I14" s="210">
        <f>[7]Mode_PA_lh_mean_f0_b0!I3</f>
        <v>1.9E-13</v>
      </c>
      <c r="J14" s="212" t="str">
        <f>[7]Mode_PA_lh_mean_f0_b0!J3</f>
        <v>p&lt;0.001</v>
      </c>
      <c r="L14" s="216" t="str">
        <f>A24</f>
        <v>l_t</v>
      </c>
      <c r="M14" s="216">
        <f>B24</f>
        <v>97.153000000000006</v>
      </c>
      <c r="N14" s="216">
        <f t="shared" ref="N14:U14" si="20">C24</f>
        <v>83.173706636921693</v>
      </c>
      <c r="O14" s="216">
        <f t="shared" si="20"/>
        <v>111.131823762984</v>
      </c>
      <c r="P14" s="209">
        <f t="shared" si="20"/>
        <v>6.327</v>
      </c>
      <c r="Q14" s="208">
        <f t="shared" si="20"/>
        <v>15.356</v>
      </c>
      <c r="R14" s="208">
        <f t="shared" si="20"/>
        <v>10.66</v>
      </c>
      <c r="S14" s="228">
        <f t="shared" si="20"/>
        <v>1.3000000000000001E-8</v>
      </c>
      <c r="T14" s="228">
        <f t="shared" si="20"/>
        <v>2.0999999999999999E-8</v>
      </c>
      <c r="U14" s="213" t="str">
        <f t="shared" si="20"/>
        <v>p&lt;0.001</v>
      </c>
    </row>
    <row r="15" spans="1:39" ht="13.8" thickBot="1" x14ac:dyDescent="0.3">
      <c r="A15" s="216" t="str">
        <f t="shared" si="17"/>
        <v>l_t</v>
      </c>
      <c r="B15" s="216">
        <f>[9]Mode_PA_l_t_b0!B3</f>
        <v>95.456999999999994</v>
      </c>
      <c r="C15" s="209">
        <f>[9]Mode_PA_l_t_b0!C3</f>
        <v>81.528273435802205</v>
      </c>
      <c r="D15" s="209">
        <f>[9]Mode_PA_l_t_b0!D3</f>
        <v>109.385220156984</v>
      </c>
      <c r="E15" s="209">
        <f>[9]Mode_PA_l_t_b0!E3</f>
        <v>6.28</v>
      </c>
      <c r="F15" s="209">
        <f>[9]Mode_PA_l_t_b0!F3</f>
        <v>15.2</v>
      </c>
      <c r="G15" s="209">
        <f>[9]Mode_PA_l_t_b0!G3</f>
        <v>10.35</v>
      </c>
      <c r="H15" s="210">
        <f>[9]Mode_PA_l_t_b0!H3</f>
        <v>2.0999999999999999E-8</v>
      </c>
      <c r="I15" s="210">
        <f>[9]Mode_PA_l_t_b0!I3</f>
        <v>3.1E-8</v>
      </c>
      <c r="J15" s="212" t="str">
        <f>[9]Mode_PA_l_t_b0!J3</f>
        <v>p&lt;0.001</v>
      </c>
      <c r="L15" s="216" t="str">
        <f>A25</f>
        <v>h_t</v>
      </c>
      <c r="M15" s="216">
        <f>B25</f>
        <v>318.55099999999999</v>
      </c>
      <c r="N15" s="216">
        <f t="shared" ref="N15:U15" si="21">C25</f>
        <v>233.73805603720101</v>
      </c>
      <c r="O15" s="216">
        <f t="shared" si="21"/>
        <v>403.363514573445</v>
      </c>
      <c r="P15" s="209">
        <f t="shared" si="21"/>
        <v>26.161000000000001</v>
      </c>
      <c r="Q15" s="208">
        <f t="shared" si="21"/>
        <v>12.176</v>
      </c>
      <c r="R15" s="208">
        <f t="shared" si="21"/>
        <v>2.91</v>
      </c>
      <c r="S15" s="228">
        <f t="shared" si="21"/>
        <v>1E-3</v>
      </c>
      <c r="T15" s="228">
        <f t="shared" si="21"/>
        <v>1E-3</v>
      </c>
      <c r="U15" s="213" t="str">
        <f t="shared" si="21"/>
        <v>p&lt;0.01</v>
      </c>
    </row>
    <row r="16" spans="1:39" ht="14.4" thickTop="1" thickBot="1" x14ac:dyDescent="0.3">
      <c r="A16" s="216" t="str">
        <f t="shared" si="17"/>
        <v>h_t</v>
      </c>
      <c r="B16" s="216">
        <f>[11]Mode_PA_h_t_b0!B3</f>
        <v>318.2</v>
      </c>
      <c r="C16" s="209">
        <f>[11]Mode_PA_h_t_b0!C3</f>
        <v>233.27718907876999</v>
      </c>
      <c r="D16" s="209">
        <f>[11]Mode_PA_h_t_b0!D3</f>
        <v>403.12367983266302</v>
      </c>
      <c r="E16" s="209">
        <f>[11]Mode_PA_h_t_b0!E3</f>
        <v>26.135999999999999</v>
      </c>
      <c r="F16" s="209">
        <f>[11]Mode_PA_h_t_b0!F3</f>
        <v>12.175000000000001</v>
      </c>
      <c r="G16" s="209">
        <f>[11]Mode_PA_h_t_b0!G3</f>
        <v>2.89</v>
      </c>
      <c r="H16" s="219">
        <f>[11]Mode_PA_h_t_b0!H3</f>
        <v>1E-3</v>
      </c>
      <c r="I16" s="219">
        <f>[11]Mode_PA_h_t_b0!I3</f>
        <v>1E-3</v>
      </c>
      <c r="J16" s="212" t="str">
        <f>[11]Mode_PA_h_t_b0!J3</f>
        <v>p&lt;0.01</v>
      </c>
      <c r="L16" s="198" t="str">
        <f>A28</f>
        <v>MDQ</v>
      </c>
      <c r="M16" s="198" t="str">
        <f>B28</f>
        <v>est.</v>
      </c>
      <c r="N16" s="198" t="str">
        <f>D28</f>
        <v>2.5%  CI</v>
      </c>
      <c r="O16" s="198" t="str">
        <f>E28</f>
        <v>97.5% CI</v>
      </c>
      <c r="P16" s="198" t="str">
        <f>C28</f>
        <v xml:space="preserve">SE </v>
      </c>
      <c r="Q16" s="231" t="str">
        <f>F28</f>
        <v>t</v>
      </c>
      <c r="R16" s="231" t="str">
        <f>G28</f>
        <v>df</v>
      </c>
      <c r="S16" s="198" t="str">
        <f>H28</f>
        <v>p. val.</v>
      </c>
      <c r="T16" s="198" t="str">
        <f>I28</f>
        <v>p.adj</v>
      </c>
      <c r="U16" s="198" t="str">
        <f>J28</f>
        <v>sig.</v>
      </c>
    </row>
    <row r="17" spans="1:39" ht="13.8" thickTop="1" x14ac:dyDescent="0.25">
      <c r="A17" s="220" t="str">
        <f t="shared" si="17"/>
        <v>lh_slope</v>
      </c>
      <c r="B17" s="221">
        <f>[13]Mode_PA_lh_slope_b0!B3</f>
        <v>33.115000000000002</v>
      </c>
      <c r="C17" s="221">
        <f>[13]Mode_PA_lh_slope_b0!C3</f>
        <v>17.991222353195599</v>
      </c>
      <c r="D17" s="221">
        <f>[13]Mode_PA_lh_slope_b0!D3</f>
        <v>48.238595987824198</v>
      </c>
      <c r="E17" s="221">
        <f>[13]Mode_PA_lh_slope_b0!E3</f>
        <v>5.3150000000000004</v>
      </c>
      <c r="F17" s="221">
        <f>[13]Mode_PA_lh_slope_b0!F3</f>
        <v>6.23</v>
      </c>
      <c r="G17" s="221">
        <f>[13]Mode_PA_lh_slope_b0!G3</f>
        <v>3.77</v>
      </c>
      <c r="H17" s="222">
        <f>[13]Mode_PA_lh_slope_b0!H3</f>
        <v>4.0000000000000001E-3</v>
      </c>
      <c r="I17" s="222">
        <f>[13]Mode_PA_lh_slope_b0!I3</f>
        <v>4.0000000000000001E-3</v>
      </c>
      <c r="J17" s="223" t="str">
        <f>[13]Mode_PA_lh_slope_b0!J3</f>
        <v>p&lt;0.01</v>
      </c>
      <c r="L17" s="201" t="str">
        <f>A29</f>
        <v>l_f0</v>
      </c>
      <c r="M17" s="201">
        <f>B29</f>
        <v>87.77</v>
      </c>
      <c r="N17" s="201">
        <f t="shared" ref="N17:U17" si="22">C29</f>
        <v>84.953967915007198</v>
      </c>
      <c r="O17" s="201">
        <f t="shared" si="22"/>
        <v>90.586581191601695</v>
      </c>
      <c r="P17" s="202">
        <f t="shared" si="22"/>
        <v>1.252</v>
      </c>
      <c r="Q17" s="201">
        <f t="shared" si="22"/>
        <v>70.087000000000003</v>
      </c>
      <c r="R17" s="201">
        <f t="shared" si="22"/>
        <v>9.36</v>
      </c>
      <c r="S17" s="226">
        <f t="shared" si="22"/>
        <v>4.7000000000000002E-14</v>
      </c>
      <c r="T17" s="230">
        <f t="shared" si="22"/>
        <v>1.9E-13</v>
      </c>
      <c r="U17" s="205" t="str">
        <f t="shared" si="22"/>
        <v>p&lt;0.001</v>
      </c>
    </row>
    <row r="18" spans="1:39" ht="13.8" thickBot="1" x14ac:dyDescent="0.3">
      <c r="B18" s="189"/>
      <c r="I18" s="193"/>
      <c r="L18" s="208" t="str">
        <f>A30</f>
        <v>h_f0</v>
      </c>
      <c r="M18" s="208">
        <f>B30</f>
        <v>94.745000000000005</v>
      </c>
      <c r="N18" s="208">
        <f t="shared" ref="N18:U18" si="23">C30</f>
        <v>91.7050725971297</v>
      </c>
      <c r="O18" s="208">
        <f t="shared" si="23"/>
        <v>97.785913276761605</v>
      </c>
      <c r="P18" s="209">
        <f t="shared" si="23"/>
        <v>1.357</v>
      </c>
      <c r="Q18" s="208">
        <f t="shared" si="23"/>
        <v>69.820999999999998</v>
      </c>
      <c r="R18" s="208">
        <f t="shared" si="23"/>
        <v>9.61</v>
      </c>
      <c r="S18" s="227">
        <f t="shared" si="23"/>
        <v>2.5000000000000001E-14</v>
      </c>
      <c r="T18" s="228">
        <f t="shared" si="23"/>
        <v>1.3E-13</v>
      </c>
      <c r="U18" s="213" t="str">
        <f t="shared" si="23"/>
        <v>p&lt;0.001</v>
      </c>
    </row>
    <row r="19" spans="1:39" ht="14.4" thickTop="1" thickBot="1" x14ac:dyDescent="0.3">
      <c r="A19" s="198" t="s">
        <v>20</v>
      </c>
      <c r="B19" s="198" t="str">
        <f>B1</f>
        <v>est.</v>
      </c>
      <c r="C19" s="198" t="str">
        <f t="shared" ref="C19:J19" si="24">C1</f>
        <v xml:space="preserve">SE </v>
      </c>
      <c r="D19" s="198" t="str">
        <f t="shared" si="24"/>
        <v>2.5%  CI</v>
      </c>
      <c r="E19" s="198" t="str">
        <f t="shared" si="24"/>
        <v>97.5% CI</v>
      </c>
      <c r="F19" s="198" t="str">
        <f t="shared" si="24"/>
        <v>t</v>
      </c>
      <c r="G19" s="198" t="str">
        <f t="shared" si="24"/>
        <v>df</v>
      </c>
      <c r="H19" s="198" t="str">
        <f t="shared" si="24"/>
        <v>p. val.</v>
      </c>
      <c r="I19" s="198" t="str">
        <f t="shared" si="24"/>
        <v>p.adj</v>
      </c>
      <c r="J19" s="198" t="str">
        <f t="shared" si="24"/>
        <v>sig.</v>
      </c>
      <c r="L19" s="216" t="str">
        <f>A33</f>
        <v>l_t</v>
      </c>
      <c r="M19" s="216">
        <f>B33</f>
        <v>75.438999999999993</v>
      </c>
      <c r="N19" s="216">
        <f t="shared" ref="N19:U19" si="25">C33</f>
        <v>61.104797995071898</v>
      </c>
      <c r="O19" s="216">
        <f t="shared" si="25"/>
        <v>89.772486475880896</v>
      </c>
      <c r="P19" s="209">
        <f t="shared" si="25"/>
        <v>6.6239999999999997</v>
      </c>
      <c r="Q19" s="208">
        <f t="shared" si="25"/>
        <v>11.388</v>
      </c>
      <c r="R19" s="208">
        <f t="shared" si="25"/>
        <v>12.8</v>
      </c>
      <c r="S19" s="227">
        <f t="shared" si="25"/>
        <v>4.6000000000000002E-8</v>
      </c>
      <c r="T19" s="228">
        <f t="shared" si="25"/>
        <v>6.5E-8</v>
      </c>
      <c r="U19" s="213" t="str">
        <f t="shared" si="25"/>
        <v>p&lt;0.001</v>
      </c>
    </row>
    <row r="20" spans="1:39" ht="13.8" thickTop="1" x14ac:dyDescent="0.25">
      <c r="A20" s="201" t="str">
        <f>A2</f>
        <v>l_f0</v>
      </c>
      <c r="B20" s="201">
        <f>[1]Mode_PA_l_f0_b0!B4</f>
        <v>87.927999999999997</v>
      </c>
      <c r="C20" s="202">
        <f>[1]Mode_PA_l_f0_b0!C4</f>
        <v>85.119595797591501</v>
      </c>
      <c r="D20" s="202">
        <f>[1]Mode_PA_l_f0_b0!D4</f>
        <v>90.736772988051001</v>
      </c>
      <c r="E20" s="202">
        <f>[1]Mode_PA_l_f0_b0!E4</f>
        <v>1.244</v>
      </c>
      <c r="F20" s="202">
        <f>[1]Mode_PA_l_f0_b0!F4</f>
        <v>70.686999999999998</v>
      </c>
      <c r="G20" s="202">
        <f>[1]Mode_PA_l_f0_b0!G4</f>
        <v>9.11</v>
      </c>
      <c r="H20" s="226">
        <f>[1]Mode_PA_l_f0_b0!H4</f>
        <v>8.3999999999999995E-14</v>
      </c>
      <c r="I20" s="226">
        <f>[1]Mode_PA_l_f0_b0!I4</f>
        <v>2.0999999999999999E-13</v>
      </c>
      <c r="J20" s="205" t="str">
        <f>[1]Mode_PA_l_f0_b0!J4</f>
        <v>p&lt;0.001</v>
      </c>
      <c r="L20" s="216" t="str">
        <f>A34</f>
        <v>h_t</v>
      </c>
      <c r="M20" s="216">
        <f>B34</f>
        <v>302.82</v>
      </c>
      <c r="N20" s="216">
        <f t="shared" ref="N20:U20" si="26">C34</f>
        <v>218.69716974851599</v>
      </c>
      <c r="O20" s="216">
        <f t="shared" si="26"/>
        <v>386.94200016944802</v>
      </c>
      <c r="P20" s="209">
        <f t="shared" si="26"/>
        <v>26.324000000000002</v>
      </c>
      <c r="Q20" s="208">
        <f t="shared" si="26"/>
        <v>11.504</v>
      </c>
      <c r="R20" s="208">
        <f t="shared" si="26"/>
        <v>2.98</v>
      </c>
      <c r="S20" s="228">
        <f t="shared" si="26"/>
        <v>1E-3</v>
      </c>
      <c r="T20" s="228">
        <f t="shared" si="26"/>
        <v>1E-3</v>
      </c>
      <c r="U20" s="213" t="str">
        <f t="shared" si="26"/>
        <v>p&lt;0.01</v>
      </c>
    </row>
    <row r="21" spans="1:39" x14ac:dyDescent="0.25">
      <c r="A21" s="208" t="str">
        <f t="shared" ref="A21:A26" si="27">A3</f>
        <v>h_f0</v>
      </c>
      <c r="B21" s="208">
        <f>[3]Mode_PA_h_f0_b0!B4</f>
        <v>93.596000000000004</v>
      </c>
      <c r="C21" s="209">
        <f>[3]Mode_PA_h_f0_b0!C4</f>
        <v>90.568968866765402</v>
      </c>
      <c r="D21" s="209">
        <f>[3]Mode_PA_h_f0_b0!D4</f>
        <v>96.623051012153198</v>
      </c>
      <c r="E21" s="209">
        <f>[3]Mode_PA_h_f0_b0!E4</f>
        <v>1.343</v>
      </c>
      <c r="F21" s="209">
        <f>[3]Mode_PA_h_f0_b0!F4</f>
        <v>69.700999999999993</v>
      </c>
      <c r="G21" s="209">
        <f>[3]Mode_PA_h_f0_b0!G4</f>
        <v>9.2100000000000009</v>
      </c>
      <c r="H21" s="227">
        <f>[3]Mode_PA_h_f0_b0!H4</f>
        <v>7.3000000000000004E-14</v>
      </c>
      <c r="I21" s="227">
        <f>[3]Mode_PA_h_f0_b0!I4</f>
        <v>2.0000000000000001E-13</v>
      </c>
      <c r="J21" s="212" t="str">
        <f>[3]Mode_PA_h_f0_b0!J4</f>
        <v>p&lt;0.001</v>
      </c>
      <c r="L21" s="197"/>
      <c r="M21" s="197"/>
      <c r="N21" s="197"/>
      <c r="O21" s="197"/>
      <c r="P21" s="197"/>
      <c r="Q21" s="191"/>
      <c r="R21" s="191"/>
      <c r="S21" s="197"/>
      <c r="T21" s="197"/>
      <c r="U21" s="197"/>
    </row>
    <row r="22" spans="1:39" x14ac:dyDescent="0.25">
      <c r="A22" s="208" t="str">
        <f t="shared" si="27"/>
        <v>lh_exc</v>
      </c>
      <c r="B22" s="208">
        <f>[5]Mode_PA_f0_exc_b0!B4</f>
        <v>5.9470000000000001</v>
      </c>
      <c r="C22" s="209">
        <f>[5]Mode_PA_f0_exc_b0!C4</f>
        <v>5.1524669989340097</v>
      </c>
      <c r="D22" s="209">
        <f>[5]Mode_PA_f0_exc_b0!D4</f>
        <v>6.7412623924141801</v>
      </c>
      <c r="E22" s="209">
        <f>[5]Mode_PA_f0_exc_b0!E4</f>
        <v>0.36599999999999999</v>
      </c>
      <c r="F22" s="209">
        <f>[5]Mode_PA_f0_exc_b0!F4</f>
        <v>16.263999999999999</v>
      </c>
      <c r="G22" s="209">
        <f>[5]Mode_PA_f0_exc_b0!G4</f>
        <v>12.32</v>
      </c>
      <c r="H22" s="227">
        <f>[5]Mode_PA_f0_exc_b0!H4</f>
        <v>1.0999999999999999E-9</v>
      </c>
      <c r="I22" s="227">
        <f>[5]Mode_PA_f0_exc_b0!I4</f>
        <v>2.0000000000000001E-9</v>
      </c>
      <c r="J22" s="212" t="str">
        <f>[5]Mode_PA_f0_exc_b0!J4</f>
        <v>p&lt;0.001</v>
      </c>
      <c r="L22" s="197"/>
      <c r="M22" s="197"/>
      <c r="N22" s="197"/>
      <c r="O22" s="197"/>
      <c r="P22" s="197"/>
      <c r="Q22" s="191"/>
      <c r="R22" s="191"/>
      <c r="S22" s="197"/>
      <c r="T22" s="197"/>
      <c r="U22" s="197"/>
    </row>
    <row r="23" spans="1:39" x14ac:dyDescent="0.25">
      <c r="A23" s="208" t="str">
        <f t="shared" si="27"/>
        <v>lh_mean_f0</v>
      </c>
      <c r="B23" s="208">
        <f>[7]Mode_PA_lh_mean_f0_b0!B4</f>
        <v>90.522000000000006</v>
      </c>
      <c r="C23" s="209">
        <f>[7]Mode_PA_lh_mean_f0_b0!C4</f>
        <v>87.699844498299498</v>
      </c>
      <c r="D23" s="209">
        <f>[7]Mode_PA_lh_mean_f0_b0!D4</f>
        <v>93.344675598858501</v>
      </c>
      <c r="E23" s="209">
        <f>[7]Mode_PA_lh_mean_f0_b0!E4</f>
        <v>1.252</v>
      </c>
      <c r="F23" s="209">
        <f>[7]Mode_PA_lh_mean_f0_b0!F4</f>
        <v>72.292000000000002</v>
      </c>
      <c r="G23" s="209">
        <f>[7]Mode_PA_lh_mean_f0_b0!G4</f>
        <v>9.2200000000000006</v>
      </c>
      <c r="H23" s="227">
        <f>[7]Mode_PA_lh_mean_f0_b0!H4</f>
        <v>5.1999999999999999E-14</v>
      </c>
      <c r="I23" s="227">
        <f>[7]Mode_PA_lh_mean_f0_b0!I4</f>
        <v>1.9E-13</v>
      </c>
      <c r="J23" s="212" t="str">
        <f>[7]Mode_PA_lh_mean_f0_b0!J4</f>
        <v>p&lt;0.001</v>
      </c>
      <c r="L23" s="197"/>
      <c r="M23" s="197"/>
      <c r="N23" s="197"/>
      <c r="O23" s="197"/>
      <c r="P23" s="197"/>
      <c r="Q23" s="191"/>
      <c r="R23" s="191"/>
      <c r="S23" s="197"/>
      <c r="T23" s="197"/>
      <c r="U23" s="197"/>
    </row>
    <row r="24" spans="1:39" x14ac:dyDescent="0.25">
      <c r="A24" s="216" t="str">
        <f t="shared" si="27"/>
        <v>l_t</v>
      </c>
      <c r="B24" s="216">
        <f>[9]Mode_PA_l_t_b0!B4</f>
        <v>97.153000000000006</v>
      </c>
      <c r="C24" s="209">
        <f>[9]Mode_PA_l_t_b0!C4</f>
        <v>83.173706636921693</v>
      </c>
      <c r="D24" s="209">
        <f>[9]Mode_PA_l_t_b0!D4</f>
        <v>111.131823762984</v>
      </c>
      <c r="E24" s="209">
        <f>[9]Mode_PA_l_t_b0!E4</f>
        <v>6.327</v>
      </c>
      <c r="F24" s="209">
        <f>[9]Mode_PA_l_t_b0!F4</f>
        <v>15.356</v>
      </c>
      <c r="G24" s="209">
        <f>[9]Mode_PA_l_t_b0!G4</f>
        <v>10.66</v>
      </c>
      <c r="H24" s="228">
        <f>[9]Mode_PA_l_t_b0!H4</f>
        <v>1.3000000000000001E-8</v>
      </c>
      <c r="I24" s="228">
        <f>[9]Mode_PA_l_t_b0!I4</f>
        <v>2.0999999999999999E-8</v>
      </c>
      <c r="J24" s="212" t="str">
        <f>[9]Mode_PA_l_t_b0!J4</f>
        <v>p&lt;0.001</v>
      </c>
      <c r="L24" s="197"/>
      <c r="M24" s="197"/>
      <c r="N24" s="197"/>
      <c r="O24" s="197"/>
      <c r="P24" s="197"/>
      <c r="Q24" s="191"/>
      <c r="R24" s="191"/>
      <c r="S24" s="197"/>
      <c r="T24" s="197"/>
      <c r="U24" s="197"/>
    </row>
    <row r="25" spans="1:39" x14ac:dyDescent="0.25">
      <c r="A25" s="216" t="str">
        <f t="shared" si="27"/>
        <v>h_t</v>
      </c>
      <c r="B25" s="216">
        <f>[11]Mode_PA_h_t_b0!B4</f>
        <v>318.55099999999999</v>
      </c>
      <c r="C25" s="209">
        <f>[11]Mode_PA_h_t_b0!C4</f>
        <v>233.73805603720101</v>
      </c>
      <c r="D25" s="209">
        <f>[11]Mode_PA_h_t_b0!D4</f>
        <v>403.363514573445</v>
      </c>
      <c r="E25" s="209">
        <f>[11]Mode_PA_h_t_b0!E4</f>
        <v>26.161000000000001</v>
      </c>
      <c r="F25" s="209">
        <f>[11]Mode_PA_h_t_b0!F4</f>
        <v>12.176</v>
      </c>
      <c r="G25" s="209">
        <f>[11]Mode_PA_h_t_b0!G4</f>
        <v>2.91</v>
      </c>
      <c r="H25" s="228">
        <f>[11]Mode_PA_h_t_b0!H4</f>
        <v>1E-3</v>
      </c>
      <c r="I25" s="228">
        <f>[11]Mode_PA_h_t_b0!I4</f>
        <v>1E-3</v>
      </c>
      <c r="J25" s="212" t="str">
        <f>[11]Mode_PA_h_t_b0!J4</f>
        <v>p&lt;0.01</v>
      </c>
      <c r="S25" s="195"/>
      <c r="Z25" s="196"/>
      <c r="AB25" s="195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</row>
    <row r="26" spans="1:39" x14ac:dyDescent="0.25">
      <c r="A26" s="220" t="str">
        <f t="shared" si="27"/>
        <v>lh_slope</v>
      </c>
      <c r="B26" s="221">
        <f>[13]Mode_PA_lh_slope_b0!B4</f>
        <v>31.606000000000002</v>
      </c>
      <c r="C26" s="221">
        <f>[13]Mode_PA_lh_slope_b0!C4</f>
        <v>16.503553829316999</v>
      </c>
      <c r="D26" s="221">
        <f>[13]Mode_PA_lh_slope_b0!D4</f>
        <v>46.7092193978513</v>
      </c>
      <c r="E26" s="221">
        <f>[13]Mode_PA_lh_slope_b0!E4</f>
        <v>5.3259999999999996</v>
      </c>
      <c r="F26" s="221">
        <f>[13]Mode_PA_lh_slope_b0!F4</f>
        <v>5.9349999999999996</v>
      </c>
      <c r="G26" s="221">
        <f>[13]Mode_PA_lh_slope_b0!G4</f>
        <v>3.8</v>
      </c>
      <c r="H26" s="229">
        <f>[13]Mode_PA_lh_slope_b0!H4</f>
        <v>5.0000000000000001E-3</v>
      </c>
      <c r="I26" s="229">
        <f>[13]Mode_PA_lh_slope_b0!I4</f>
        <v>5.0000000000000001E-3</v>
      </c>
      <c r="J26" s="223" t="str">
        <f>[13]Mode_PA_lh_slope_b0!J4</f>
        <v>p&lt;0.01</v>
      </c>
      <c r="S26" s="195"/>
      <c r="Z26" s="196"/>
      <c r="AB26" s="195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</row>
    <row r="27" spans="1:39" ht="13.8" thickBot="1" x14ac:dyDescent="0.3">
      <c r="B27" s="189"/>
      <c r="I27" s="193"/>
      <c r="S27" s="195"/>
      <c r="Z27" s="196"/>
      <c r="AB27" s="195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</row>
    <row r="28" spans="1:39" ht="14.4" thickTop="1" thickBot="1" x14ac:dyDescent="0.3">
      <c r="A28" s="198" t="s">
        <v>21</v>
      </c>
      <c r="B28" s="198" t="str">
        <f>B1</f>
        <v>est.</v>
      </c>
      <c r="C28" s="198" t="str">
        <f t="shared" ref="C28:J28" si="28">C1</f>
        <v xml:space="preserve">SE </v>
      </c>
      <c r="D28" s="198" t="str">
        <f t="shared" si="28"/>
        <v>2.5%  CI</v>
      </c>
      <c r="E28" s="198" t="str">
        <f t="shared" si="28"/>
        <v>97.5% CI</v>
      </c>
      <c r="F28" s="198" t="str">
        <f t="shared" si="28"/>
        <v>t</v>
      </c>
      <c r="G28" s="198" t="str">
        <f t="shared" si="28"/>
        <v>df</v>
      </c>
      <c r="H28" s="198" t="str">
        <f t="shared" si="28"/>
        <v>p. val.</v>
      </c>
      <c r="I28" s="198" t="str">
        <f t="shared" si="28"/>
        <v>p.adj</v>
      </c>
      <c r="J28" s="198" t="str">
        <f t="shared" si="28"/>
        <v>sig.</v>
      </c>
      <c r="S28" s="195"/>
      <c r="Z28" s="196"/>
      <c r="AB28" s="195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</row>
    <row r="29" spans="1:39" ht="13.8" thickTop="1" x14ac:dyDescent="0.25">
      <c r="A29" s="201" t="str">
        <f>A2</f>
        <v>l_f0</v>
      </c>
      <c r="B29" s="202">
        <f>[1]Mode_PA_l_f0_b0!B5</f>
        <v>87.77</v>
      </c>
      <c r="C29" s="202">
        <f>[1]Mode_PA_l_f0_b0!C5</f>
        <v>84.953967915007198</v>
      </c>
      <c r="D29" s="202">
        <f>[1]Mode_PA_l_f0_b0!D5</f>
        <v>90.586581191601695</v>
      </c>
      <c r="E29" s="202">
        <f>[1]Mode_PA_l_f0_b0!E5</f>
        <v>1.252</v>
      </c>
      <c r="F29" s="202">
        <f>[1]Mode_PA_l_f0_b0!F5</f>
        <v>70.087000000000003</v>
      </c>
      <c r="G29" s="202">
        <f>[1]Mode_PA_l_f0_b0!G5</f>
        <v>9.36</v>
      </c>
      <c r="H29" s="226">
        <f>[1]Mode_PA_l_f0_b0!H5</f>
        <v>4.7000000000000002E-14</v>
      </c>
      <c r="I29" s="230">
        <f>[1]Mode_PA_l_f0_b0!I5</f>
        <v>1.9E-13</v>
      </c>
      <c r="J29" s="205" t="str">
        <f>[1]Mode_PA_l_f0_b0!J5</f>
        <v>p&lt;0.001</v>
      </c>
      <c r="L29" s="197"/>
      <c r="M29" s="197"/>
      <c r="N29" s="197"/>
      <c r="O29" s="197"/>
      <c r="P29" s="197"/>
      <c r="Q29" s="191"/>
      <c r="R29" s="191"/>
      <c r="S29" s="197"/>
      <c r="T29" s="197"/>
      <c r="U29" s="197"/>
    </row>
    <row r="30" spans="1:39" x14ac:dyDescent="0.25">
      <c r="A30" s="208" t="str">
        <f t="shared" ref="A30:A35" si="29">A3</f>
        <v>h_f0</v>
      </c>
      <c r="B30" s="209">
        <f>[3]Mode_PA_h_f0_b0!B5</f>
        <v>94.745000000000005</v>
      </c>
      <c r="C30" s="209">
        <f>[3]Mode_PA_h_f0_b0!C5</f>
        <v>91.7050725971297</v>
      </c>
      <c r="D30" s="209">
        <f>[3]Mode_PA_h_f0_b0!D5</f>
        <v>97.785913276761605</v>
      </c>
      <c r="E30" s="209">
        <f>[3]Mode_PA_h_f0_b0!E5</f>
        <v>1.357</v>
      </c>
      <c r="F30" s="209">
        <f>[3]Mode_PA_h_f0_b0!F5</f>
        <v>69.820999999999998</v>
      </c>
      <c r="G30" s="209">
        <f>[3]Mode_PA_h_f0_b0!G5</f>
        <v>9.61</v>
      </c>
      <c r="H30" s="227">
        <f>[3]Mode_PA_h_f0_b0!H5</f>
        <v>2.5000000000000001E-14</v>
      </c>
      <c r="I30" s="228">
        <f>[3]Mode_PA_h_f0_b0!I5</f>
        <v>1.3E-13</v>
      </c>
      <c r="J30" s="212" t="str">
        <f>[3]Mode_PA_h_f0_b0!J5</f>
        <v>p&lt;0.001</v>
      </c>
      <c r="L30" s="197"/>
      <c r="M30" s="197"/>
      <c r="N30" s="197"/>
      <c r="O30" s="197"/>
      <c r="P30" s="197"/>
      <c r="Q30" s="191"/>
      <c r="R30" s="191"/>
      <c r="S30" s="197"/>
      <c r="T30" s="197"/>
      <c r="U30" s="197"/>
    </row>
    <row r="31" spans="1:39" x14ac:dyDescent="0.25">
      <c r="A31" s="208" t="str">
        <f t="shared" si="29"/>
        <v>lh_exc</v>
      </c>
      <c r="B31" s="209">
        <f>[5]Mode_PA_f0_exc_b0!B5</f>
        <v>6.9779999999999998</v>
      </c>
      <c r="C31" s="209">
        <f>[5]Mode_PA_f0_exc_b0!C5</f>
        <v>6.1444182473568896</v>
      </c>
      <c r="D31" s="209">
        <f>[5]Mode_PA_f0_exc_b0!D5</f>
        <v>7.8112365718441099</v>
      </c>
      <c r="E31" s="209">
        <f>[5]Mode_PA_f0_exc_b0!E5</f>
        <v>0.39400000000000002</v>
      </c>
      <c r="F31" s="209">
        <f>[5]Mode_PA_f0_exc_b0!F5</f>
        <v>17.696000000000002</v>
      </c>
      <c r="G31" s="209">
        <f>[5]Mode_PA_f0_exc_b0!G5</f>
        <v>16.62</v>
      </c>
      <c r="H31" s="227">
        <f>[5]Mode_PA_f0_exc_b0!H5</f>
        <v>3.3000000000000001E-12</v>
      </c>
      <c r="I31" s="228">
        <f>[5]Mode_PA_f0_exc_b0!I5</f>
        <v>6.6000000000000001E-12</v>
      </c>
      <c r="J31" s="212" t="str">
        <f>[5]Mode_PA_f0_exc_b0!J5</f>
        <v>p&lt;0.001</v>
      </c>
      <c r="L31" s="197"/>
      <c r="M31" s="197"/>
      <c r="N31" s="197"/>
      <c r="O31" s="197"/>
      <c r="P31" s="197"/>
      <c r="Q31" s="191"/>
      <c r="R31" s="191"/>
      <c r="S31" s="197"/>
      <c r="T31" s="197"/>
      <c r="U31" s="197"/>
    </row>
    <row r="32" spans="1:39" x14ac:dyDescent="0.25">
      <c r="A32" s="208" t="str">
        <f t="shared" si="29"/>
        <v>lh_mean_f0</v>
      </c>
      <c r="B32" s="209">
        <f>[7]Mode_PA_lh_mean_f0_b0!B5</f>
        <v>90.763000000000005</v>
      </c>
      <c r="C32" s="209">
        <f>[7]Mode_PA_lh_mean_f0_b0!C5</f>
        <v>87.9311014187778</v>
      </c>
      <c r="D32" s="209">
        <f>[7]Mode_PA_lh_mean_f0_b0!D5</f>
        <v>93.594533545001298</v>
      </c>
      <c r="E32" s="209">
        <f>[7]Mode_PA_lh_mean_f0_b0!E5</f>
        <v>1.262</v>
      </c>
      <c r="F32" s="209">
        <f>[7]Mode_PA_lh_mean_f0_b0!F5</f>
        <v>71.915000000000006</v>
      </c>
      <c r="G32" s="209">
        <f>[7]Mode_PA_lh_mean_f0_b0!G5</f>
        <v>9.51</v>
      </c>
      <c r="H32" s="227">
        <f>[7]Mode_PA_lh_mean_f0_b0!H5</f>
        <v>2.3999999999999999E-14</v>
      </c>
      <c r="I32" s="228">
        <f>[7]Mode_PA_lh_mean_f0_b0!I5</f>
        <v>1.3E-13</v>
      </c>
      <c r="J32" s="212" t="str">
        <f>[7]Mode_PA_lh_mean_f0_b0!J5</f>
        <v>p&lt;0.001</v>
      </c>
      <c r="L32" s="197"/>
      <c r="M32" s="197"/>
      <c r="N32" s="197"/>
      <c r="O32" s="197"/>
      <c r="P32" s="197"/>
      <c r="Q32" s="191"/>
      <c r="R32" s="191"/>
      <c r="S32" s="197"/>
      <c r="T32" s="197"/>
      <c r="U32" s="197"/>
    </row>
    <row r="33" spans="1:39" x14ac:dyDescent="0.25">
      <c r="A33" s="216" t="str">
        <f t="shared" si="29"/>
        <v>l_t</v>
      </c>
      <c r="B33" s="209">
        <f>[9]Mode_PA_l_t_b0!B5</f>
        <v>75.438999999999993</v>
      </c>
      <c r="C33" s="209">
        <f>[9]Mode_PA_l_t_b0!C5</f>
        <v>61.104797995071898</v>
      </c>
      <c r="D33" s="209">
        <f>[9]Mode_PA_l_t_b0!D5</f>
        <v>89.772486475880896</v>
      </c>
      <c r="E33" s="209">
        <f>[9]Mode_PA_l_t_b0!E5</f>
        <v>6.6239999999999997</v>
      </c>
      <c r="F33" s="209">
        <f>[9]Mode_PA_l_t_b0!F5</f>
        <v>11.388</v>
      </c>
      <c r="G33" s="209">
        <f>[9]Mode_PA_l_t_b0!G5</f>
        <v>12.8</v>
      </c>
      <c r="H33" s="227">
        <f>[9]Mode_PA_l_t_b0!H5</f>
        <v>4.6000000000000002E-8</v>
      </c>
      <c r="I33" s="228">
        <f>[9]Mode_PA_l_t_b0!I5</f>
        <v>6.5E-8</v>
      </c>
      <c r="J33" s="212" t="str">
        <f>[9]Mode_PA_l_t_b0!J5</f>
        <v>p&lt;0.001</v>
      </c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</row>
    <row r="34" spans="1:39" x14ac:dyDescent="0.25">
      <c r="A34" s="216" t="str">
        <f t="shared" si="29"/>
        <v>h_t</v>
      </c>
      <c r="B34" s="209">
        <f>[11]Mode_PA_h_t_b0!B5</f>
        <v>302.82</v>
      </c>
      <c r="C34" s="209">
        <f>[11]Mode_PA_h_t_b0!C5</f>
        <v>218.69716974851599</v>
      </c>
      <c r="D34" s="209">
        <f>[11]Mode_PA_h_t_b0!D5</f>
        <v>386.94200016944802</v>
      </c>
      <c r="E34" s="209">
        <f>[11]Mode_PA_h_t_b0!E5</f>
        <v>26.324000000000002</v>
      </c>
      <c r="F34" s="209">
        <f>[11]Mode_PA_h_t_b0!F5</f>
        <v>11.504</v>
      </c>
      <c r="G34" s="209">
        <f>[11]Mode_PA_h_t_b0!G5</f>
        <v>2.98</v>
      </c>
      <c r="H34" s="228">
        <f>[11]Mode_PA_h_t_b0!H5</f>
        <v>1E-3</v>
      </c>
      <c r="I34" s="228">
        <f>[11]Mode_PA_h_t_b0!I5</f>
        <v>1E-3</v>
      </c>
      <c r="J34" s="212" t="str">
        <f>[11]Mode_PA_h_t_b0!J5</f>
        <v>p&lt;0.01</v>
      </c>
      <c r="L34" s="197"/>
      <c r="M34" s="197"/>
      <c r="N34" s="197"/>
      <c r="O34" s="197"/>
      <c r="P34" s="197"/>
      <c r="Q34" s="191"/>
      <c r="R34" s="191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</row>
    <row r="35" spans="1:39" x14ac:dyDescent="0.25">
      <c r="A35" s="220" t="str">
        <f t="shared" si="29"/>
        <v>lh_slope</v>
      </c>
      <c r="B35" s="221">
        <f>[13]Mode_PA_lh_slope_b0!B5</f>
        <v>36.551000000000002</v>
      </c>
      <c r="C35" s="221">
        <f>[13]Mode_PA_lh_slope_b0!C5</f>
        <v>21.5758072554876</v>
      </c>
      <c r="D35" s="221">
        <f>[13]Mode_PA_lh_slope_b0!D5</f>
        <v>51.5270973263545</v>
      </c>
      <c r="E35" s="221">
        <f>[13]Mode_PA_lh_slope_b0!E5</f>
        <v>5.3979999999999997</v>
      </c>
      <c r="F35" s="221">
        <f>[13]Mode_PA_lh_slope_b0!F5</f>
        <v>6.7709999999999999</v>
      </c>
      <c r="G35" s="221">
        <f>[13]Mode_PA_lh_slope_b0!G5</f>
        <v>4.01</v>
      </c>
      <c r="H35" s="229">
        <f>[13]Mode_PA_lh_slope_b0!H5</f>
        <v>2E-3</v>
      </c>
      <c r="I35" s="229">
        <f>[13]Mode_PA_lh_slope_b0!I5</f>
        <v>3.0000000000000001E-3</v>
      </c>
      <c r="J35" s="223" t="str">
        <f>[13]Mode_PA_lh_slope_b0!J5</f>
        <v>p&lt;0.01</v>
      </c>
      <c r="L35" s="197"/>
      <c r="M35" s="197"/>
      <c r="N35" s="197"/>
      <c r="O35" s="197"/>
      <c r="P35" s="197"/>
      <c r="Q35" s="191"/>
      <c r="R35" s="191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</row>
    <row r="36" spans="1:39" x14ac:dyDescent="0.25">
      <c r="L36" s="197"/>
      <c r="M36" s="197"/>
      <c r="N36" s="197"/>
      <c r="O36" s="197"/>
      <c r="P36" s="197"/>
      <c r="Q36" s="191"/>
      <c r="R36" s="191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8" spans="1:39" x14ac:dyDescent="0.25">
      <c r="L38" s="197"/>
      <c r="M38" s="197"/>
      <c r="N38" s="197"/>
      <c r="O38" s="197"/>
      <c r="P38" s="197"/>
      <c r="Q38" s="191"/>
      <c r="R38" s="191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</row>
  </sheetData>
  <conditionalFormatting sqref="H2:I4 H6:I8 H11:I13 H15:I15 H17:I17 H20:I22 H24:I26 H29:I31 H33:I35 S19:T20">
    <cfRule type="cellIs" dxfId="179" priority="41" stopIfTrue="1" operator="lessThan">
      <formula>0.0001</formula>
    </cfRule>
    <cfRule type="cellIs" dxfId="178" priority="42" stopIfTrue="1" operator="lessThan">
      <formula>0.001</formula>
    </cfRule>
    <cfRule type="cellIs" dxfId="177" priority="43" stopIfTrue="1" operator="lessThan">
      <formula>0.05</formula>
    </cfRule>
    <cfRule type="cellIs" dxfId="176" priority="44" stopIfTrue="1" operator="lessThan">
      <formula>0.1</formula>
    </cfRule>
  </conditionalFormatting>
  <conditionalFormatting sqref="J2:J4 J6:J8 J11:J13 J15:J17 J20:J22 J24:J26 J29:J31 J33:J35 U19:U20">
    <cfRule type="containsText" dxfId="175" priority="32" stopIfTrue="1" operator="containsText" text="p&lt;0.0001">
      <formula>NOT(ISERROR(SEARCH("p&lt;0.0001",J2)))</formula>
    </cfRule>
    <cfRule type="containsText" dxfId="174" priority="37" stopIfTrue="1" operator="containsText" text="p&lt;0.001">
      <formula>NOT(ISERROR(SEARCH("p&lt;0.001",J2)))</formula>
    </cfRule>
    <cfRule type="containsText" dxfId="173" priority="38" stopIfTrue="1" operator="containsText" text="p&lt;0.01">
      <formula>NOT(ISERROR(SEARCH("p&lt;0.01",J2)))</formula>
    </cfRule>
    <cfRule type="containsText" dxfId="172" priority="39" stopIfTrue="1" operator="containsText" text="p&lt;0.05">
      <formula>NOT(ISERROR(SEARCH("p&lt;0.05",J2)))</formula>
    </cfRule>
    <cfRule type="containsText" dxfId="171" priority="40" stopIfTrue="1" operator="containsText" text="p&lt;0.1">
      <formula>NOT(ISERROR(SEARCH("p&lt;0.1",J2)))</formula>
    </cfRule>
  </conditionalFormatting>
  <conditionalFormatting sqref="I16">
    <cfRule type="cellIs" dxfId="170" priority="33" stopIfTrue="1" operator="lessThan">
      <formula>0.0001</formula>
    </cfRule>
    <cfRule type="cellIs" dxfId="169" priority="34" stopIfTrue="1" operator="lessThan">
      <formula>0.001</formula>
    </cfRule>
    <cfRule type="cellIs" dxfId="168" priority="35" stopIfTrue="1" operator="lessThan">
      <formula>0.05</formula>
    </cfRule>
    <cfRule type="cellIs" dxfId="167" priority="36" stopIfTrue="1" operator="lessThan">
      <formula>0.1</formula>
    </cfRule>
  </conditionalFormatting>
  <conditionalFormatting sqref="H5:I5 H14:I14 H23:I23 H32:I32">
    <cfRule type="cellIs" dxfId="166" priority="28" stopIfTrue="1" operator="lessThan">
      <formula>0.0001</formula>
    </cfRule>
    <cfRule type="cellIs" dxfId="165" priority="29" stopIfTrue="1" operator="lessThan">
      <formula>0.001</formula>
    </cfRule>
    <cfRule type="cellIs" dxfId="164" priority="30" stopIfTrue="1" operator="lessThan">
      <formula>0.05</formula>
    </cfRule>
    <cfRule type="cellIs" dxfId="163" priority="31" stopIfTrue="1" operator="lessThan">
      <formula>0.1</formula>
    </cfRule>
  </conditionalFormatting>
  <conditionalFormatting sqref="J5 J14 J23 J32">
    <cfRule type="containsText" dxfId="162" priority="23" stopIfTrue="1" operator="containsText" text="p&lt;0.0001">
      <formula>NOT(ISERROR(SEARCH("p&lt;0.0001",J5)))</formula>
    </cfRule>
    <cfRule type="containsText" dxfId="161" priority="24" stopIfTrue="1" operator="containsText" text="p&lt;0.001">
      <formula>NOT(ISERROR(SEARCH("p&lt;0.001",J5)))</formula>
    </cfRule>
    <cfRule type="containsText" dxfId="160" priority="25" stopIfTrue="1" operator="containsText" text="p&lt;0.01">
      <formula>NOT(ISERROR(SEARCH("p&lt;0.01",J5)))</formula>
    </cfRule>
    <cfRule type="containsText" dxfId="159" priority="26" stopIfTrue="1" operator="containsText" text="p&lt;0.05">
      <formula>NOT(ISERROR(SEARCH("p&lt;0.05",J5)))</formula>
    </cfRule>
    <cfRule type="containsText" dxfId="158" priority="27" stopIfTrue="1" operator="containsText" text="p&lt;0.1">
      <formula>NOT(ISERROR(SEARCH("p&lt;0.1",J5)))</formula>
    </cfRule>
  </conditionalFormatting>
  <conditionalFormatting sqref="S2:T5 S7:T9 S12:T15 S17:T18">
    <cfRule type="cellIs" dxfId="157" priority="19" stopIfTrue="1" operator="lessThan">
      <formula>0.0001</formula>
    </cfRule>
    <cfRule type="cellIs" dxfId="156" priority="20" stopIfTrue="1" operator="lessThan">
      <formula>0.001</formula>
    </cfRule>
    <cfRule type="cellIs" dxfId="155" priority="21" stopIfTrue="1" operator="lessThan">
      <formula>0.05</formula>
    </cfRule>
    <cfRule type="cellIs" dxfId="154" priority="22" stopIfTrue="1" operator="lessThan">
      <formula>0.1</formula>
    </cfRule>
  </conditionalFormatting>
  <conditionalFormatting sqref="U2:U5 U7:U10 U12:U15 U17:U18">
    <cfRule type="containsText" dxfId="153" priority="10" stopIfTrue="1" operator="containsText" text="p&lt;0.0001">
      <formula>NOT(ISERROR(SEARCH("p&lt;0.0001",U2)))</formula>
    </cfRule>
    <cfRule type="containsText" dxfId="152" priority="15" stopIfTrue="1" operator="containsText" text="p&lt;0.001">
      <formula>NOT(ISERROR(SEARCH("p&lt;0.001",U2)))</formula>
    </cfRule>
    <cfRule type="containsText" dxfId="151" priority="16" stopIfTrue="1" operator="containsText" text="p&lt;0.01">
      <formula>NOT(ISERROR(SEARCH("p&lt;0.01",U2)))</formula>
    </cfRule>
    <cfRule type="containsText" dxfId="150" priority="17" stopIfTrue="1" operator="containsText" text="p&lt;0.05">
      <formula>NOT(ISERROR(SEARCH("p&lt;0.05",U2)))</formula>
    </cfRule>
    <cfRule type="containsText" dxfId="149" priority="18" stopIfTrue="1" operator="containsText" text="p&lt;0.1">
      <formula>NOT(ISERROR(SEARCH("p&lt;0.1",U2)))</formula>
    </cfRule>
  </conditionalFormatting>
  <conditionalFormatting sqref="T10">
    <cfRule type="cellIs" dxfId="148" priority="11" stopIfTrue="1" operator="lessThan">
      <formula>0.0001</formula>
    </cfRule>
    <cfRule type="cellIs" dxfId="147" priority="12" stopIfTrue="1" operator="lessThan">
      <formula>0.001</formula>
    </cfRule>
    <cfRule type="cellIs" dxfId="146" priority="13" stopIfTrue="1" operator="lessThan">
      <formula>0.05</formula>
    </cfRule>
    <cfRule type="cellIs" dxfId="145" priority="1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48"/>
  <sheetViews>
    <sheetView showGridLines="0" tabSelected="1" zoomScaleNormal="100" zoomScaleSheetLayoutView="55" workbookViewId="0">
      <selection activeCell="B1" sqref="B1:E47"/>
    </sheetView>
  </sheetViews>
  <sheetFormatPr defaultColWidth="13.88671875" defaultRowHeight="13.2" x14ac:dyDescent="0.25"/>
  <cols>
    <col min="1" max="1" width="12.33203125" style="255" customWidth="1"/>
    <col min="2" max="3" width="7.6640625" style="256" customWidth="1"/>
    <col min="4" max="5" width="11.44140625" style="256" customWidth="1"/>
    <col min="6" max="6" width="8.6640625" style="256" customWidth="1"/>
    <col min="7" max="7" width="8.6640625" style="259" customWidth="1"/>
    <col min="8" max="8" width="11.44140625" style="257" hidden="1" customWidth="1"/>
    <col min="9" max="9" width="9.6640625" style="257" customWidth="1"/>
    <col min="10" max="10" width="11.44140625" style="257" customWidth="1"/>
    <col min="11" max="12" width="7.6640625" style="252" customWidth="1"/>
    <col min="13" max="14" width="11.44140625" style="252" customWidth="1"/>
    <col min="15" max="16" width="8.6640625" style="252" customWidth="1"/>
    <col min="17" max="17" width="11.44140625" style="253" customWidth="1"/>
    <col min="18" max="18" width="9.6640625" style="253" customWidth="1"/>
    <col min="19" max="19" width="11.44140625" style="253" customWidth="1"/>
    <col min="20" max="21" width="7.6640625" style="252" customWidth="1"/>
    <col min="22" max="23" width="11.44140625" style="252" customWidth="1"/>
    <col min="24" max="25" width="8.6640625" style="252" customWidth="1"/>
    <col min="26" max="26" width="11.44140625" style="253" customWidth="1"/>
    <col min="27" max="27" width="9.6640625" style="253" customWidth="1"/>
    <col min="28" max="28" width="11.44140625" style="253" customWidth="1"/>
    <col min="29" max="30" width="7.6640625" style="252" customWidth="1"/>
    <col min="31" max="32" width="11.44140625" style="252" customWidth="1"/>
    <col min="33" max="34" width="8.6640625" style="252" customWidth="1"/>
    <col min="35" max="35" width="11.44140625" style="253" customWidth="1"/>
    <col min="36" max="36" width="9.6640625" style="253" customWidth="1"/>
    <col min="37" max="37" width="11.44140625" style="253" customWidth="1"/>
    <col min="38" max="39" width="7.6640625" style="252" customWidth="1"/>
    <col min="40" max="41" width="11.44140625" style="252" customWidth="1"/>
    <col min="42" max="43" width="8.6640625" style="252" customWidth="1"/>
    <col min="44" max="44" width="11.44140625" style="253" customWidth="1"/>
    <col min="45" max="45" width="9.6640625" style="253" customWidth="1"/>
    <col min="46" max="46" width="11.44140625" style="253" customWidth="1"/>
    <col min="47" max="48" width="7.6640625" style="252" customWidth="1"/>
    <col min="49" max="50" width="11.44140625" style="252" customWidth="1"/>
    <col min="51" max="52" width="8.6640625" style="252" customWidth="1"/>
    <col min="53" max="53" width="11.44140625" style="253" customWidth="1"/>
    <col min="54" max="54" width="9.6640625" style="253" customWidth="1"/>
    <col min="55" max="55" width="11.44140625" style="253" customWidth="1"/>
    <col min="56" max="57" width="11.44140625" style="252" customWidth="1"/>
    <col min="58" max="16384" width="13.88671875" style="252"/>
  </cols>
  <sheetData>
    <row r="1" spans="1:10" s="235" customFormat="1" ht="14.4" thickTop="1" thickBot="1" x14ac:dyDescent="0.3">
      <c r="A1" s="233" t="s">
        <v>71</v>
      </c>
      <c r="B1" s="233" t="s">
        <v>26</v>
      </c>
      <c r="C1" s="233" t="s">
        <v>10</v>
      </c>
      <c r="D1" s="233" t="s">
        <v>11</v>
      </c>
      <c r="E1" s="233" t="s">
        <v>7</v>
      </c>
      <c r="F1" s="233" t="s">
        <v>8</v>
      </c>
      <c r="G1" s="258" t="s">
        <v>12</v>
      </c>
      <c r="H1" s="234" t="s">
        <v>22</v>
      </c>
      <c r="I1" s="234" t="s">
        <v>77</v>
      </c>
      <c r="J1" s="234" t="s">
        <v>27</v>
      </c>
    </row>
    <row r="2" spans="1:10" s="240" customFormat="1" ht="16.2" thickTop="1" x14ac:dyDescent="0.25">
      <c r="A2" s="236" t="s">
        <v>78</v>
      </c>
      <c r="B2" s="237">
        <f>[14]Mode_PA_l_f0_b1!C2</f>
        <v>8.5999999999999993E-2</v>
      </c>
      <c r="C2" s="237">
        <f>[14]Mode_PA_l_f0_b1!D2</f>
        <v>-0.17622355777573701</v>
      </c>
      <c r="D2" s="237">
        <f>[14]Mode_PA_l_f0_b1!E2</f>
        <v>0.34911679195092898</v>
      </c>
      <c r="E2" s="237">
        <f>[14]Mode_PA_l_f0_b1!F2</f>
        <v>0.13400000000000001</v>
      </c>
      <c r="F2" s="237">
        <f>[14]Mode_PA_l_f0_b1!G2</f>
        <v>0.64600000000000002</v>
      </c>
      <c r="G2" s="236">
        <f>[14]Mode_PA_l_f0_b1!H2</f>
        <v>599</v>
      </c>
      <c r="H2" s="238">
        <f>[14]Mode_PA_l_f0_b1!I2</f>
        <v>0.51800000000000002</v>
      </c>
      <c r="I2" s="238">
        <f>[14]Mode_PA_l_f0_b1!J2</f>
        <v>0.57499999999999996</v>
      </c>
      <c r="J2" s="239">
        <f>[14]Mode_PA_l_f0_b1!K2</f>
        <v>0</v>
      </c>
    </row>
    <row r="3" spans="1:10" s="240" customFormat="1" ht="15.6" x14ac:dyDescent="0.25">
      <c r="A3" s="241" t="s">
        <v>79</v>
      </c>
      <c r="B3" s="242">
        <f>[15]Mode_PA_h_f0_b1!C2</f>
        <v>0.41799999999999998</v>
      </c>
      <c r="C3" s="242">
        <f>[15]Mode_PA_h_f0_b1!D2</f>
        <v>3.3500665078795497E-2</v>
      </c>
      <c r="D3" s="242">
        <f>[15]Mode_PA_h_f0_b1!E2</f>
        <v>0.80290460797727603</v>
      </c>
      <c r="E3" s="242">
        <f>[15]Mode_PA_h_f0_b1!F2</f>
        <v>0.19600000000000001</v>
      </c>
      <c r="F3" s="242">
        <f>[15]Mode_PA_h_f0_b1!G2</f>
        <v>2.1349999999999998</v>
      </c>
      <c r="G3" s="241">
        <f>[15]Mode_PA_h_f0_b1!H2</f>
        <v>610.01</v>
      </c>
      <c r="H3" s="243">
        <f>[15]Mode_PA_h_f0_b1!I2</f>
        <v>3.3000000000000002E-2</v>
      </c>
      <c r="I3" s="243">
        <f>[15]Mode_PA_h_f0_b1!J2</f>
        <v>4.8000000000000001E-2</v>
      </c>
      <c r="J3" s="244" t="str">
        <f>[15]Mode_PA_h_f0_b1!K2</f>
        <v>p&lt;0.05</v>
      </c>
    </row>
    <row r="4" spans="1:10" s="240" customFormat="1" hidden="1" x14ac:dyDescent="0.25">
      <c r="A4" s="241" t="s">
        <v>5</v>
      </c>
      <c r="B4" s="242">
        <f>[16]Mode_PA_f0_exc_b1!C2</f>
        <v>0.19600000000000001</v>
      </c>
      <c r="C4" s="242">
        <f>[16]Mode_PA_f0_exc_b1!D2</f>
        <v>-9.0745463801998993E-2</v>
      </c>
      <c r="D4" s="242">
        <f>[16]Mode_PA_f0_exc_b1!E2</f>
        <v>0.48301030414323198</v>
      </c>
      <c r="E4" s="242">
        <f>[16]Mode_PA_f0_exc_b1!F2</f>
        <v>0.14599999999999999</v>
      </c>
      <c r="F4" s="242">
        <f>[16]Mode_PA_f0_exc_b1!G2</f>
        <v>1.343</v>
      </c>
      <c r="G4" s="241">
        <f>[16]Mode_PA_f0_exc_b1!H2</f>
        <v>607.04999999999995</v>
      </c>
      <c r="H4" s="243">
        <f>[16]Mode_PA_f0_exc_b1!I2</f>
        <v>0.18</v>
      </c>
      <c r="I4" s="243">
        <f>[16]Mode_PA_f0_exc_b1!J2</f>
        <v>0.23400000000000001</v>
      </c>
      <c r="J4" s="244">
        <f>[16]Mode_PA_f0_exc_b1!K2</f>
        <v>0</v>
      </c>
    </row>
    <row r="5" spans="1:10" s="240" customFormat="1" ht="15.6" hidden="1" x14ac:dyDescent="0.25">
      <c r="A5" s="241" t="s">
        <v>80</v>
      </c>
      <c r="B5" s="242">
        <f>[17]Mode_PA_lh_mean_f0_b1!C2</f>
        <v>0.29899999999999999</v>
      </c>
      <c r="C5" s="242">
        <f>[17]Mode_PA_lh_mean_f0_b1!D2</f>
        <v>9.77706662402727E-3</v>
      </c>
      <c r="D5" s="242">
        <f>[17]Mode_PA_lh_mean_f0_b1!E2</f>
        <v>0.58856045648899702</v>
      </c>
      <c r="E5" s="242">
        <f>[17]Mode_PA_lh_mean_f0_b1!F2</f>
        <v>0.14699999999999999</v>
      </c>
      <c r="F5" s="242">
        <f>[17]Mode_PA_lh_mean_f0_b1!G2</f>
        <v>2.0299999999999998</v>
      </c>
      <c r="G5" s="241">
        <f>[17]Mode_PA_lh_mean_f0_b1!H2</f>
        <v>598</v>
      </c>
      <c r="H5" s="243">
        <f>[17]Mode_PA_lh_mean_f0_b1!I2</f>
        <v>4.2999999999999997E-2</v>
      </c>
      <c r="I5" s="243">
        <f>[17]Mode_PA_lh_mean_f0_b1!J2</f>
        <v>6.2E-2</v>
      </c>
      <c r="J5" s="244">
        <f>[17]Mode_PA_lh_mean_f0_b1!K2</f>
        <v>0</v>
      </c>
    </row>
    <row r="6" spans="1:10" s="246" customFormat="1" x14ac:dyDescent="0.25">
      <c r="A6" s="245" t="s">
        <v>4</v>
      </c>
      <c r="B6" s="241">
        <f>[18]Mode_PA_l_t_b1!C2</f>
        <v>0.33</v>
      </c>
      <c r="C6" s="241">
        <f>[18]Mode_PA_l_t_b1!D2</f>
        <v>-3.5398140537643199</v>
      </c>
      <c r="D6" s="241">
        <f>[18]Mode_PA_l_t_b1!E2</f>
        <v>4.1990405021592698</v>
      </c>
      <c r="E6" s="241">
        <f>[18]Mode_PA_l_t_b1!F2</f>
        <v>1.97</v>
      </c>
      <c r="F6" s="242">
        <f>[18]Mode_PA_l_t_b1!G2</f>
        <v>0.16700000000000001</v>
      </c>
      <c r="G6" s="241">
        <f>[18]Mode_PA_l_t_b1!H2</f>
        <v>605.02</v>
      </c>
      <c r="H6" s="243">
        <f>[18]Mode_PA_l_t_b1!I2</f>
        <v>0.86699999999999999</v>
      </c>
      <c r="I6" s="243">
        <f>[18]Mode_PA_l_t_b1!J2</f>
        <v>0.90900000000000003</v>
      </c>
      <c r="J6" s="244">
        <f>[18]Mode_PA_l_t_b1!K2</f>
        <v>0</v>
      </c>
    </row>
    <row r="7" spans="1:10" s="246" customFormat="1" ht="13.8" thickBot="1" x14ac:dyDescent="0.3">
      <c r="A7" s="245" t="s">
        <v>3</v>
      </c>
      <c r="B7" s="241">
        <f>[19]Mode_PA_h_t_b1!C2</f>
        <v>-0.45500000000000002</v>
      </c>
      <c r="C7" s="241">
        <f>[19]Mode_PA_h_t_b1!D2</f>
        <v>-6.19594201674178</v>
      </c>
      <c r="D7" s="241">
        <f>[19]Mode_PA_h_t_b1!E2</f>
        <v>5.2855392133502299</v>
      </c>
      <c r="E7" s="241">
        <f>[19]Mode_PA_h_t_b1!F2</f>
        <v>2.923</v>
      </c>
      <c r="F7" s="242">
        <f>[19]Mode_PA_h_t_b1!G2</f>
        <v>-0.156</v>
      </c>
      <c r="G7" s="241">
        <f>[19]Mode_PA_h_t_b1!H2</f>
        <v>608.04</v>
      </c>
      <c r="H7" s="243">
        <f>[19]Mode_PA_h_t_b1!I2</f>
        <v>0.876</v>
      </c>
      <c r="I7" s="243">
        <f>[19]Mode_PA_h_t_b1!J2</f>
        <v>0.91200000000000003</v>
      </c>
      <c r="J7" s="244">
        <f>[19]Mode_PA_h_t_b1!K2</f>
        <v>0</v>
      </c>
    </row>
    <row r="8" spans="1:10" s="251" customFormat="1" ht="13.8" hidden="1" thickBot="1" x14ac:dyDescent="0.3">
      <c r="A8" s="247" t="s">
        <v>26</v>
      </c>
      <c r="B8" s="248">
        <f>[20]Mode_PA_lh_slope_b1!C2</f>
        <v>1.8979999999999999</v>
      </c>
      <c r="C8" s="247">
        <f>[20]Mode_PA_lh_slope_b1!D2</f>
        <v>0.18321353669059401</v>
      </c>
      <c r="D8" s="247">
        <f>[20]Mode_PA_lh_slope_b1!E2</f>
        <v>3.6136340860206801</v>
      </c>
      <c r="E8" s="247">
        <f>[20]Mode_PA_lh_slope_b1!F2</f>
        <v>0.873</v>
      </c>
      <c r="F8" s="248">
        <f>[20]Mode_PA_lh_slope_b1!G2</f>
        <v>2.1739999999999999</v>
      </c>
      <c r="G8" s="247">
        <f>[20]Mode_PA_lh_slope_b1!H2</f>
        <v>603.05999999999995</v>
      </c>
      <c r="H8" s="249">
        <f>[20]Mode_PA_lh_slope_b1!I2</f>
        <v>0.03</v>
      </c>
      <c r="I8" s="249">
        <f>[20]Mode_PA_lh_slope_b1!J2</f>
        <v>4.3999999999999997E-2</v>
      </c>
      <c r="J8" s="250" t="str">
        <f>[20]Mode_PA_lh_slope_b1!K2</f>
        <v>p&lt;0.05</v>
      </c>
    </row>
    <row r="9" spans="1:10" ht="14.4" thickTop="1" thickBot="1" x14ac:dyDescent="0.3">
      <c r="A9" s="233" t="s">
        <v>72</v>
      </c>
      <c r="B9" s="233" t="str">
        <f>B1</f>
        <v>slope</v>
      </c>
      <c r="C9" s="233" t="str">
        <f>C1</f>
        <v>2.5% CI</v>
      </c>
      <c r="D9" s="233" t="str">
        <f>D1</f>
        <v>97.5% CI</v>
      </c>
      <c r="E9" s="233" t="str">
        <f>E1</f>
        <v>std.error</v>
      </c>
      <c r="F9" s="233" t="str">
        <f>F1</f>
        <v>t</v>
      </c>
      <c r="G9" s="258" t="str">
        <f>G1</f>
        <v>df</v>
      </c>
      <c r="H9" s="234" t="str">
        <f>H1</f>
        <v>p. val.</v>
      </c>
      <c r="I9" s="234" t="s">
        <v>77</v>
      </c>
      <c r="J9" s="234" t="str">
        <f>J1</f>
        <v>sig.</v>
      </c>
    </row>
    <row r="10" spans="1:10" ht="16.2" thickTop="1" x14ac:dyDescent="0.25">
      <c r="A10" s="236" t="s">
        <v>78</v>
      </c>
      <c r="B10" s="236">
        <f>[14]Mode_PA_l_f0_b1!C3</f>
        <v>1.1870000000000001</v>
      </c>
      <c r="C10" s="236">
        <f>[14]Mode_PA_l_f0_b1!D3</f>
        <v>0.89713326121269898</v>
      </c>
      <c r="D10" s="236">
        <f>[14]Mode_PA_l_f0_b1!E3</f>
        <v>1.4769580276652901</v>
      </c>
      <c r="E10" s="237">
        <f>[14]Mode_PA_l_f0_b1!F3</f>
        <v>0.14799999999999999</v>
      </c>
      <c r="F10" s="237">
        <f>[14]Mode_PA_l_f0_b1!G3</f>
        <v>8.0410000000000004</v>
      </c>
      <c r="G10" s="236">
        <f>[14]Mode_PA_l_f0_b1!H3</f>
        <v>599.04999999999995</v>
      </c>
      <c r="H10" s="238">
        <f>[14]Mode_PA_l_f0_b1!I3</f>
        <v>4.7999999999999999E-15</v>
      </c>
      <c r="I10" s="260">
        <f>[14]Mode_PA_l_f0_b1!J3</f>
        <v>3.2000000000000002E-14</v>
      </c>
      <c r="J10" s="239" t="str">
        <f>[14]Mode_PA_l_f0_b1!K3</f>
        <v>p&lt;0.001</v>
      </c>
    </row>
    <row r="11" spans="1:10" ht="15.6" x14ac:dyDescent="0.25">
      <c r="A11" s="241" t="s">
        <v>79</v>
      </c>
      <c r="B11" s="241">
        <f>[15]Mode_PA_h_f0_b1!C3</f>
        <v>1.127</v>
      </c>
      <c r="C11" s="241">
        <f>[15]Mode_PA_h_f0_b1!D3</f>
        <v>0.70131585515275996</v>
      </c>
      <c r="D11" s="241">
        <f>[15]Mode_PA_h_f0_b1!E3</f>
        <v>1.55323490256314</v>
      </c>
      <c r="E11" s="242">
        <f>[15]Mode_PA_h_f0_b1!F3</f>
        <v>0.217</v>
      </c>
      <c r="F11" s="242">
        <f>[15]Mode_PA_h_f0_b1!G3</f>
        <v>5.1970000000000001</v>
      </c>
      <c r="G11" s="241">
        <f>[15]Mode_PA_h_f0_b1!H3</f>
        <v>610.09</v>
      </c>
      <c r="H11" s="243">
        <f>[15]Mode_PA_h_f0_b1!I3</f>
        <v>2.8000000000000002E-7</v>
      </c>
      <c r="I11" s="261">
        <f>[15]Mode_PA_h_f0_b1!J3</f>
        <v>8.2999999999999999E-7</v>
      </c>
      <c r="J11" s="244" t="str">
        <f>[15]Mode_PA_h_f0_b1!K3</f>
        <v>p&lt;0.001</v>
      </c>
    </row>
    <row r="12" spans="1:10" hidden="1" x14ac:dyDescent="0.25">
      <c r="A12" s="241" t="s">
        <v>5</v>
      </c>
      <c r="B12" s="242">
        <f>[16]Mode_PA_f0_exc_b1!C3</f>
        <v>-0.1</v>
      </c>
      <c r="C12" s="242">
        <f>[16]Mode_PA_f0_exc_b1!D3</f>
        <v>-0.41593981405409902</v>
      </c>
      <c r="D12" s="242">
        <f>[16]Mode_PA_f0_exc_b1!E3</f>
        <v>0.21663232093059601</v>
      </c>
      <c r="E12" s="242">
        <f>[16]Mode_PA_f0_exc_b1!F3</f>
        <v>0.161</v>
      </c>
      <c r="F12" s="242">
        <f>[16]Mode_PA_f0_exc_b1!G3</f>
        <v>-0.61899999999999999</v>
      </c>
      <c r="G12" s="241">
        <f>[16]Mode_PA_f0_exc_b1!H3</f>
        <v>607.79999999999995</v>
      </c>
      <c r="H12" s="243">
        <f>[16]Mode_PA_f0_exc_b1!I3</f>
        <v>0.53600000000000003</v>
      </c>
      <c r="I12" s="243">
        <f>[16]Mode_PA_f0_exc_b1!J3</f>
        <v>0.59099999999999997</v>
      </c>
      <c r="J12" s="244">
        <f>[16]Mode_PA_f0_exc_b1!K3</f>
        <v>0</v>
      </c>
    </row>
    <row r="13" spans="1:10" ht="15.6" hidden="1" x14ac:dyDescent="0.25">
      <c r="A13" s="241" t="s">
        <v>80</v>
      </c>
      <c r="B13" s="242">
        <f>[17]Mode_PA_lh_mean_f0_b1!C3</f>
        <v>1.31</v>
      </c>
      <c r="C13" s="242">
        <f>[17]Mode_PA_lh_mean_f0_b1!D3</f>
        <v>0.99004223472282205</v>
      </c>
      <c r="D13" s="242">
        <f>[17]Mode_PA_lh_mean_f0_b1!E3</f>
        <v>1.63094199055638</v>
      </c>
      <c r="E13" s="242">
        <f>[17]Mode_PA_lh_mean_f0_b1!F3</f>
        <v>0.16300000000000001</v>
      </c>
      <c r="F13" s="242">
        <f>[17]Mode_PA_lh_mean_f0_b1!G3</f>
        <v>8.032</v>
      </c>
      <c r="G13" s="241">
        <f>[17]Mode_PA_lh_mean_f0_b1!H3</f>
        <v>598.07000000000005</v>
      </c>
      <c r="H13" s="243">
        <f>[17]Mode_PA_lh_mean_f0_b1!I3</f>
        <v>5.1E-15</v>
      </c>
      <c r="I13" s="243">
        <f>[17]Mode_PA_lh_mean_f0_b1!J3</f>
        <v>3.2000000000000002E-14</v>
      </c>
      <c r="J13" s="244" t="str">
        <f>[17]Mode_PA_lh_mean_f0_b1!K3</f>
        <v>p&lt;0.001</v>
      </c>
    </row>
    <row r="14" spans="1:10" x14ac:dyDescent="0.25">
      <c r="A14" s="245" t="s">
        <v>4</v>
      </c>
      <c r="B14" s="245">
        <f>[18]Mode_PA_l_t_b1!C3</f>
        <v>2.0259999999999998</v>
      </c>
      <c r="C14" s="245">
        <f>[18]Mode_PA_l_t_b1!D3</f>
        <v>-2.2671253622518499</v>
      </c>
      <c r="D14" s="245">
        <f>[18]Mode_PA_l_t_b1!E3</f>
        <v>6.3183886167193197</v>
      </c>
      <c r="E14" s="241">
        <f>[18]Mode_PA_l_t_b1!F3</f>
        <v>2.1859999999999999</v>
      </c>
      <c r="F14" s="242">
        <f>[18]Mode_PA_l_t_b1!G3</f>
        <v>0.92700000000000005</v>
      </c>
      <c r="G14" s="241">
        <f>[18]Mode_PA_l_t_b1!H3</f>
        <v>605.41999999999996</v>
      </c>
      <c r="H14" s="243">
        <f>[18]Mode_PA_l_t_b1!I3</f>
        <v>0.35399999999999998</v>
      </c>
      <c r="I14" s="243">
        <f>[18]Mode_PA_l_t_b1!J3</f>
        <v>0.41799999999999998</v>
      </c>
      <c r="J14" s="244">
        <f>[18]Mode_PA_l_t_b1!K3</f>
        <v>0</v>
      </c>
    </row>
    <row r="15" spans="1:10" ht="13.8" thickBot="1" x14ac:dyDescent="0.3">
      <c r="A15" s="245" t="s">
        <v>3</v>
      </c>
      <c r="B15" s="245">
        <f>[19]Mode_PA_h_t_b1!C3</f>
        <v>-0.105</v>
      </c>
      <c r="C15" s="245">
        <f>[19]Mode_PA_h_t_b1!D3</f>
        <v>-6.4608453371502996</v>
      </c>
      <c r="D15" s="245">
        <f>[19]Mode_PA_h_t_b1!E3</f>
        <v>6.2511442327849096</v>
      </c>
      <c r="E15" s="241">
        <f>[19]Mode_PA_h_t_b1!F3</f>
        <v>3.2360000000000002</v>
      </c>
      <c r="F15" s="242">
        <f>[19]Mode_PA_h_t_b1!G3</f>
        <v>-3.2000000000000001E-2</v>
      </c>
      <c r="G15" s="241">
        <f>[19]Mode_PA_h_t_b1!H3</f>
        <v>608.33000000000004</v>
      </c>
      <c r="H15" s="243">
        <f>[19]Mode_PA_h_t_b1!I3</f>
        <v>0.97399999999999998</v>
      </c>
      <c r="I15" s="243">
        <f>[19]Mode_PA_h_t_b1!J3</f>
        <v>0.98</v>
      </c>
      <c r="J15" s="244">
        <f>[19]Mode_PA_h_t_b1!K3</f>
        <v>0</v>
      </c>
    </row>
    <row r="16" spans="1:10" ht="13.8" hidden="1" thickBot="1" x14ac:dyDescent="0.3">
      <c r="A16" s="247" t="s">
        <v>26</v>
      </c>
      <c r="B16" s="248">
        <f>[20]Mode_PA_lh_slope_b1!C3</f>
        <v>0.39</v>
      </c>
      <c r="C16" s="248">
        <f>[20]Mode_PA_lh_slope_b1!D3</f>
        <v>-1.50251880999881</v>
      </c>
      <c r="D16" s="248">
        <f>[20]Mode_PA_lh_slope_b1!E3</f>
        <v>2.28232132091249</v>
      </c>
      <c r="E16" s="248">
        <f>[20]Mode_PA_lh_slope_b1!F3</f>
        <v>0.96399999999999997</v>
      </c>
      <c r="F16" s="248">
        <f>[20]Mode_PA_lh_slope_b1!G3</f>
        <v>0.40500000000000003</v>
      </c>
      <c r="G16" s="247">
        <f>[20]Mode_PA_lh_slope_b1!H3</f>
        <v>603.42999999999995</v>
      </c>
      <c r="H16" s="249">
        <f>[20]Mode_PA_lh_slope_b1!I3</f>
        <v>0.68600000000000005</v>
      </c>
      <c r="I16" s="249">
        <f>[20]Mode_PA_lh_slope_b1!J3</f>
        <v>0.745</v>
      </c>
      <c r="J16" s="250">
        <f>[20]Mode_PA_lh_slope_b1!K3</f>
        <v>0</v>
      </c>
    </row>
    <row r="17" spans="1:10" ht="14.4" thickTop="1" thickBot="1" x14ac:dyDescent="0.3">
      <c r="A17" s="233" t="s">
        <v>73</v>
      </c>
      <c r="B17" s="233" t="str">
        <f>B1</f>
        <v>slope</v>
      </c>
      <c r="C17" s="233" t="str">
        <f>C1</f>
        <v>2.5% CI</v>
      </c>
      <c r="D17" s="233" t="str">
        <f>D1</f>
        <v>97.5% CI</v>
      </c>
      <c r="E17" s="233" t="str">
        <f>E1</f>
        <v>std.error</v>
      </c>
      <c r="F17" s="233" t="str">
        <f>F1</f>
        <v>t</v>
      </c>
      <c r="G17" s="258" t="str">
        <f>G1</f>
        <v>df</v>
      </c>
      <c r="H17" s="234" t="str">
        <f>H1</f>
        <v>p. val.</v>
      </c>
      <c r="I17" s="234" t="s">
        <v>77</v>
      </c>
      <c r="J17" s="234" t="str">
        <f>J1</f>
        <v>sig.</v>
      </c>
    </row>
    <row r="18" spans="1:10" ht="16.2" thickTop="1" x14ac:dyDescent="0.25">
      <c r="A18" s="236" t="s">
        <v>78</v>
      </c>
      <c r="B18" s="236">
        <f>[14]Mode_PA_l_f0_b1!C4</f>
        <v>1.0289999999999999</v>
      </c>
      <c r="C18" s="236">
        <f>[14]Mode_PA_l_f0_b1!D4</f>
        <v>0.62451067077244504</v>
      </c>
      <c r="D18" s="236">
        <f>[14]Mode_PA_l_f0_b1!E4</f>
        <v>1.4337609392189199</v>
      </c>
      <c r="E18" s="237">
        <f>[14]Mode_PA_l_f0_b1!F4</f>
        <v>0.20599999999999999</v>
      </c>
      <c r="F18" s="237">
        <f>[14]Mode_PA_l_f0_b1!G4</f>
        <v>4.9950000000000001</v>
      </c>
      <c r="G18" s="236">
        <f>[14]Mode_PA_l_f0_b1!H4</f>
        <v>599.25</v>
      </c>
      <c r="H18" s="238">
        <f>[14]Mode_PA_l_f0_b1!I4</f>
        <v>7.7000000000000004E-7</v>
      </c>
      <c r="I18" s="260">
        <f>[14]Mode_PA_l_f0_b1!J4</f>
        <v>2.2000000000000001E-6</v>
      </c>
      <c r="J18" s="239" t="str">
        <f>[14]Mode_PA_l_f0_b1!K4</f>
        <v>p&lt;0.001</v>
      </c>
    </row>
    <row r="19" spans="1:10" ht="15.6" x14ac:dyDescent="0.25">
      <c r="A19" s="241" t="s">
        <v>79</v>
      </c>
      <c r="B19" s="241">
        <f>[15]Mode_PA_h_f0_b1!C4</f>
        <v>2.2770000000000001</v>
      </c>
      <c r="C19" s="241">
        <f>[15]Mode_PA_h_f0_b1!D4</f>
        <v>1.7025012775639601</v>
      </c>
      <c r="D19" s="241">
        <f>[15]Mode_PA_h_f0_b1!E4</f>
        <v>2.8510154750922698</v>
      </c>
      <c r="E19" s="242">
        <f>[15]Mode_PA_h_f0_b1!F4</f>
        <v>0.29199999999999998</v>
      </c>
      <c r="F19" s="242">
        <f>[15]Mode_PA_h_f0_b1!G4</f>
        <v>7.7859999999999996</v>
      </c>
      <c r="G19" s="241">
        <f>[15]Mode_PA_h_f0_b1!H4</f>
        <v>610.38</v>
      </c>
      <c r="H19" s="243">
        <f>[15]Mode_PA_h_f0_b1!I4</f>
        <v>2.9999999999999998E-14</v>
      </c>
      <c r="I19" s="261">
        <f>[15]Mode_PA_h_f0_b1!J4</f>
        <v>1.7000000000000001E-13</v>
      </c>
      <c r="J19" s="244" t="str">
        <f>[15]Mode_PA_h_f0_b1!K4</f>
        <v>p&lt;0.001</v>
      </c>
    </row>
    <row r="20" spans="1:10" hidden="1" x14ac:dyDescent="0.25">
      <c r="A20" s="241" t="s">
        <v>5</v>
      </c>
      <c r="B20" s="242">
        <f>[16]Mode_PA_f0_exc_b1!C4</f>
        <v>0.93100000000000005</v>
      </c>
      <c r="C20" s="242">
        <f>[16]Mode_PA_f0_exc_b1!D4</f>
        <v>0.50516596316862294</v>
      </c>
      <c r="D20" s="242">
        <f>[16]Mode_PA_f0_exc_b1!E4</f>
        <v>1.3574519717178299</v>
      </c>
      <c r="E20" s="242">
        <f>[16]Mode_PA_f0_exc_b1!F4</f>
        <v>0.217</v>
      </c>
      <c r="F20" s="242">
        <f>[16]Mode_PA_f0_exc_b1!G4</f>
        <v>4.2919999999999998</v>
      </c>
      <c r="G20" s="241">
        <f>[16]Mode_PA_f0_exc_b1!H4</f>
        <v>609</v>
      </c>
      <c r="H20" s="243">
        <f>[16]Mode_PA_f0_exc_b1!I4</f>
        <v>2.0999999999999999E-5</v>
      </c>
      <c r="I20" s="261">
        <f>[16]Mode_PA_f0_exc_b1!J4</f>
        <v>5.1999999999999997E-5</v>
      </c>
      <c r="J20" s="244" t="str">
        <f>[16]Mode_PA_f0_exc_b1!K4</f>
        <v>p&lt;0.001</v>
      </c>
    </row>
    <row r="21" spans="1:10" ht="15.6" hidden="1" x14ac:dyDescent="0.25">
      <c r="A21" s="241" t="s">
        <v>80</v>
      </c>
      <c r="B21" s="242">
        <f>[17]Mode_PA_lh_mean_f0_b1!C4</f>
        <v>1.5509999999999999</v>
      </c>
      <c r="C21" s="242">
        <f>[17]Mode_PA_lh_mean_f0_b1!D4</f>
        <v>1.1068605236237601</v>
      </c>
      <c r="D21" s="242">
        <f>[17]Mode_PA_lh_mean_f0_b1!E4</f>
        <v>1.9952385682236999</v>
      </c>
      <c r="E21" s="242">
        <f>[17]Mode_PA_lh_mean_f0_b1!F4</f>
        <v>0.22600000000000001</v>
      </c>
      <c r="F21" s="242">
        <f>[17]Mode_PA_lh_mean_f0_b1!G4</f>
        <v>6.8579999999999997</v>
      </c>
      <c r="G21" s="241">
        <f>[17]Mode_PA_lh_mean_f0_b1!H4</f>
        <v>598.54999999999995</v>
      </c>
      <c r="H21" s="243">
        <f>[17]Mode_PA_lh_mean_f0_b1!I4</f>
        <v>1.6999999999999999E-11</v>
      </c>
      <c r="I21" s="261">
        <f>[17]Mode_PA_lh_mean_f0_b1!J4</f>
        <v>7.5E-11</v>
      </c>
      <c r="J21" s="244" t="str">
        <f>[17]Mode_PA_lh_mean_f0_b1!K4</f>
        <v>p&lt;0.001</v>
      </c>
    </row>
    <row r="22" spans="1:10" x14ac:dyDescent="0.25">
      <c r="A22" s="245" t="s">
        <v>4</v>
      </c>
      <c r="B22" s="245">
        <f>[18]Mode_PA_l_t_b1!C4</f>
        <v>-19.687999999999999</v>
      </c>
      <c r="C22" s="245">
        <f>[18]Mode_PA_l_t_b1!D4</f>
        <v>-25.458653856834601</v>
      </c>
      <c r="D22" s="245">
        <f>[18]Mode_PA_l_t_b1!E4</f>
        <v>-13.918328811481199</v>
      </c>
      <c r="E22" s="241">
        <f>[18]Mode_PA_l_t_b1!F4</f>
        <v>2.9380000000000002</v>
      </c>
      <c r="F22" s="242">
        <f>[18]Mode_PA_l_t_b1!G4</f>
        <v>-6.7009999999999996</v>
      </c>
      <c r="G22" s="241">
        <f>[18]Mode_PA_l_t_b1!H4</f>
        <v>607.37</v>
      </c>
      <c r="H22" s="242">
        <f>[18]Mode_PA_l_t_b1!I4</f>
        <v>4.6999999999999999E-11</v>
      </c>
      <c r="I22" s="261">
        <f>[18]Mode_PA_l_t_b1!J4</f>
        <v>1.8999999999999999E-10</v>
      </c>
      <c r="J22" s="244" t="str">
        <f>[18]Mode_PA_l_t_b1!K4</f>
        <v>p&lt;0.001</v>
      </c>
    </row>
    <row r="23" spans="1:10" ht="13.8" thickBot="1" x14ac:dyDescent="0.3">
      <c r="A23" s="245" t="s">
        <v>3</v>
      </c>
      <c r="B23" s="245">
        <f>[19]Mode_PA_h_t_b1!C4</f>
        <v>-15.836</v>
      </c>
      <c r="C23" s="245">
        <f>[19]Mode_PA_h_t_b1!D4</f>
        <v>-24.4114205679127</v>
      </c>
      <c r="D23" s="245">
        <f>[19]Mode_PA_h_t_b1!E4</f>
        <v>-7.2606812492934401</v>
      </c>
      <c r="E23" s="241">
        <f>[19]Mode_PA_h_t_b1!F4</f>
        <v>4.367</v>
      </c>
      <c r="F23" s="242">
        <f>[19]Mode_PA_h_t_b1!G4</f>
        <v>-3.6269999999999998</v>
      </c>
      <c r="G23" s="241">
        <f>[19]Mode_PA_h_t_b1!H4</f>
        <v>609.28</v>
      </c>
      <c r="H23" s="243">
        <f>[19]Mode_PA_h_t_b1!I4</f>
        <v>3.1E-4</v>
      </c>
      <c r="I23" s="243">
        <f>[19]Mode_PA_h_t_b1!J4</f>
        <v>6.6E-4</v>
      </c>
      <c r="J23" s="244" t="str">
        <f>[19]Mode_PA_h_t_b1!K4</f>
        <v>p&lt;0.001</v>
      </c>
    </row>
    <row r="24" spans="1:10" ht="13.8" hidden="1" thickBot="1" x14ac:dyDescent="0.3">
      <c r="A24" s="247" t="s">
        <v>26</v>
      </c>
      <c r="B24" s="248">
        <f>[20]Mode_PA_lh_slope_b1!C4</f>
        <v>5.335</v>
      </c>
      <c r="C24" s="248">
        <f>[20]Mode_PA_lh_slope_b1!D4</f>
        <v>2.7692387031117498</v>
      </c>
      <c r="D24" s="248">
        <f>[20]Mode_PA_lh_slope_b1!E4</f>
        <v>7.9006951686200697</v>
      </c>
      <c r="E24" s="248">
        <f>[20]Mode_PA_lh_slope_b1!F4</f>
        <v>1.306</v>
      </c>
      <c r="F24" s="248">
        <f>[20]Mode_PA_lh_slope_b1!G4</f>
        <v>4.0839999999999996</v>
      </c>
      <c r="G24" s="247">
        <f>[20]Mode_PA_lh_slope_b1!H4</f>
        <v>604.58000000000004</v>
      </c>
      <c r="H24" s="247">
        <f>[20]Mode_PA_lh_slope_b1!I4</f>
        <v>5.0000000000000002E-5</v>
      </c>
      <c r="I24" s="247">
        <f>[20]Mode_PA_lh_slope_b1!J4</f>
        <v>1.1999999999999999E-3</v>
      </c>
      <c r="J24" s="250" t="str">
        <f>[20]Mode_PA_lh_slope_b1!K4</f>
        <v>p&lt;0.001</v>
      </c>
    </row>
    <row r="25" spans="1:10" ht="14.4" thickTop="1" thickBot="1" x14ac:dyDescent="0.3">
      <c r="A25" s="233" t="s">
        <v>74</v>
      </c>
      <c r="B25" s="233" t="str">
        <f>B1</f>
        <v>slope</v>
      </c>
      <c r="C25" s="233" t="str">
        <f>C1</f>
        <v>2.5% CI</v>
      </c>
      <c r="D25" s="233" t="str">
        <f>D1</f>
        <v>97.5% CI</v>
      </c>
      <c r="E25" s="233" t="str">
        <f>E1</f>
        <v>std.error</v>
      </c>
      <c r="F25" s="233" t="str">
        <f>F1</f>
        <v>t</v>
      </c>
      <c r="G25" s="258" t="str">
        <f>G1</f>
        <v>df</v>
      </c>
      <c r="H25" s="234" t="str">
        <f>H1</f>
        <v>p. val.</v>
      </c>
      <c r="I25" s="234" t="str">
        <f>I17</f>
        <v>p.adj.</v>
      </c>
      <c r="J25" s="234" t="str">
        <f>J1</f>
        <v>sig.</v>
      </c>
    </row>
    <row r="26" spans="1:10" ht="16.2" thickTop="1" x14ac:dyDescent="0.25">
      <c r="A26" s="236" t="s">
        <v>78</v>
      </c>
      <c r="B26" s="236">
        <f>[14]Mode_PA_l_f0_b1!C5</f>
        <v>1.101</v>
      </c>
      <c r="C26" s="236">
        <f>[14]Mode_PA_l_f0_b1!D5</f>
        <v>0.80935063873684099</v>
      </c>
      <c r="D26" s="236">
        <f>[14]Mode_PA_l_f0_b1!E5</f>
        <v>1.3918474150549001</v>
      </c>
      <c r="E26" s="237">
        <f>[14]Mode_PA_l_f0_b1!F5</f>
        <v>0.14799999999999999</v>
      </c>
      <c r="F26" s="237">
        <f>[14]Mode_PA_l_f0_b1!G5</f>
        <v>7.4219999999999997</v>
      </c>
      <c r="G26" s="236">
        <f>[14]Mode_PA_l_f0_b1!H5</f>
        <v>599.07000000000005</v>
      </c>
      <c r="H26" s="236">
        <f>[14]Mode_PA_l_f0_b1!I5</f>
        <v>4.0000000000000001E-13</v>
      </c>
      <c r="I26" s="260">
        <f>[14]Mode_PA_l_f0_b1!J5</f>
        <v>1.9E-12</v>
      </c>
      <c r="J26" s="239" t="str">
        <f>[14]Mode_PA_l_f0_b1!K5</f>
        <v>p&lt;0.001</v>
      </c>
    </row>
    <row r="27" spans="1:10" ht="15.6" x14ac:dyDescent="0.25">
      <c r="A27" s="241" t="s">
        <v>79</v>
      </c>
      <c r="B27" s="241">
        <f>[15]Mode_PA_h_f0_b1!C5</f>
        <v>0.70899999999999996</v>
      </c>
      <c r="C27" s="241">
        <f>[15]Mode_PA_h_f0_b1!D5</f>
        <v>0.28227600949738602</v>
      </c>
      <c r="D27" s="241">
        <f>[15]Mode_PA_h_f0_b1!E5</f>
        <v>1.1358694751615099</v>
      </c>
      <c r="E27" s="242">
        <f>[15]Mode_PA_h_f0_b1!F5</f>
        <v>0.217</v>
      </c>
      <c r="F27" s="242">
        <f>[15]Mode_PA_h_f0_b1!G5</f>
        <v>3.2629999999999999</v>
      </c>
      <c r="G27" s="241">
        <f>[15]Mode_PA_h_f0_b1!H5</f>
        <v>610.13</v>
      </c>
      <c r="H27" s="243">
        <f>[15]Mode_PA_h_f0_b1!I5</f>
        <v>1E-3</v>
      </c>
      <c r="I27" s="243">
        <f>[15]Mode_PA_h_f0_b1!J5</f>
        <v>2E-3</v>
      </c>
      <c r="J27" s="244" t="str">
        <f>[15]Mode_PA_h_f0_b1!K5</f>
        <v>p&lt;0.01</v>
      </c>
    </row>
    <row r="28" spans="1:10" hidden="1" x14ac:dyDescent="0.25">
      <c r="A28" s="241" t="s">
        <v>5</v>
      </c>
      <c r="B28" s="242">
        <f>[16]Mode_PA_f0_exc_b1!C5</f>
        <v>-0.29599999999999999</v>
      </c>
      <c r="C28" s="242">
        <f>[16]Mode_PA_f0_exc_b1!D5</f>
        <v>-0.61310322699780995</v>
      </c>
      <c r="D28" s="242">
        <f>[16]Mode_PA_f0_exc_b1!E5</f>
        <v>2.1530893456159599E-2</v>
      </c>
      <c r="E28" s="242">
        <f>[16]Mode_PA_f0_exc_b1!F5</f>
        <v>0.16200000000000001</v>
      </c>
      <c r="F28" s="242">
        <f>[16]Mode_PA_f0_exc_b1!G5</f>
        <v>-1.831</v>
      </c>
      <c r="G28" s="241">
        <f>[16]Mode_PA_f0_exc_b1!H5</f>
        <v>607.9</v>
      </c>
      <c r="H28" s="243">
        <f>[16]Mode_PA_f0_exc_b1!I5</f>
        <v>6.8000000000000005E-2</v>
      </c>
      <c r="I28" s="243">
        <f>[16]Mode_PA_f0_exc_b1!J5</f>
        <v>9.4E-2</v>
      </c>
      <c r="J28" s="244">
        <f>[16]Mode_PA_f0_exc_b1!K5</f>
        <v>0</v>
      </c>
    </row>
    <row r="29" spans="1:10" ht="15.6" hidden="1" x14ac:dyDescent="0.25">
      <c r="A29" s="241" t="s">
        <v>80</v>
      </c>
      <c r="B29" s="242">
        <f>[17]Mode_PA_lh_mean_f0_b1!C5</f>
        <v>1.0109999999999999</v>
      </c>
      <c r="C29" s="242">
        <f>[17]Mode_PA_lh_mean_f0_b1!D5</f>
        <v>0.690250370201406</v>
      </c>
      <c r="D29" s="242">
        <f>[17]Mode_PA_lh_mean_f0_b1!E5</f>
        <v>1.33239633196426</v>
      </c>
      <c r="E29" s="242">
        <f>[17]Mode_PA_lh_mean_f0_b1!F5</f>
        <v>0.16300000000000001</v>
      </c>
      <c r="F29" s="242">
        <f>[17]Mode_PA_lh_mean_f0_b1!G5</f>
        <v>6.1859999999999999</v>
      </c>
      <c r="G29" s="241">
        <f>[17]Mode_PA_lh_mean_f0_b1!H5</f>
        <v>598.08000000000004</v>
      </c>
      <c r="H29" s="243">
        <f>[17]Mode_PA_lh_mean_f0_b1!I5</f>
        <v>1.0999999999999999E-9</v>
      </c>
      <c r="I29" s="243">
        <f>[17]Mode_PA_lh_mean_f0_b1!J5</f>
        <v>3.9000000000000002E-9</v>
      </c>
      <c r="J29" s="244" t="str">
        <f>[17]Mode_PA_lh_mean_f0_b1!K5</f>
        <v>p&lt;0.001</v>
      </c>
    </row>
    <row r="30" spans="1:10" x14ac:dyDescent="0.25">
      <c r="A30" s="245" t="s">
        <v>4</v>
      </c>
      <c r="B30" s="245">
        <f>[18]Mode_PA_l_t_b1!C5</f>
        <v>1.696</v>
      </c>
      <c r="C30" s="245">
        <f>[18]Mode_PA_l_t_b1!D5</f>
        <v>-2.60111875420453</v>
      </c>
      <c r="D30" s="245">
        <f>[18]Mode_PA_l_t_b1!E5</f>
        <v>5.9931555601569704</v>
      </c>
      <c r="E30" s="241">
        <f>[18]Mode_PA_l_t_b1!F5</f>
        <v>2.1880000000000002</v>
      </c>
      <c r="F30" s="242">
        <f>[18]Mode_PA_l_t_b1!G5</f>
        <v>0.77500000000000002</v>
      </c>
      <c r="G30" s="241">
        <f>[18]Mode_PA_l_t_b1!H5</f>
        <v>605.59</v>
      </c>
      <c r="H30" s="243">
        <f>[18]Mode_PA_l_t_b1!I5</f>
        <v>0.439</v>
      </c>
      <c r="I30" s="243">
        <f>[18]Mode_PA_l_t_b1!J5</f>
        <v>0.502</v>
      </c>
      <c r="J30" s="244">
        <f>[18]Mode_PA_l_t_b1!K5</f>
        <v>0</v>
      </c>
    </row>
    <row r="31" spans="1:10" ht="13.8" thickBot="1" x14ac:dyDescent="0.3">
      <c r="A31" s="245" t="s">
        <v>3</v>
      </c>
      <c r="B31" s="245">
        <f>[19]Mode_PA_h_t_b1!C5</f>
        <v>0.35</v>
      </c>
      <c r="C31" s="245">
        <f>[19]Mode_PA_h_t_b1!D5</f>
        <v>-6.0177636698885903</v>
      </c>
      <c r="D31" s="245">
        <f>[19]Mode_PA_h_t_b1!E5</f>
        <v>6.7184653689421499</v>
      </c>
      <c r="E31" s="241">
        <f>[19]Mode_PA_h_t_b1!F5</f>
        <v>3.2429999999999999</v>
      </c>
      <c r="F31" s="242">
        <f>[19]Mode_PA_h_t_b1!G5</f>
        <v>0.108</v>
      </c>
      <c r="G31" s="241">
        <f>[19]Mode_PA_h_t_b1!H5</f>
        <v>608.45000000000005</v>
      </c>
      <c r="H31" s="243">
        <f>[19]Mode_PA_h_t_b1!I5</f>
        <v>0.91400000000000003</v>
      </c>
      <c r="I31" s="243">
        <f>[19]Mode_PA_h_t_b1!J5</f>
        <v>0.93500000000000005</v>
      </c>
      <c r="J31" s="244">
        <f>[19]Mode_PA_h_t_b1!K5</f>
        <v>0</v>
      </c>
    </row>
    <row r="32" spans="1:10" ht="13.8" hidden="1" thickBot="1" x14ac:dyDescent="0.3">
      <c r="A32" s="247" t="s">
        <v>26</v>
      </c>
      <c r="B32" s="248">
        <f>[20]Mode_PA_lh_slope_b1!C5</f>
        <v>-1.5089999999999999</v>
      </c>
      <c r="C32" s="248">
        <f>[20]Mode_PA_lh_slope_b1!D5</f>
        <v>-3.40125593508394</v>
      </c>
      <c r="D32" s="248">
        <f>[20]Mode_PA_lh_slope_b1!E5</f>
        <v>0.38421082511802801</v>
      </c>
      <c r="E32" s="248">
        <f>[20]Mode_PA_lh_slope_b1!F5</f>
        <v>0.96399999999999997</v>
      </c>
      <c r="F32" s="248">
        <f>[20]Mode_PA_lh_slope_b1!G5</f>
        <v>-1.5649999999999999</v>
      </c>
      <c r="G32" s="247">
        <f>[20]Mode_PA_lh_slope_b1!H5</f>
        <v>603.54</v>
      </c>
      <c r="H32" s="249">
        <f>[20]Mode_PA_lh_slope_b1!I5</f>
        <v>0.11799999999999999</v>
      </c>
      <c r="I32" s="249">
        <f>[20]Mode_PA_lh_slope_b1!J5</f>
        <v>0.161</v>
      </c>
      <c r="J32" s="250">
        <f>[20]Mode_PA_lh_slope_b1!K5</f>
        <v>0</v>
      </c>
    </row>
    <row r="33" spans="1:55" ht="14.4" thickTop="1" thickBot="1" x14ac:dyDescent="0.3">
      <c r="A33" s="233" t="s">
        <v>75</v>
      </c>
      <c r="B33" s="233" t="str">
        <f>B1</f>
        <v>slope</v>
      </c>
      <c r="C33" s="233" t="str">
        <f>C1</f>
        <v>2.5% CI</v>
      </c>
      <c r="D33" s="233" t="str">
        <f>D1</f>
        <v>97.5% CI</v>
      </c>
      <c r="E33" s="233" t="str">
        <f>E1</f>
        <v>std.error</v>
      </c>
      <c r="F33" s="233" t="str">
        <f>F1</f>
        <v>t</v>
      </c>
      <c r="G33" s="258" t="str">
        <f>G1</f>
        <v>df</v>
      </c>
      <c r="H33" s="234" t="str">
        <f>H1</f>
        <v>p. val.</v>
      </c>
      <c r="I33" s="234" t="s">
        <v>77</v>
      </c>
      <c r="J33" s="234" t="str">
        <f>J1</f>
        <v>sig.</v>
      </c>
    </row>
    <row r="34" spans="1:55" ht="16.2" thickTop="1" x14ac:dyDescent="0.25">
      <c r="A34" s="236" t="s">
        <v>78</v>
      </c>
      <c r="B34" s="236">
        <f>[14]Mode_PA_l_f0_b1!C6</f>
        <v>0.94299999999999995</v>
      </c>
      <c r="C34" s="236">
        <f>[14]Mode_PA_l_f0_b1!D6</f>
        <v>0.53639380862266905</v>
      </c>
      <c r="D34" s="236">
        <f>[14]Mode_PA_l_f0_b1!E6</f>
        <v>1.3489845674987699</v>
      </c>
      <c r="E34" s="237">
        <f>[14]Mode_PA_l_f0_b1!F6</f>
        <v>0.20699999999999999</v>
      </c>
      <c r="F34" s="237">
        <f>[14]Mode_PA_l_f0_b1!G6</f>
        <v>4.5570000000000004</v>
      </c>
      <c r="G34" s="236">
        <f>[14]Mode_PA_l_f0_b1!H6</f>
        <v>599.27</v>
      </c>
      <c r="H34" s="236">
        <f>[14]Mode_PA_l_f0_b1!I6</f>
        <v>6.2999999999999998E-6</v>
      </c>
      <c r="I34" s="260">
        <f>[14]Mode_PA_l_f0_b1!J6</f>
        <v>1.5999999999999999E-5</v>
      </c>
      <c r="J34" s="239" t="str">
        <f>[14]Mode_PA_l_f0_b1!K6</f>
        <v>p&lt;0.001</v>
      </c>
    </row>
    <row r="35" spans="1:55" ht="15.6" x14ac:dyDescent="0.25">
      <c r="A35" s="241" t="s">
        <v>79</v>
      </c>
      <c r="B35" s="241">
        <f>[15]Mode_PA_h_f0_b1!C6</f>
        <v>1.859</v>
      </c>
      <c r="C35" s="241">
        <f>[15]Mode_PA_h_f0_b1!D6</f>
        <v>1.28319745664523</v>
      </c>
      <c r="D35" s="241">
        <f>[15]Mode_PA_h_f0_b1!E6</f>
        <v>2.4339140229581702</v>
      </c>
      <c r="E35" s="242">
        <f>[15]Mode_PA_h_f0_b1!F6</f>
        <v>0.29299999999999998</v>
      </c>
      <c r="F35" s="242">
        <f>[15]Mode_PA_h_f0_b1!G6</f>
        <v>6.3440000000000003</v>
      </c>
      <c r="G35" s="241">
        <f>[15]Mode_PA_h_f0_b1!H6</f>
        <v>610.41</v>
      </c>
      <c r="H35" s="241">
        <f>[15]Mode_PA_h_f0_b1!I6</f>
        <v>4.3999999999999998E-10</v>
      </c>
      <c r="I35" s="261">
        <f>[15]Mode_PA_h_f0_b1!J6</f>
        <v>1.6000000000000001E-9</v>
      </c>
      <c r="J35" s="244" t="str">
        <f>[15]Mode_PA_h_f0_b1!K6</f>
        <v>p&lt;0.001</v>
      </c>
    </row>
    <row r="36" spans="1:55" hidden="1" x14ac:dyDescent="0.25">
      <c r="A36" s="241" t="s">
        <v>5</v>
      </c>
      <c r="B36" s="242">
        <f>[16]Mode_PA_f0_exc_b1!C6</f>
        <v>0.73499999999999999</v>
      </c>
      <c r="C36" s="242">
        <f>[16]Mode_PA_f0_exc_b1!D6</f>
        <v>0.30788855775539298</v>
      </c>
      <c r="D36" s="242">
        <f>[16]Mode_PA_f0_exc_b1!E6</f>
        <v>1.1624645363597299</v>
      </c>
      <c r="E36" s="242">
        <f>[16]Mode_PA_f0_exc_b1!F6</f>
        <v>0.218</v>
      </c>
      <c r="F36" s="242">
        <f>[16]Mode_PA_f0_exc_b1!G6</f>
        <v>3.379</v>
      </c>
      <c r="G36" s="241">
        <f>[16]Mode_PA_f0_exc_b1!H6</f>
        <v>609.12</v>
      </c>
      <c r="H36" s="243">
        <f>[16]Mode_PA_f0_exc_b1!I6</f>
        <v>7.6999999999999996E-4</v>
      </c>
      <c r="I36" s="261">
        <f>[16]Mode_PA_f0_exc_b1!J6</f>
        <v>2E-3</v>
      </c>
      <c r="J36" s="244" t="str">
        <f>[16]Mode_PA_f0_exc_b1!K6</f>
        <v>p&lt;0.01</v>
      </c>
    </row>
    <row r="37" spans="1:55" ht="16.8" hidden="1" thickTop="1" thickBot="1" x14ac:dyDescent="0.3">
      <c r="A37" s="241" t="s">
        <v>80</v>
      </c>
      <c r="B37" s="242">
        <f>[17]Mode_PA_lh_mean_f0_b1!C6</f>
        <v>1.252</v>
      </c>
      <c r="C37" s="242">
        <f>[17]Mode_PA_lh_mean_f0_b1!D6</f>
        <v>0.80691508953637903</v>
      </c>
      <c r="D37" s="242">
        <f>[17]Mode_PA_lh_mean_f0_b1!E6</f>
        <v>1.6968464791967599</v>
      </c>
      <c r="E37" s="242">
        <f>[17]Mode_PA_lh_mean_f0_b1!F6</f>
        <v>0.22700000000000001</v>
      </c>
      <c r="F37" s="242">
        <f>[17]Mode_PA_lh_mean_f0_b1!G6</f>
        <v>5.5250000000000004</v>
      </c>
      <c r="G37" s="241">
        <f>[17]Mode_PA_lh_mean_f0_b1!H6</f>
        <v>598.51</v>
      </c>
      <c r="H37" s="243">
        <f>[17]Mode_PA_lh_mean_f0_b1!I6</f>
        <v>4.9000000000000002E-8</v>
      </c>
      <c r="I37" s="261">
        <f>[17]Mode_PA_lh_mean_f0_b1!J6</f>
        <v>1.4999999999999999E-7</v>
      </c>
      <c r="J37" s="244" t="str">
        <f>[17]Mode_PA_lh_mean_f0_b1!K6</f>
        <v>p&lt;0.001</v>
      </c>
    </row>
    <row r="38" spans="1:55" x14ac:dyDescent="0.25">
      <c r="A38" s="245" t="s">
        <v>4</v>
      </c>
      <c r="B38" s="245">
        <f>[18]Mode_PA_l_t_b1!C6</f>
        <v>-20.018000000000001</v>
      </c>
      <c r="C38" s="245">
        <f>[18]Mode_PA_l_t_b1!D6</f>
        <v>-25.796190748704198</v>
      </c>
      <c r="D38" s="242">
        <f>[18]Mode_PA_l_t_b1!E6</f>
        <v>-14.2400183723844</v>
      </c>
      <c r="E38" s="241">
        <f>[18]Mode_PA_l_t_b1!F6</f>
        <v>2.9420000000000002</v>
      </c>
      <c r="F38" s="242">
        <f>[18]Mode_PA_l_t_b1!G6</f>
        <v>-6.8040000000000003</v>
      </c>
      <c r="G38" s="241">
        <f>[18]Mode_PA_l_t_b1!H6</f>
        <v>607.46</v>
      </c>
      <c r="H38" s="243">
        <f>[18]Mode_PA_l_t_b1!I6</f>
        <v>2.4000000000000001E-11</v>
      </c>
      <c r="I38" s="261">
        <f>[18]Mode_PA_l_t_b1!J6</f>
        <v>1E-10</v>
      </c>
      <c r="J38" s="244" t="str">
        <f>[18]Mode_PA_l_t_b1!K6</f>
        <v>p&lt;0.001</v>
      </c>
    </row>
    <row r="39" spans="1:55" ht="13.8" thickBot="1" x14ac:dyDescent="0.3">
      <c r="A39" s="245" t="s">
        <v>3</v>
      </c>
      <c r="B39" s="245">
        <f>[19]Mode_PA_h_t_b1!C6</f>
        <v>-15.381</v>
      </c>
      <c r="C39" s="245">
        <f>[19]Mode_PA_h_t_b1!D6</f>
        <v>-23.971053427610801</v>
      </c>
      <c r="D39" s="242">
        <f>[19]Mode_PA_h_t_b1!E6</f>
        <v>-6.7906455859500996</v>
      </c>
      <c r="E39" s="241">
        <f>[19]Mode_PA_h_t_b1!F6</f>
        <v>4.3739999999999997</v>
      </c>
      <c r="F39" s="242">
        <f>[19]Mode_PA_h_t_b1!G6</f>
        <v>-3.516</v>
      </c>
      <c r="G39" s="241">
        <f>[19]Mode_PA_h_t_b1!H6</f>
        <v>609.38</v>
      </c>
      <c r="H39" s="243">
        <f>[19]Mode_PA_h_t_b1!I6</f>
        <v>4.6999999999999999E-4</v>
      </c>
      <c r="I39" s="243">
        <f>[19]Mode_PA_h_t_b1!J6</f>
        <v>9.6000000000000002E-4</v>
      </c>
      <c r="J39" s="244" t="str">
        <f>[19]Mode_PA_h_t_b1!K6</f>
        <v>p&lt;0.001</v>
      </c>
    </row>
    <row r="40" spans="1:55" ht="13.8" hidden="1" thickBot="1" x14ac:dyDescent="0.3">
      <c r="A40" s="247" t="s">
        <v>26</v>
      </c>
      <c r="B40" s="248">
        <f>[20]Mode_PA_lh_slope_b1!C6</f>
        <v>3.4369999999999998</v>
      </c>
      <c r="C40" s="248">
        <f>[20]Mode_PA_lh_slope_b1!D6</f>
        <v>0.86760977678864304</v>
      </c>
      <c r="D40" s="248">
        <f>[20]Mode_PA_lh_slope_b1!E6</f>
        <v>6.0054764834309404</v>
      </c>
      <c r="E40" s="248">
        <f>[20]Mode_PA_lh_slope_b1!F6</f>
        <v>1.3080000000000001</v>
      </c>
      <c r="F40" s="248">
        <f>[20]Mode_PA_lh_slope_b1!G6</f>
        <v>2.6269999999999998</v>
      </c>
      <c r="G40" s="247">
        <f>[20]Mode_PA_lh_slope_b1!H6</f>
        <v>604.74</v>
      </c>
      <c r="H40" s="249">
        <f>[20]Mode_PA_lh_slope_b1!I6</f>
        <v>8.9999999999999993E-3</v>
      </c>
      <c r="I40" s="249">
        <f>[20]Mode_PA_lh_slope_b1!J6</f>
        <v>1.2999999999999999E-2</v>
      </c>
      <c r="J40" s="250" t="str">
        <f>[20]Mode_PA_lh_slope_b1!K6</f>
        <v>p&lt;0.05</v>
      </c>
      <c r="N40" s="253"/>
      <c r="O40" s="253"/>
      <c r="P40" s="253"/>
      <c r="Q40" s="252"/>
      <c r="R40" s="252"/>
      <c r="S40" s="252"/>
      <c r="W40" s="253"/>
      <c r="X40" s="253"/>
      <c r="Y40" s="253"/>
      <c r="Z40" s="252"/>
      <c r="AA40" s="252"/>
      <c r="AB40" s="252"/>
      <c r="AF40" s="253"/>
      <c r="AG40" s="253"/>
      <c r="AH40" s="253"/>
      <c r="AI40" s="252"/>
      <c r="AJ40" s="252"/>
      <c r="AK40" s="252"/>
      <c r="AO40" s="253"/>
      <c r="AP40" s="253"/>
      <c r="AQ40" s="253"/>
      <c r="AR40" s="252"/>
      <c r="AS40" s="252"/>
      <c r="AT40" s="252"/>
      <c r="AX40" s="253"/>
      <c r="AY40" s="253"/>
      <c r="AZ40" s="253"/>
      <c r="BA40" s="252"/>
      <c r="BB40" s="252"/>
      <c r="BC40" s="252"/>
    </row>
    <row r="41" spans="1:55" ht="14.4" thickTop="1" thickBot="1" x14ac:dyDescent="0.3">
      <c r="A41" s="233" t="s">
        <v>76</v>
      </c>
      <c r="B41" s="233" t="str">
        <f>B1</f>
        <v>slope</v>
      </c>
      <c r="C41" s="233" t="str">
        <f>C1</f>
        <v>2.5% CI</v>
      </c>
      <c r="D41" s="233" t="str">
        <f>D1</f>
        <v>97.5% CI</v>
      </c>
      <c r="E41" s="233" t="str">
        <f>E1</f>
        <v>std.error</v>
      </c>
      <c r="F41" s="233" t="str">
        <f>F1</f>
        <v>t</v>
      </c>
      <c r="G41" s="258" t="str">
        <f>G1</f>
        <v>df</v>
      </c>
      <c r="H41" s="234" t="str">
        <f>H1</f>
        <v>p. val.</v>
      </c>
      <c r="I41" s="234" t="s">
        <v>77</v>
      </c>
      <c r="J41" s="254" t="str">
        <f>J9</f>
        <v>sig.</v>
      </c>
      <c r="N41" s="253"/>
      <c r="O41" s="253"/>
      <c r="P41" s="253"/>
      <c r="Q41" s="252"/>
      <c r="R41" s="252"/>
      <c r="S41" s="252"/>
      <c r="W41" s="253"/>
      <c r="X41" s="253"/>
      <c r="Y41" s="253"/>
      <c r="Z41" s="252"/>
      <c r="AA41" s="252"/>
      <c r="AB41" s="252"/>
      <c r="AF41" s="253"/>
      <c r="AG41" s="253"/>
      <c r="AH41" s="253"/>
      <c r="AI41" s="252"/>
      <c r="AJ41" s="252"/>
      <c r="AK41" s="252"/>
      <c r="AO41" s="253"/>
      <c r="AP41" s="253"/>
      <c r="AQ41" s="253"/>
      <c r="AR41" s="252"/>
      <c r="AS41" s="252"/>
      <c r="AT41" s="252"/>
      <c r="AX41" s="253"/>
      <c r="AY41" s="253"/>
      <c r="AZ41" s="253"/>
      <c r="BA41" s="252"/>
      <c r="BB41" s="252"/>
      <c r="BC41" s="252"/>
    </row>
    <row r="42" spans="1:55" ht="16.2" thickTop="1" x14ac:dyDescent="0.25">
      <c r="A42" s="236" t="s">
        <v>78</v>
      </c>
      <c r="B42" s="236">
        <f>[14]Mode_PA_l_f0_b1!C7</f>
        <v>-0.158</v>
      </c>
      <c r="C42" s="236">
        <f>[14]Mode_PA_l_f0_b1!D7</f>
        <v>-0.57464159663496805</v>
      </c>
      <c r="D42" s="236">
        <f>[14]Mode_PA_l_f0_b1!E7</f>
        <v>0.25882191774888103</v>
      </c>
      <c r="E42" s="237">
        <f>[14]Mode_PA_l_f0_b1!F7</f>
        <v>0.21199999999999999</v>
      </c>
      <c r="F42" s="237">
        <f>[14]Mode_PA_l_f0_b1!G7</f>
        <v>-0.74399999999999999</v>
      </c>
      <c r="G42" s="236">
        <f>[14]Mode_PA_l_f0_b1!H7</f>
        <v>599.19000000000005</v>
      </c>
      <c r="H42" s="238">
        <f>[14]Mode_PA_l_f0_b1!I7</f>
        <v>0.45700000000000002</v>
      </c>
      <c r="I42" s="238">
        <f>[14]Mode_PA_l_f0_b1!J7</f>
        <v>0.51900000000000002</v>
      </c>
      <c r="J42" s="239">
        <f>[14]Mode_PA_l_f0_b1!K7</f>
        <v>0</v>
      </c>
      <c r="N42" s="253"/>
      <c r="O42" s="253"/>
      <c r="P42" s="253"/>
      <c r="Q42" s="252"/>
      <c r="R42" s="252"/>
      <c r="S42" s="252"/>
      <c r="W42" s="253"/>
      <c r="X42" s="253"/>
      <c r="Y42" s="253"/>
      <c r="Z42" s="252"/>
      <c r="AA42" s="252"/>
      <c r="AB42" s="252"/>
      <c r="AF42" s="253"/>
      <c r="AG42" s="253"/>
      <c r="AH42" s="253"/>
      <c r="AI42" s="252"/>
      <c r="AJ42" s="252"/>
      <c r="AK42" s="252"/>
      <c r="AO42" s="253"/>
      <c r="AP42" s="253"/>
      <c r="AQ42" s="253"/>
      <c r="AR42" s="252"/>
      <c r="AS42" s="252"/>
      <c r="AT42" s="252"/>
      <c r="AX42" s="253"/>
      <c r="AY42" s="253"/>
      <c r="AZ42" s="253"/>
      <c r="BA42" s="252"/>
      <c r="BB42" s="252"/>
      <c r="BC42" s="252"/>
    </row>
    <row r="43" spans="1:55" ht="15.6" x14ac:dyDescent="0.25">
      <c r="A43" s="241" t="s">
        <v>79</v>
      </c>
      <c r="B43" s="241">
        <f>[15]Mode_PA_h_f0_b1!C7</f>
        <v>1.149</v>
      </c>
      <c r="C43" s="241">
        <f>[15]Mode_PA_h_f0_b1!D7</f>
        <v>0.55612527383617805</v>
      </c>
      <c r="D43" s="241">
        <f>[15]Mode_PA_h_f0_b1!E7</f>
        <v>1.7428407211082599</v>
      </c>
      <c r="E43" s="242">
        <f>[15]Mode_PA_h_f0_b1!F7</f>
        <v>0.30199999999999999</v>
      </c>
      <c r="F43" s="242">
        <f>[15]Mode_PA_h_f0_b1!G7</f>
        <v>3.8039999999999998</v>
      </c>
      <c r="G43" s="241">
        <f>[15]Mode_PA_h_f0_b1!H7</f>
        <v>610.29999999999995</v>
      </c>
      <c r="H43" s="243">
        <f>[15]Mode_PA_h_f0_b1!I7</f>
        <v>1.6000000000000001E-3</v>
      </c>
      <c r="I43" s="243">
        <f>[15]Mode_PA_h_f0_b1!J7</f>
        <v>3.6000000000000002E-4</v>
      </c>
      <c r="J43" s="244" t="str">
        <f>[15]Mode_PA_h_f0_b1!K7</f>
        <v>p&lt;0.001</v>
      </c>
      <c r="N43" s="253"/>
      <c r="O43" s="253"/>
      <c r="P43" s="253"/>
      <c r="Q43" s="252"/>
      <c r="R43" s="252"/>
      <c r="S43" s="252"/>
      <c r="W43" s="253"/>
      <c r="X43" s="253"/>
      <c r="Y43" s="253"/>
      <c r="Z43" s="252"/>
      <c r="AA43" s="252"/>
      <c r="AB43" s="252"/>
      <c r="AF43" s="253"/>
      <c r="AG43" s="253"/>
      <c r="AH43" s="253"/>
      <c r="AI43" s="252"/>
      <c r="AJ43" s="252"/>
      <c r="AK43" s="252"/>
      <c r="AO43" s="253"/>
      <c r="AP43" s="253"/>
      <c r="AQ43" s="253"/>
      <c r="AR43" s="252"/>
      <c r="AS43" s="252"/>
      <c r="AT43" s="252"/>
      <c r="AX43" s="253"/>
      <c r="AY43" s="253"/>
      <c r="AZ43" s="253"/>
      <c r="BA43" s="252"/>
      <c r="BB43" s="252"/>
      <c r="BC43" s="252"/>
    </row>
    <row r="44" spans="1:55" hidden="1" x14ac:dyDescent="0.25">
      <c r="A44" s="241" t="s">
        <v>5</v>
      </c>
      <c r="B44" s="242">
        <f>[16]Mode_PA_f0_exc_b1!C7</f>
        <v>1.0309999999999999</v>
      </c>
      <c r="C44" s="242">
        <f>[16]Mode_PA_f0_exc_b1!D7</f>
        <v>0.59060134673902998</v>
      </c>
      <c r="D44" s="242">
        <f>[16]Mode_PA_f0_exc_b1!E7</f>
        <v>1.47132408101882</v>
      </c>
      <c r="E44" s="242">
        <f>[16]Mode_PA_f0_exc_b1!F7</f>
        <v>0.224</v>
      </c>
      <c r="F44" s="242">
        <f>[16]Mode_PA_f0_exc_b1!G7</f>
        <v>4.5979999999999999</v>
      </c>
      <c r="G44" s="241">
        <f>[16]Mode_PA_f0_exc_b1!H7</f>
        <v>608.34</v>
      </c>
      <c r="H44" s="242">
        <f>[16]Mode_PA_f0_exc_b1!I7</f>
        <v>5.2000000000000002E-6</v>
      </c>
      <c r="I44" s="242">
        <f>[16]Mode_PA_f0_exc_b1!J7</f>
        <v>1.4E-5</v>
      </c>
      <c r="J44" s="244" t="str">
        <f>[16]Mode_PA_f0_exc_b1!K7</f>
        <v>p&lt;0.001</v>
      </c>
      <c r="N44" s="253"/>
      <c r="O44" s="253"/>
      <c r="P44" s="253"/>
      <c r="Q44" s="252"/>
      <c r="R44" s="252"/>
      <c r="S44" s="252"/>
      <c r="W44" s="253"/>
      <c r="X44" s="253"/>
      <c r="Y44" s="253"/>
      <c r="Z44" s="252"/>
      <c r="AA44" s="252"/>
      <c r="AB44" s="252"/>
      <c r="AF44" s="253"/>
      <c r="AG44" s="253"/>
      <c r="AH44" s="253"/>
      <c r="AI44" s="252"/>
      <c r="AJ44" s="252"/>
      <c r="AK44" s="252"/>
      <c r="AO44" s="253"/>
      <c r="AP44" s="253"/>
      <c r="AQ44" s="253"/>
      <c r="AR44" s="252"/>
      <c r="AS44" s="252"/>
      <c r="AT44" s="252"/>
      <c r="AX44" s="253"/>
      <c r="AY44" s="253"/>
      <c r="AZ44" s="253"/>
      <c r="BA44" s="252"/>
      <c r="BB44" s="252"/>
      <c r="BC44" s="252"/>
    </row>
    <row r="45" spans="1:55" ht="15.6" hidden="1" x14ac:dyDescent="0.25">
      <c r="A45" s="241" t="s">
        <v>80</v>
      </c>
      <c r="B45" s="242">
        <f>[17]Mode_PA_lh_mean_f0_b1!C7</f>
        <v>0.24099999999999999</v>
      </c>
      <c r="C45" s="242">
        <f>[17]Mode_PA_lh_mean_f0_b1!D7</f>
        <v>-0.21726684711392499</v>
      </c>
      <c r="D45" s="242">
        <f>[17]Mode_PA_lh_mean_f0_b1!E7</f>
        <v>0.69838171368250701</v>
      </c>
      <c r="E45" s="242">
        <f>[17]Mode_PA_lh_mean_f0_b1!F7</f>
        <v>0.23300000000000001</v>
      </c>
      <c r="F45" s="242">
        <f>[17]Mode_PA_lh_mean_f0_b1!G7</f>
        <v>1.032</v>
      </c>
      <c r="G45" s="241">
        <f>[17]Mode_PA_lh_mean_f0_b1!H7</f>
        <v>598.37</v>
      </c>
      <c r="H45" s="243">
        <f>[17]Mode_PA_lh_mean_f0_b1!I7</f>
        <v>0.30299999999999999</v>
      </c>
      <c r="I45" s="243">
        <f>[17]Mode_PA_lh_mean_f0_b1!J7</f>
        <v>0.36299999999999999</v>
      </c>
      <c r="J45" s="244">
        <f>[17]Mode_PA_lh_mean_f0_b1!K7</f>
        <v>0</v>
      </c>
      <c r="N45" s="253"/>
      <c r="O45" s="253"/>
      <c r="P45" s="253"/>
      <c r="Q45" s="252"/>
      <c r="R45" s="252"/>
      <c r="S45" s="252"/>
      <c r="W45" s="253"/>
      <c r="X45" s="253"/>
      <c r="Y45" s="253"/>
      <c r="Z45" s="252"/>
      <c r="AA45" s="252"/>
      <c r="AB45" s="252"/>
      <c r="AF45" s="253"/>
      <c r="AG45" s="253"/>
      <c r="AH45" s="253"/>
      <c r="AI45" s="252"/>
      <c r="AJ45" s="252"/>
      <c r="AK45" s="252"/>
      <c r="AO45" s="253"/>
      <c r="AP45" s="253"/>
      <c r="AQ45" s="253"/>
      <c r="AR45" s="252"/>
      <c r="AS45" s="252"/>
      <c r="AT45" s="252"/>
      <c r="AX45" s="253"/>
      <c r="AY45" s="253"/>
      <c r="AZ45" s="253"/>
      <c r="BA45" s="252"/>
      <c r="BB45" s="252"/>
      <c r="BC45" s="252"/>
    </row>
    <row r="46" spans="1:55" x14ac:dyDescent="0.25">
      <c r="A46" s="245" t="s">
        <v>4</v>
      </c>
      <c r="B46" s="245">
        <f>[18]Mode_PA_l_t_b1!C7</f>
        <v>-21.713999999999999</v>
      </c>
      <c r="C46" s="245">
        <f>[18]Mode_PA_l_t_b1!D7</f>
        <v>-27.6818118247459</v>
      </c>
      <c r="D46" s="245">
        <f>[18]Mode_PA_l_t_b1!E7</f>
        <v>-15.746434099707599</v>
      </c>
      <c r="E46" s="241">
        <f>[18]Mode_PA_l_t_b1!F7</f>
        <v>3.0390000000000001</v>
      </c>
      <c r="F46" s="242">
        <f>[18]Mode_PA_l_t_b1!G7</f>
        <v>-7.1459999999999999</v>
      </c>
      <c r="G46" s="241">
        <f>[18]Mode_PA_l_t_b1!H7</f>
        <v>606.92999999999995</v>
      </c>
      <c r="H46" s="242">
        <f>[18]Mode_PA_l_t_b1!I7</f>
        <v>2.5999999999999998E-12</v>
      </c>
      <c r="I46" s="261">
        <f>[18]Mode_PA_l_t_b1!J7</f>
        <v>1.2000000000000001E-11</v>
      </c>
      <c r="J46" s="244" t="str">
        <f>[18]Mode_PA_l_t_b1!K7</f>
        <v>p&lt;0.001</v>
      </c>
      <c r="N46" s="253"/>
      <c r="O46" s="253"/>
      <c r="P46" s="253"/>
      <c r="Q46" s="252"/>
      <c r="R46" s="252"/>
      <c r="S46" s="252"/>
      <c r="W46" s="253"/>
      <c r="X46" s="253"/>
      <c r="Y46" s="253"/>
      <c r="Z46" s="252"/>
      <c r="AA46" s="252"/>
      <c r="AB46" s="252"/>
      <c r="AF46" s="253"/>
      <c r="AG46" s="253"/>
      <c r="AH46" s="253"/>
      <c r="AI46" s="252"/>
      <c r="AJ46" s="252"/>
      <c r="AK46" s="252"/>
      <c r="AO46" s="253"/>
      <c r="AP46" s="253"/>
      <c r="AQ46" s="253"/>
      <c r="AR46" s="252"/>
      <c r="AS46" s="252"/>
      <c r="AT46" s="252"/>
      <c r="AX46" s="253"/>
      <c r="AY46" s="253"/>
      <c r="AZ46" s="253"/>
      <c r="BA46" s="252"/>
      <c r="BB46" s="252"/>
      <c r="BC46" s="252"/>
    </row>
    <row r="47" spans="1:55" x14ac:dyDescent="0.25">
      <c r="A47" s="245" t="s">
        <v>3</v>
      </c>
      <c r="B47" s="245">
        <f>[19]Mode_PA_h_t_b1!C7</f>
        <v>-15.731</v>
      </c>
      <c r="C47" s="245">
        <f>[19]Mode_PA_h_t_b1!D7</f>
        <v>-24.589255876201499</v>
      </c>
      <c r="D47" s="245">
        <f>[19]Mode_PA_h_t_b1!E7</f>
        <v>-6.8731448365958796</v>
      </c>
      <c r="E47" s="241">
        <f>[19]Mode_PA_h_t_b1!F7</f>
        <v>4.5110000000000001</v>
      </c>
      <c r="F47" s="242">
        <f>[19]Mode_PA_h_t_b1!G7</f>
        <v>-3.488</v>
      </c>
      <c r="G47" s="241">
        <f>[19]Mode_PA_h_t_b1!H7</f>
        <v>609.02</v>
      </c>
      <c r="H47" s="243">
        <f>[19]Mode_PA_h_t_b1!I7</f>
        <v>5.1999999999999995E-4</v>
      </c>
      <c r="I47" s="243">
        <f>[19]Mode_PA_h_t_b1!J7</f>
        <v>1E-3</v>
      </c>
      <c r="J47" s="244" t="str">
        <f>[19]Mode_PA_h_t_b1!K7</f>
        <v>p&lt;0.01</v>
      </c>
      <c r="N47" s="253"/>
      <c r="O47" s="253"/>
      <c r="P47" s="253"/>
      <c r="Q47" s="252"/>
      <c r="R47" s="252"/>
      <c r="S47" s="252"/>
      <c r="W47" s="253"/>
      <c r="X47" s="253"/>
      <c r="Y47" s="253"/>
      <c r="Z47" s="252"/>
      <c r="AA47" s="252"/>
      <c r="AB47" s="252"/>
      <c r="AF47" s="253"/>
      <c r="AG47" s="253"/>
      <c r="AH47" s="253"/>
      <c r="AI47" s="252"/>
      <c r="AJ47" s="252"/>
      <c r="AK47" s="252"/>
      <c r="AO47" s="253"/>
      <c r="AP47" s="253"/>
      <c r="AQ47" s="253"/>
      <c r="AR47" s="252"/>
      <c r="AS47" s="252"/>
      <c r="AT47" s="252"/>
      <c r="AX47" s="253"/>
      <c r="AY47" s="253"/>
      <c r="AZ47" s="253"/>
      <c r="BA47" s="252"/>
      <c r="BB47" s="252"/>
      <c r="BC47" s="252"/>
    </row>
    <row r="48" spans="1:55" hidden="1" x14ac:dyDescent="0.25">
      <c r="A48" s="247" t="s">
        <v>26</v>
      </c>
      <c r="B48" s="248">
        <f>[20]Mode_PA_lh_slope_b1!C7</f>
        <v>4.9450000000000003</v>
      </c>
      <c r="C48" s="248">
        <f>[20]Mode_PA_lh_slope_b1!D7</f>
        <v>2.29955390390495</v>
      </c>
      <c r="D48" s="248">
        <f>[20]Mode_PA_lh_slope_b1!E7</f>
        <v>7.59057745083771</v>
      </c>
      <c r="E48" s="248">
        <f>[20]Mode_PA_lh_slope_b1!F7</f>
        <v>1.347</v>
      </c>
      <c r="F48" s="248">
        <f>[20]Mode_PA_lh_slope_b1!G7</f>
        <v>3.6709999999999998</v>
      </c>
      <c r="G48" s="247">
        <f>[20]Mode_PA_lh_slope_b1!H7</f>
        <v>604.28</v>
      </c>
      <c r="H48" s="249">
        <f>[20]Mode_PA_lh_slope_b1!I7</f>
        <v>2.5999999999999998E-4</v>
      </c>
      <c r="I48" s="249">
        <f>[20]Mode_PA_lh_slope_b1!J7</f>
        <v>5.8E-4</v>
      </c>
      <c r="J48" s="250" t="str">
        <f>[20]Mode_PA_lh_slope_b1!K7</f>
        <v>p&lt;0.001</v>
      </c>
      <c r="N48" s="253"/>
      <c r="O48" s="253"/>
      <c r="P48" s="253"/>
      <c r="Q48" s="252"/>
      <c r="R48" s="252"/>
      <c r="S48" s="252"/>
      <c r="W48" s="253"/>
      <c r="X48" s="253"/>
      <c r="Y48" s="253"/>
      <c r="Z48" s="252"/>
      <c r="AA48" s="252"/>
      <c r="AB48" s="252"/>
      <c r="AF48" s="253"/>
      <c r="AG48" s="253"/>
      <c r="AH48" s="253"/>
      <c r="AI48" s="252"/>
      <c r="AJ48" s="252"/>
      <c r="AK48" s="252"/>
      <c r="AO48" s="253"/>
      <c r="AP48" s="253"/>
      <c r="AQ48" s="253"/>
      <c r="AR48" s="252"/>
      <c r="AS48" s="252"/>
      <c r="AT48" s="252"/>
      <c r="AX48" s="253"/>
      <c r="AY48" s="253"/>
      <c r="AZ48" s="253"/>
      <c r="BA48" s="252"/>
      <c r="BB48" s="252"/>
      <c r="BC48" s="252"/>
    </row>
  </sheetData>
  <conditionalFormatting sqref="H6:I8 H2:I4 H46:I48 H42:I44 H38:I40 H34:I36 H30:I32 H26:I28 H22:I24 H18:I20 H14:I16 H10:I12">
    <cfRule type="cellIs" dxfId="144" priority="15" stopIfTrue="1" operator="lessThan">
      <formula>0.0001</formula>
    </cfRule>
    <cfRule type="cellIs" dxfId="143" priority="16" stopIfTrue="1" operator="lessThan">
      <formula>0.001</formula>
    </cfRule>
    <cfRule type="cellIs" dxfId="142" priority="17" stopIfTrue="1" operator="lessThan">
      <formula>0.05</formula>
    </cfRule>
    <cfRule type="cellIs" dxfId="141" priority="18" stopIfTrue="1" operator="lessThan">
      <formula>0.1</formula>
    </cfRule>
  </conditionalFormatting>
  <conditionalFormatting sqref="J46:J48 J42:J44 J34:J36 J38:J40 J30:J32 J26:J28 J22:J24 J18:J20 J14:J16 J10:J12 J6:J8 J2:J4">
    <cfRule type="containsText" dxfId="140" priority="10" stopIfTrue="1" operator="containsText" text="p&lt;0.0001">
      <formula>NOT(ISERROR(SEARCH("p&lt;0.0001",J2)))</formula>
    </cfRule>
    <cfRule type="containsText" dxfId="139" priority="11" stopIfTrue="1" operator="containsText" text="p&lt;0.001">
      <formula>NOT(ISERROR(SEARCH("p&lt;0.001",J2)))</formula>
    </cfRule>
    <cfRule type="containsText" dxfId="138" priority="12" stopIfTrue="1" operator="containsText" text="p&lt;0.01">
      <formula>NOT(ISERROR(SEARCH("p&lt;0.01",J2)))</formula>
    </cfRule>
    <cfRule type="containsText" dxfId="137" priority="13" stopIfTrue="1" operator="containsText" text="p&lt;0.05">
      <formula>NOT(ISERROR(SEARCH("p&lt;0.05",J2)))</formula>
    </cfRule>
    <cfRule type="containsText" dxfId="136" priority="14" stopIfTrue="1" operator="containsText" text="p&lt;0.1">
      <formula>NOT(ISERROR(SEARCH("p&lt;0.1",J2)))</formula>
    </cfRule>
  </conditionalFormatting>
  <conditionalFormatting sqref="H5:I5 H45:I45 H37:I37 H29:I29 H21:I21 H13:I13">
    <cfRule type="cellIs" dxfId="135" priority="6" stopIfTrue="1" operator="lessThan">
      <formula>0.0001</formula>
    </cfRule>
    <cfRule type="cellIs" dxfId="134" priority="7" stopIfTrue="1" operator="lessThan">
      <formula>0.001</formula>
    </cfRule>
    <cfRule type="cellIs" dxfId="133" priority="8" stopIfTrue="1" operator="lessThan">
      <formula>0.05</formula>
    </cfRule>
    <cfRule type="cellIs" dxfId="132" priority="9" stopIfTrue="1" operator="lessThan">
      <formula>0.1</formula>
    </cfRule>
  </conditionalFormatting>
  <conditionalFormatting sqref="J45 J37 J29 J21 J13 J5">
    <cfRule type="containsText" dxfId="131" priority="1" stopIfTrue="1" operator="containsText" text="p&lt;0.0001">
      <formula>NOT(ISERROR(SEARCH("p&lt;0.0001",J5)))</formula>
    </cfRule>
    <cfRule type="containsText" dxfId="130" priority="2" stopIfTrue="1" operator="containsText" text="p&lt;0.001">
      <formula>NOT(ISERROR(SEARCH("p&lt;0.001",J5)))</formula>
    </cfRule>
    <cfRule type="containsText" dxfId="129" priority="3" stopIfTrue="1" operator="containsText" text="p&lt;0.01">
      <formula>NOT(ISERROR(SEARCH("p&lt;0.01",J5)))</formula>
    </cfRule>
    <cfRule type="containsText" dxfId="128" priority="4" stopIfTrue="1" operator="containsText" text="p&lt;0.05">
      <formula>NOT(ISERROR(SEARCH("p&lt;0.05",J5)))</formula>
    </cfRule>
    <cfRule type="containsText" dxfId="127" priority="5" stopIfTrue="1" operator="containsText" text="p&lt;0.1">
      <formula>NOT(ISERROR(SEARCH("p&lt;0.1",J5)))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11"/>
  <sheetViews>
    <sheetView showGridLines="0" zoomScale="70" zoomScaleNormal="70" zoomScaleSheetLayoutView="47" workbookViewId="0">
      <selection activeCell="E8" sqref="E8"/>
    </sheetView>
  </sheetViews>
  <sheetFormatPr defaultColWidth="13.88671875" defaultRowHeight="13.8" x14ac:dyDescent="0.3"/>
  <cols>
    <col min="1" max="1" width="10.6640625" style="102" customWidth="1"/>
    <col min="2" max="3" width="7.6640625" style="99" customWidth="1"/>
    <col min="4" max="5" width="11.44140625" style="99" customWidth="1"/>
    <col min="6" max="7" width="8.6640625" style="99" customWidth="1"/>
    <col min="8" max="8" width="11.44140625" style="99" customWidth="1"/>
    <col min="9" max="9" width="11.109375" style="101" customWidth="1"/>
    <col min="10" max="10" width="11.44140625" style="101" customWidth="1"/>
    <col min="11" max="12" width="7.6640625" style="99" customWidth="1"/>
    <col min="13" max="14" width="11.44140625" style="99" customWidth="1"/>
    <col min="15" max="16" width="8.6640625" style="99" customWidth="1"/>
    <col min="17" max="17" width="11.44140625" style="99" customWidth="1"/>
    <col min="18" max="18" width="11.109375" style="100" customWidth="1"/>
    <col min="19" max="19" width="11.44140625" style="100" customWidth="1"/>
    <col min="20" max="21" width="7.6640625" style="99" customWidth="1"/>
    <col min="22" max="23" width="11.44140625" style="99" customWidth="1"/>
    <col min="24" max="25" width="8.6640625" style="99" customWidth="1"/>
    <col min="26" max="26" width="11.44140625" style="99" customWidth="1"/>
    <col min="27" max="27" width="11.109375" style="100" customWidth="1"/>
    <col min="28" max="28" width="11.44140625" style="100" customWidth="1"/>
    <col min="29" max="30" width="7.6640625" style="99" customWidth="1"/>
    <col min="31" max="32" width="11.44140625" style="99" customWidth="1"/>
    <col min="33" max="33" width="8.6640625" style="99" customWidth="1"/>
    <col min="34" max="35" width="11.44140625" style="99" customWidth="1"/>
    <col min="36" max="36" width="11.109375" style="100" customWidth="1"/>
    <col min="37" max="37" width="11.44140625" style="100" customWidth="1"/>
    <col min="38" max="39" width="11.44140625" style="99" customWidth="1"/>
    <col min="40" max="16384" width="13.88671875" style="98"/>
  </cols>
  <sheetData>
    <row r="1" spans="1:39" s="143" customFormat="1" ht="33.6" customHeight="1" thickBot="1" x14ac:dyDescent="0.35">
      <c r="A1" s="174" t="s">
        <v>37</v>
      </c>
      <c r="B1" s="175" t="s">
        <v>33</v>
      </c>
      <c r="C1" s="176"/>
      <c r="D1" s="176"/>
      <c r="E1" s="176"/>
      <c r="F1" s="176"/>
      <c r="G1" s="176"/>
      <c r="H1" s="176"/>
      <c r="I1" s="176"/>
      <c r="J1" s="177"/>
      <c r="K1" s="178" t="s">
        <v>34</v>
      </c>
      <c r="L1" s="176"/>
      <c r="M1" s="176"/>
      <c r="N1" s="176"/>
      <c r="O1" s="176"/>
      <c r="P1" s="176"/>
      <c r="Q1" s="176"/>
      <c r="R1" s="176"/>
      <c r="S1" s="179"/>
      <c r="T1" s="180" t="s">
        <v>35</v>
      </c>
      <c r="U1" s="181"/>
      <c r="V1" s="181"/>
      <c r="W1" s="181"/>
      <c r="X1" s="181"/>
      <c r="Y1" s="181"/>
      <c r="Z1" s="181"/>
      <c r="AA1" s="181"/>
      <c r="AB1" s="181"/>
      <c r="AC1" s="182" t="s">
        <v>36</v>
      </c>
      <c r="AD1" s="183"/>
      <c r="AE1" s="183"/>
      <c r="AF1" s="183"/>
      <c r="AG1" s="183"/>
      <c r="AH1" s="183"/>
      <c r="AI1" s="183"/>
      <c r="AJ1" s="183"/>
      <c r="AK1" s="183"/>
      <c r="AL1" s="184" t="s">
        <v>29</v>
      </c>
      <c r="AM1" s="185"/>
    </row>
    <row r="2" spans="1:39" s="144" customFormat="1" ht="33.6" customHeight="1" thickTop="1" thickBot="1" x14ac:dyDescent="0.35">
      <c r="A2" s="165" t="s">
        <v>28</v>
      </c>
      <c r="B2" s="173" t="s">
        <v>57</v>
      </c>
      <c r="C2" s="165" t="s">
        <v>2</v>
      </c>
      <c r="D2" s="165" t="s">
        <v>56</v>
      </c>
      <c r="E2" s="165" t="s">
        <v>11</v>
      </c>
      <c r="F2" s="165" t="s">
        <v>8</v>
      </c>
      <c r="G2" s="165" t="s">
        <v>12</v>
      </c>
      <c r="H2" s="168" t="s">
        <v>22</v>
      </c>
      <c r="I2" s="172" t="str">
        <f>[1]Mode_PA_l_f0_b0!I1</f>
        <v>p.adj (BH)</v>
      </c>
      <c r="J2" s="171" t="s">
        <v>27</v>
      </c>
      <c r="K2" s="170" t="str">
        <f t="shared" ref="K2:S2" si="0">B2</f>
        <v>β0</v>
      </c>
      <c r="L2" s="165" t="str">
        <f t="shared" si="0"/>
        <v xml:space="preserve">SE </v>
      </c>
      <c r="M2" s="165" t="str">
        <f t="shared" si="0"/>
        <v>2.5%  CI</v>
      </c>
      <c r="N2" s="165" t="str">
        <f t="shared" si="0"/>
        <v>97.5% CI</v>
      </c>
      <c r="O2" s="165" t="str">
        <f t="shared" si="0"/>
        <v>t</v>
      </c>
      <c r="P2" s="169" t="str">
        <f t="shared" si="0"/>
        <v>df</v>
      </c>
      <c r="Q2" s="168" t="str">
        <f t="shared" si="0"/>
        <v>p. val.</v>
      </c>
      <c r="R2" s="168" t="str">
        <f t="shared" si="0"/>
        <v>p.adj (BH)</v>
      </c>
      <c r="S2" s="167" t="str">
        <f t="shared" si="0"/>
        <v>sig.</v>
      </c>
      <c r="T2" s="166" t="str">
        <f t="shared" ref="T2:AB2" si="1">B2</f>
        <v>β0</v>
      </c>
      <c r="U2" s="165" t="str">
        <f t="shared" si="1"/>
        <v xml:space="preserve">SE </v>
      </c>
      <c r="V2" s="165" t="str">
        <f t="shared" si="1"/>
        <v>2.5%  CI</v>
      </c>
      <c r="W2" s="165" t="str">
        <f t="shared" si="1"/>
        <v>97.5% CI</v>
      </c>
      <c r="X2" s="165" t="str">
        <f t="shared" si="1"/>
        <v>t</v>
      </c>
      <c r="Y2" s="165" t="str">
        <f t="shared" si="1"/>
        <v>df</v>
      </c>
      <c r="Z2" s="168" t="str">
        <f t="shared" si="1"/>
        <v>p. val.</v>
      </c>
      <c r="AA2" s="168" t="str">
        <f t="shared" si="1"/>
        <v>p.adj (BH)</v>
      </c>
      <c r="AB2" s="167" t="str">
        <f t="shared" si="1"/>
        <v>sig.</v>
      </c>
      <c r="AC2" s="166" t="str">
        <f t="shared" ref="AC2:AK2" si="2">B2</f>
        <v>β0</v>
      </c>
      <c r="AD2" s="165" t="str">
        <f t="shared" si="2"/>
        <v xml:space="preserve">SE </v>
      </c>
      <c r="AE2" s="165" t="str">
        <f t="shared" si="2"/>
        <v>2.5%  CI</v>
      </c>
      <c r="AF2" s="165" t="str">
        <f t="shared" si="2"/>
        <v>97.5% CI</v>
      </c>
      <c r="AG2" s="165" t="str">
        <f t="shared" si="2"/>
        <v>t</v>
      </c>
      <c r="AH2" s="165" t="str">
        <f t="shared" si="2"/>
        <v>df</v>
      </c>
      <c r="AI2" s="168" t="str">
        <f t="shared" si="2"/>
        <v>p. val.</v>
      </c>
      <c r="AJ2" s="168" t="str">
        <f t="shared" si="2"/>
        <v>p.adj (BH)</v>
      </c>
      <c r="AK2" s="167" t="str">
        <f t="shared" si="2"/>
        <v>sig.</v>
      </c>
      <c r="AL2" s="166" t="s">
        <v>65</v>
      </c>
      <c r="AM2" s="165" t="s">
        <v>66</v>
      </c>
    </row>
    <row r="3" spans="1:39" s="149" customFormat="1" ht="33.6" customHeight="1" thickTop="1" thickBot="1" x14ac:dyDescent="0.35">
      <c r="A3" s="140" t="s">
        <v>23</v>
      </c>
      <c r="B3" s="164">
        <f>[1]Mode_PA_l_f0_b0!B6</f>
        <v>86.741</v>
      </c>
      <c r="C3" s="132">
        <f>[1]Mode_PA_l_f0_b0!C6</f>
        <v>83.933563110067098</v>
      </c>
      <c r="D3" s="132">
        <f>[1]Mode_PA_l_f0_b0!D6</f>
        <v>89.548714386780205</v>
      </c>
      <c r="E3" s="132">
        <f>[1]Mode_PA_l_f0_b0!E6</f>
        <v>1.2430000000000001</v>
      </c>
      <c r="F3" s="132">
        <f>[1]Mode_PA_l_f0_b0!F6</f>
        <v>69.796000000000006</v>
      </c>
      <c r="G3" s="132">
        <f>[1]Mode_PA_l_f0_b0!G6</f>
        <v>9.08</v>
      </c>
      <c r="H3" s="137">
        <f>[1]Mode_PA_l_f0_b0!H6</f>
        <v>1E-13</v>
      </c>
      <c r="I3" s="137">
        <f>[1]Mode_PA_l_f0_b0!I6</f>
        <v>2.0999999999999999E-13</v>
      </c>
      <c r="J3" s="163" t="str">
        <f>[1]Mode_PA_l_f0_b0!J6</f>
        <v>p&lt;0.001</v>
      </c>
      <c r="K3" s="162">
        <f>[1]Mode_PA_l_f0_b0!B7</f>
        <v>89.647000000000006</v>
      </c>
      <c r="L3" s="132">
        <f>[1]Mode_PA_l_f0_b0!C7</f>
        <v>86.578429500553597</v>
      </c>
      <c r="M3" s="132">
        <f>[1]Mode_PA_l_f0_b0!D7</f>
        <v>92.716091572828105</v>
      </c>
      <c r="N3" s="132">
        <f>[1]Mode_PA_l_f0_b0!E7</f>
        <v>1.4550000000000001</v>
      </c>
      <c r="O3" s="132">
        <f>[1]Mode_PA_l_f0_b0!F7</f>
        <v>61.631999999999998</v>
      </c>
      <c r="P3" s="132">
        <f>[1]Mode_PA_l_f0_b0!G7</f>
        <v>17</v>
      </c>
      <c r="Q3" s="137">
        <f>[1]Mode_PA_l_f0_b0!H7</f>
        <v>1.9999999999999998E-21</v>
      </c>
      <c r="R3" s="137">
        <f>[1]Mode_PA_l_f0_b0!I7</f>
        <v>6.7999999999999994E-20</v>
      </c>
      <c r="S3" s="160" t="str">
        <f>[1]Mode_PA_l_f0_b0!J7</f>
        <v>p&lt;0.001</v>
      </c>
      <c r="T3" s="161">
        <f>[1]Mode_PA_l_f0_b0!B8</f>
        <v>87.45</v>
      </c>
      <c r="U3" s="132">
        <f>[1]Mode_PA_l_f0_b0!C8</f>
        <v>84.606154984911498</v>
      </c>
      <c r="V3" s="132">
        <f>[1]Mode_PA_l_f0_b0!D8</f>
        <v>90.293679370777298</v>
      </c>
      <c r="W3" s="132">
        <f>[1]Mode_PA_l_f0_b0!E8</f>
        <v>1.28</v>
      </c>
      <c r="X3" s="132">
        <f>[1]Mode_PA_l_f0_b0!F8</f>
        <v>68.323999999999998</v>
      </c>
      <c r="Y3" s="132">
        <f>[1]Mode_PA_l_f0_b0!G8</f>
        <v>10.220000000000001</v>
      </c>
      <c r="Z3" s="135">
        <f>[1]Mode_PA_l_f0_b0!H8</f>
        <v>6.2999999999999998E-15</v>
      </c>
      <c r="AA3" s="135">
        <f>[1]Mode_PA_l_f0_b0!I8</f>
        <v>4.7000000000000002E-14</v>
      </c>
      <c r="AB3" s="160" t="str">
        <f>[1]Mode_PA_l_f0_b0!J8</f>
        <v>p&lt;0.001</v>
      </c>
      <c r="AC3" s="133">
        <f>[1]Mode_PA_l_f0_b0!B9</f>
        <v>89.477999999999994</v>
      </c>
      <c r="AD3" s="132">
        <f>[1]Mode_PA_l_f0_b0!C9</f>
        <v>86.647709612266198</v>
      </c>
      <c r="AE3" s="132">
        <f>[1]Mode_PA_l_f0_b0!D9</f>
        <v>92.308623408446294</v>
      </c>
      <c r="AF3" s="132">
        <f>[1]Mode_PA_l_f0_b0!E9</f>
        <v>1.2669999999999999</v>
      </c>
      <c r="AG3" s="132">
        <f>[1]Mode_PA_l_f0_b0!F9</f>
        <v>70.626000000000005</v>
      </c>
      <c r="AH3" s="132">
        <f>[1]Mode_PA_l_f0_b0!G9</f>
        <v>9.81</v>
      </c>
      <c r="AI3" s="135">
        <f>[1]Mode_PA_l_f0_b0!H9</f>
        <v>1.3E-14</v>
      </c>
      <c r="AJ3" s="135">
        <f>[1]Mode_PA_l_f0_b0!I9</f>
        <v>8.5000000000000004E-14</v>
      </c>
      <c r="AK3" s="160" t="str">
        <f>[1]Mode_PA_l_f0_b0!J9</f>
        <v>p&lt;0.001</v>
      </c>
      <c r="AL3" s="133">
        <v>0.59399956709452595</v>
      </c>
      <c r="AM3" s="132">
        <v>0.94023014769888502</v>
      </c>
    </row>
    <row r="4" spans="1:39" s="149" customFormat="1" ht="33.6" customHeight="1" thickBot="1" x14ac:dyDescent="0.35">
      <c r="A4" s="159" t="s">
        <v>24</v>
      </c>
      <c r="B4" s="158">
        <f>[3]Mode_PA_h_f0_b0!B6</f>
        <v>92.468999999999994</v>
      </c>
      <c r="C4" s="150">
        <f>[3]Mode_PA_h_f0_b0!C6</f>
        <v>89.443745207164795</v>
      </c>
      <c r="D4" s="150">
        <f>[3]Mode_PA_h_f0_b0!D6</f>
        <v>95.493723914105303</v>
      </c>
      <c r="E4" s="150">
        <f>[3]Mode_PA_h_f0_b0!E6</f>
        <v>1.341</v>
      </c>
      <c r="F4" s="150">
        <f>[3]Mode_PA_h_f0_b0!F6</f>
        <v>68.977000000000004</v>
      </c>
      <c r="G4" s="150">
        <f>[3]Mode_PA_h_f0_b0!G6</f>
        <v>9.15</v>
      </c>
      <c r="H4" s="155">
        <f>[3]Mode_PA_h_f0_b0!H6</f>
        <v>9.4999999999999999E-14</v>
      </c>
      <c r="I4" s="155">
        <f>[3]Mode_PA_h_f0_b0!I6</f>
        <v>2.0999999999999999E-13</v>
      </c>
      <c r="J4" s="157" t="str">
        <f>[3]Mode_PA_h_f0_b0!J6</f>
        <v>p&lt;0.001</v>
      </c>
      <c r="K4" s="156">
        <f>[3]Mode_PA_h_f0_b0!B7</f>
        <v>92.244</v>
      </c>
      <c r="L4" s="150">
        <f>[3]Mode_PA_h_f0_b0!C7</f>
        <v>88.667021160368407</v>
      </c>
      <c r="M4" s="150">
        <f>[3]Mode_PA_h_f0_b0!D7</f>
        <v>95.821956791790996</v>
      </c>
      <c r="N4" s="150">
        <f>[3]Mode_PA_h_f0_b0!E7</f>
        <v>1.74</v>
      </c>
      <c r="O4" s="150">
        <f>[3]Mode_PA_h_f0_b0!F7</f>
        <v>53.027000000000001</v>
      </c>
      <c r="P4" s="150">
        <f>[3]Mode_PA_h_f0_b0!G7</f>
        <v>25.75</v>
      </c>
      <c r="Q4" s="155">
        <f>[3]Mode_PA_h_f0_b0!H7</f>
        <v>7.9999999999999998E-28</v>
      </c>
      <c r="R4" s="155">
        <f>[3]Mode_PA_h_f0_b0!I7</f>
        <v>8.4000000000000003E-26</v>
      </c>
      <c r="S4" s="152" t="str">
        <f>[3]Mode_PA_h_f0_b0!J7</f>
        <v>p&lt;0.001</v>
      </c>
      <c r="T4" s="154">
        <f>[3]Mode_PA_h_f0_b0!B8</f>
        <v>96.043999999999997</v>
      </c>
      <c r="U4" s="150">
        <f>[3]Mode_PA_h_f0_b0!C8</f>
        <v>92.949025144209401</v>
      </c>
      <c r="V4" s="150">
        <f>[3]Mode_PA_h_f0_b0!D8</f>
        <v>99.138386097895605</v>
      </c>
      <c r="W4" s="150">
        <f>[3]Mode_PA_h_f0_b0!E8</f>
        <v>1.4079999999999999</v>
      </c>
      <c r="X4" s="150">
        <f>[3]Mode_PA_h_f0_b0!F8</f>
        <v>68.204999999999998</v>
      </c>
      <c r="Y4" s="150">
        <f>[3]Mode_PA_h_f0_b0!G8</f>
        <v>11.14</v>
      </c>
      <c r="Z4" s="153">
        <f>[3]Mode_PA_h_f0_b0!H8</f>
        <v>5.9000000000000002E-16</v>
      </c>
      <c r="AA4" s="153">
        <f>[3]Mode_PA_h_f0_b0!I8</f>
        <v>1.1999999999999999E-14</v>
      </c>
      <c r="AB4" s="152" t="str">
        <f>[3]Mode_PA_h_f0_b0!J8</f>
        <v>p&lt;0.001</v>
      </c>
      <c r="AC4" s="151">
        <f>[3]Mode_PA_h_f0_b0!B9</f>
        <v>96.052999999999997</v>
      </c>
      <c r="AD4" s="150">
        <f>[3]Mode_PA_h_f0_b0!C9</f>
        <v>92.983221101511006</v>
      </c>
      <c r="AE4" s="150">
        <f>[3]Mode_PA_h_f0_b0!D9</f>
        <v>99.123234497952794</v>
      </c>
      <c r="AF4" s="150">
        <f>[3]Mode_PA_h_f0_b0!E9</f>
        <v>1.3859999999999999</v>
      </c>
      <c r="AG4" s="150">
        <f>[3]Mode_PA_h_f0_b0!F9</f>
        <v>69.308000000000007</v>
      </c>
      <c r="AH4" s="150">
        <f>[3]Mode_PA_h_f0_b0!G9</f>
        <v>10.45</v>
      </c>
      <c r="AI4" s="153">
        <f>[3]Mode_PA_h_f0_b0!H9</f>
        <v>2.9000000000000002E-15</v>
      </c>
      <c r="AJ4" s="153">
        <f>[3]Mode_PA_h_f0_b0!I9</f>
        <v>3.5999999999999998E-14</v>
      </c>
      <c r="AK4" s="152" t="str">
        <f>[3]Mode_PA_h_f0_b0!J9</f>
        <v>p&lt;0.001</v>
      </c>
      <c r="AL4" s="151">
        <v>0.54939616986129103</v>
      </c>
      <c r="AM4" s="150">
        <v>0.90539546314142305</v>
      </c>
    </row>
    <row r="5" spans="1:39" s="144" customFormat="1" ht="33.6" customHeight="1" thickBot="1" x14ac:dyDescent="0.35">
      <c r="A5" s="129" t="s">
        <v>5</v>
      </c>
      <c r="B5" s="147">
        <f>[5]Mode_PA_f0_exc_b0!B6</f>
        <v>6.0469999999999997</v>
      </c>
      <c r="C5" s="129">
        <f>[5]Mode_PA_f0_exc_b0!C6</f>
        <v>5.2604562045724697</v>
      </c>
      <c r="D5" s="121">
        <f>[5]Mode_PA_f0_exc_b0!D6</f>
        <v>6.8325806799636002</v>
      </c>
      <c r="E5" s="121">
        <f>[5]Mode_PA_f0_exc_b0!E6</f>
        <v>0.35899999999999999</v>
      </c>
      <c r="F5" s="121">
        <f>[5]Mode_PA_f0_exc_b0!F6</f>
        <v>16.855</v>
      </c>
      <c r="G5" s="121">
        <f>[5]Mode_PA_f0_exc_b0!G6</f>
        <v>11.42</v>
      </c>
      <c r="H5" s="126">
        <f>[5]Mode_PA_f0_exc_b0!H6</f>
        <v>2.0000000000000001E-9</v>
      </c>
      <c r="I5" s="126">
        <f>[5]Mode_PA_f0_exc_b0!I6</f>
        <v>3.3999999999999998E-9</v>
      </c>
      <c r="J5" s="128" t="str">
        <f>[5]Mode_PA_f0_exc_b0!J6</f>
        <v>p&lt;0.001</v>
      </c>
      <c r="K5" s="146">
        <f>[5]Mode_PA_f0_exc_b0!B7</f>
        <v>3.31</v>
      </c>
      <c r="L5" s="121">
        <f>[5]Mode_PA_f0_exc_b0!C7</f>
        <v>1.5541996587847899</v>
      </c>
      <c r="M5" s="121">
        <f>[5]Mode_PA_f0_exc_b0!D7</f>
        <v>5.0653845242334699</v>
      </c>
      <c r="N5" s="121">
        <f>[5]Mode_PA_f0_exc_b0!E7</f>
        <v>0.89200000000000002</v>
      </c>
      <c r="O5" s="121">
        <f>[5]Mode_PA_f0_exc_b0!F7</f>
        <v>3.7109999999999999</v>
      </c>
      <c r="P5" s="121">
        <f>[5]Mode_PA_f0_exc_b0!G7</f>
        <v>283.35000000000002</v>
      </c>
      <c r="Q5" s="126">
        <f>[5]Mode_PA_f0_exc_b0!H7</f>
        <v>2.5000000000000001E-4</v>
      </c>
      <c r="R5" s="126">
        <f>[5]Mode_PA_f0_exc_b0!I7</f>
        <v>3.4000000000000002E-4</v>
      </c>
      <c r="S5" s="123" t="str">
        <f>[5]Mode_PA_f0_exc_b0!J7</f>
        <v>p&lt;0.001</v>
      </c>
      <c r="T5" s="145">
        <f>[5]Mode_PA_f0_exc_b0!B8</f>
        <v>9.6739999999999995</v>
      </c>
      <c r="U5" s="121">
        <f>[5]Mode_PA_f0_exc_b0!C8</f>
        <v>8.6983103229973597</v>
      </c>
      <c r="V5" s="121">
        <f>[5]Mode_PA_f0_exc_b0!D8</f>
        <v>10.650688566560399</v>
      </c>
      <c r="W5" s="121">
        <f>[5]Mode_PA_f0_exc_b0!E8</f>
        <v>0.48199999999999998</v>
      </c>
      <c r="X5" s="121">
        <f>[5]Mode_PA_f0_exc_b0!F8</f>
        <v>20.09</v>
      </c>
      <c r="Y5" s="121">
        <f>[5]Mode_PA_f0_exc_b0!G8</f>
        <v>36.479999999999997</v>
      </c>
      <c r="Z5" s="124">
        <f>[5]Mode_PA_f0_exc_b0!H8</f>
        <v>2.6000000000000002E-21</v>
      </c>
      <c r="AA5" s="124">
        <f>[5]Mode_PA_f0_exc_b0!I8</f>
        <v>6.7999999999999994E-20</v>
      </c>
      <c r="AB5" s="123" t="str">
        <f>[5]Mode_PA_f0_exc_b0!J8</f>
        <v>p&lt;0.001</v>
      </c>
      <c r="AC5" s="122">
        <f>[5]Mode_PA_f0_exc_b0!B9</f>
        <v>7.2469999999999999</v>
      </c>
      <c r="AD5" s="121">
        <f>[5]Mode_PA_f0_exc_b0!C9</f>
        <v>6.3450414160550004</v>
      </c>
      <c r="AE5" s="121">
        <f>[5]Mode_PA_f0_exc_b0!D9</f>
        <v>8.1489807810265997</v>
      </c>
      <c r="AF5" s="121">
        <f>[5]Mode_PA_f0_exc_b0!E9</f>
        <v>0.438</v>
      </c>
      <c r="AG5" s="121">
        <f>[5]Mode_PA_f0_exc_b0!F9</f>
        <v>16.541</v>
      </c>
      <c r="AH5" s="121">
        <f>[5]Mode_PA_f0_exc_b0!G9</f>
        <v>25.19</v>
      </c>
      <c r="AI5" s="124">
        <f>[5]Mode_PA_f0_exc_b0!H9</f>
        <v>4.8999999999999999E-15</v>
      </c>
      <c r="AJ5" s="124">
        <f>[5]Mode_PA_f0_exc_b0!I9</f>
        <v>4.3E-14</v>
      </c>
      <c r="AK5" s="123" t="str">
        <f>[5]Mode_PA_f0_exc_b0!J9</f>
        <v>p&lt;0.001</v>
      </c>
      <c r="AL5" s="122">
        <v>0.1730903930522</v>
      </c>
      <c r="AM5" s="121">
        <v>0.69817606427779999</v>
      </c>
    </row>
    <row r="6" spans="1:39" s="144" customFormat="1" ht="33.6" customHeight="1" thickBot="1" x14ac:dyDescent="0.35">
      <c r="A6" s="148" t="s">
        <v>54</v>
      </c>
      <c r="B6" s="147">
        <f>[7]Mode_PA_lh_mean_f0_b0!B6</f>
        <v>89.212000000000003</v>
      </c>
      <c r="C6" s="129">
        <f>[7]Mode_PA_lh_mean_f0_b0!C6</f>
        <v>86.390599018617394</v>
      </c>
      <c r="D6" s="121">
        <f>[7]Mode_PA_lh_mean_f0_b0!D6</f>
        <v>92.032936853236706</v>
      </c>
      <c r="E6" s="121">
        <f>[7]Mode_PA_lh_mean_f0_b0!E6</f>
        <v>1.2509999999999999</v>
      </c>
      <c r="F6" s="121">
        <f>[7]Mode_PA_lh_mean_f0_b0!F6</f>
        <v>71.322999999999993</v>
      </c>
      <c r="G6" s="121">
        <f>[7]Mode_PA_lh_mean_f0_b0!G6</f>
        <v>9.18</v>
      </c>
      <c r="H6" s="126">
        <f>[7]Mode_PA_lh_mean_f0_b0!H6</f>
        <v>6.5000000000000001E-14</v>
      </c>
      <c r="I6" s="126">
        <f>[7]Mode_PA_lh_mean_f0_b0!I6</f>
        <v>1.9E-13</v>
      </c>
      <c r="J6" s="128" t="str">
        <f>[7]Mode_PA_lh_mean_f0_b0!J6</f>
        <v>p&lt;0.001</v>
      </c>
      <c r="K6" s="146">
        <f>[7]Mode_PA_lh_mean_f0_b0!B7</f>
        <v>90.24</v>
      </c>
      <c r="L6" s="121">
        <f>[7]Mode_PA_lh_mean_f0_b0!C7</f>
        <v>87.092044856845902</v>
      </c>
      <c r="M6" s="121">
        <f>[7]Mode_PA_lh_mean_f0_b0!D7</f>
        <v>93.387896238907302</v>
      </c>
      <c r="N6" s="121">
        <f>[7]Mode_PA_lh_mean_f0_b0!E7</f>
        <v>1.5049999999999999</v>
      </c>
      <c r="O6" s="121">
        <f>[7]Mode_PA_lh_mean_f0_b0!F7</f>
        <v>59.963999999999999</v>
      </c>
      <c r="P6" s="121">
        <f>[7]Mode_PA_lh_mean_f0_b0!G7</f>
        <v>19.170000000000002</v>
      </c>
      <c r="Q6" s="126">
        <f>[7]Mode_PA_lh_mean_f0_b0!H7</f>
        <v>2.7999999999999997E-23</v>
      </c>
      <c r="R6" s="126">
        <f>[7]Mode_PA_lh_mean_f0_b0!I7</f>
        <v>1.5E-21</v>
      </c>
      <c r="S6" s="123" t="str">
        <f>[7]Mode_PA_lh_mean_f0_b0!J7</f>
        <v>p&lt;0.001</v>
      </c>
      <c r="T6" s="145">
        <f>[7]Mode_PA_lh_mean_f0_b0!B8</f>
        <v>91.415999999999997</v>
      </c>
      <c r="U6" s="121">
        <f>[7]Mode_PA_lh_mean_f0_b0!C8</f>
        <v>88.548670275433594</v>
      </c>
      <c r="V6" s="121">
        <f>[7]Mode_PA_lh_mean_f0_b0!D8</f>
        <v>94.283888525657602</v>
      </c>
      <c r="W6" s="121">
        <f>[7]Mode_PA_lh_mean_f0_b0!E8</f>
        <v>1.2969999999999999</v>
      </c>
      <c r="X6" s="121">
        <f>[7]Mode_PA_lh_mean_f0_b0!F8</f>
        <v>70.48</v>
      </c>
      <c r="Y6" s="121">
        <f>[7]Mode_PA_lh_mean_f0_b0!G8</f>
        <v>10.61</v>
      </c>
      <c r="Z6" s="124">
        <f>[7]Mode_PA_lh_mean_f0_b0!H8</f>
        <v>1.6E-15</v>
      </c>
      <c r="AA6" s="124">
        <f>[7]Mode_PA_lh_mean_f0_b0!I8</f>
        <v>2.3999999999999999E-14</v>
      </c>
      <c r="AB6" s="123" t="str">
        <f>[7]Mode_PA_lh_mean_f0_b0!J8</f>
        <v>p&lt;0.001</v>
      </c>
      <c r="AC6" s="122">
        <f>[7]Mode_PA_lh_mean_f0_b0!B9</f>
        <v>92.396000000000001</v>
      </c>
      <c r="AD6" s="121">
        <f>[7]Mode_PA_lh_mean_f0_b0!C9</f>
        <v>89.546549069002793</v>
      </c>
      <c r="AE6" s="121">
        <f>[7]Mode_PA_lh_mean_f0_b0!D9</f>
        <v>95.245742311657295</v>
      </c>
      <c r="AF6" s="121">
        <f>[7]Mode_PA_lh_mean_f0_b0!E9</f>
        <v>1.28</v>
      </c>
      <c r="AG6" s="121">
        <f>[7]Mode_PA_lh_mean_f0_b0!F9</f>
        <v>72.180999999999997</v>
      </c>
      <c r="AH6" s="121">
        <f>[7]Mode_PA_lh_mean_f0_b0!G9</f>
        <v>10.07</v>
      </c>
      <c r="AI6" s="124">
        <f>[7]Mode_PA_lh_mean_f0_b0!H9</f>
        <v>5.3000000000000001E-15</v>
      </c>
      <c r="AJ6" s="124">
        <f>[7]Mode_PA_lh_mean_f0_b0!I9</f>
        <v>4.3E-14</v>
      </c>
      <c r="AK6" s="123" t="str">
        <f>[7]Mode_PA_lh_mean_f0_b0!J9</f>
        <v>p&lt;0.001</v>
      </c>
      <c r="AL6" s="122">
        <f>[8]Mode_PA_lh_mean_f0_r2!$B$3</f>
        <v>0.57429069451759096</v>
      </c>
      <c r="AM6" s="121">
        <f>[8]Mode_PA_lh_mean_f0_r2!$B$2</f>
        <v>0.93298416948801399</v>
      </c>
    </row>
    <row r="7" spans="1:39" s="143" customFormat="1" ht="33.6" customHeight="1" thickTop="1" thickBot="1" x14ac:dyDescent="0.35">
      <c r="A7" s="114" t="s">
        <v>6</v>
      </c>
      <c r="B7" s="120" t="str">
        <f t="shared" ref="B7:R7" si="3">B2</f>
        <v>β0</v>
      </c>
      <c r="C7" s="114" t="str">
        <f t="shared" si="3"/>
        <v xml:space="preserve">SE </v>
      </c>
      <c r="D7" s="114" t="str">
        <f t="shared" si="3"/>
        <v>2.5%  CI</v>
      </c>
      <c r="E7" s="114" t="str">
        <f t="shared" si="3"/>
        <v>97.5% CI</v>
      </c>
      <c r="F7" s="114" t="str">
        <f t="shared" si="3"/>
        <v>t</v>
      </c>
      <c r="G7" s="114" t="str">
        <f t="shared" si="3"/>
        <v>df</v>
      </c>
      <c r="H7" s="117" t="str">
        <f t="shared" si="3"/>
        <v>p. val.</v>
      </c>
      <c r="I7" s="117" t="str">
        <f t="shared" si="3"/>
        <v>p.adj (BH)</v>
      </c>
      <c r="J7" s="119" t="str">
        <f t="shared" si="3"/>
        <v>sig.</v>
      </c>
      <c r="K7" s="118" t="str">
        <f t="shared" si="3"/>
        <v>β0</v>
      </c>
      <c r="L7" s="114" t="str">
        <f t="shared" si="3"/>
        <v xml:space="preserve">SE </v>
      </c>
      <c r="M7" s="114" t="str">
        <f t="shared" si="3"/>
        <v>2.5%  CI</v>
      </c>
      <c r="N7" s="114" t="str">
        <f t="shared" si="3"/>
        <v>97.5% CI</v>
      </c>
      <c r="O7" s="114" t="str">
        <f t="shared" si="3"/>
        <v>t</v>
      </c>
      <c r="P7" s="114" t="str">
        <f t="shared" si="3"/>
        <v>df</v>
      </c>
      <c r="Q7" s="117" t="str">
        <f t="shared" si="3"/>
        <v>p. val.</v>
      </c>
      <c r="R7" s="117" t="str">
        <f t="shared" si="3"/>
        <v>p.adj (BH)</v>
      </c>
      <c r="S7" s="116" t="str">
        <f>J2</f>
        <v>sig.</v>
      </c>
      <c r="T7" s="115" t="str">
        <f t="shared" ref="T7:AA7" si="4">T2</f>
        <v>β0</v>
      </c>
      <c r="U7" s="114" t="str">
        <f t="shared" si="4"/>
        <v xml:space="preserve">SE </v>
      </c>
      <c r="V7" s="114" t="str">
        <f t="shared" si="4"/>
        <v>2.5%  CI</v>
      </c>
      <c r="W7" s="114" t="str">
        <f t="shared" si="4"/>
        <v>97.5% CI</v>
      </c>
      <c r="X7" s="114" t="str">
        <f t="shared" si="4"/>
        <v>t</v>
      </c>
      <c r="Y7" s="114" t="str">
        <f t="shared" si="4"/>
        <v>df</v>
      </c>
      <c r="Z7" s="117" t="str">
        <f t="shared" si="4"/>
        <v>p. val.</v>
      </c>
      <c r="AA7" s="117" t="str">
        <f t="shared" si="4"/>
        <v>p.adj (BH)</v>
      </c>
      <c r="AB7" s="116" t="str">
        <f>J2</f>
        <v>sig.</v>
      </c>
      <c r="AC7" s="115" t="str">
        <f t="shared" ref="AC7:AK7" si="5">AC2</f>
        <v>β0</v>
      </c>
      <c r="AD7" s="114" t="str">
        <f t="shared" si="5"/>
        <v xml:space="preserve">SE </v>
      </c>
      <c r="AE7" s="114" t="str">
        <f t="shared" si="5"/>
        <v>2.5%  CI</v>
      </c>
      <c r="AF7" s="114" t="str">
        <f t="shared" si="5"/>
        <v>97.5% CI</v>
      </c>
      <c r="AG7" s="114" t="str">
        <f t="shared" si="5"/>
        <v>t</v>
      </c>
      <c r="AH7" s="114" t="str">
        <f t="shared" si="5"/>
        <v>df</v>
      </c>
      <c r="AI7" s="117" t="str">
        <f t="shared" si="5"/>
        <v>p. val.</v>
      </c>
      <c r="AJ7" s="117" t="str">
        <f t="shared" si="5"/>
        <v>p.adj (BH)</v>
      </c>
      <c r="AK7" s="116" t="str">
        <f t="shared" si="5"/>
        <v>sig.</v>
      </c>
      <c r="AL7" s="115" t="s">
        <v>65</v>
      </c>
      <c r="AM7" s="114" t="s">
        <v>66</v>
      </c>
    </row>
    <row r="8" spans="1:39" ht="33.6" customHeight="1" thickTop="1" thickBot="1" x14ac:dyDescent="0.35">
      <c r="A8" s="142" t="s">
        <v>4</v>
      </c>
      <c r="B8" s="141">
        <f>[9]Mode_PA_l_t_b0!B6</f>
        <v>95.126999999999995</v>
      </c>
      <c r="C8" s="140">
        <f>[9]Mode_PA_l_t_b0!C6</f>
        <v>81.199733307912098</v>
      </c>
      <c r="D8" s="140">
        <f>[9]Mode_PA_l_t_b0!D6</f>
        <v>109.054533838317</v>
      </c>
      <c r="E8" s="140">
        <f>[9]Mode_PA_l_t_b0!E6</f>
        <v>6.2789999999999999</v>
      </c>
      <c r="F8" s="132">
        <f>[9]Mode_PA_l_t_b0!F6</f>
        <v>15.15</v>
      </c>
      <c r="G8" s="132">
        <f>[9]Mode_PA_l_t_b0!G6</f>
        <v>10.34</v>
      </c>
      <c r="H8" s="137">
        <f>[9]Mode_PA_l_t_b0!H6</f>
        <v>2.0999999999999999E-8</v>
      </c>
      <c r="I8" s="137">
        <f>[9]Mode_PA_l_t_b0!I6</f>
        <v>3.1E-8</v>
      </c>
      <c r="J8" s="139" t="str">
        <f>[9]Mode_PA_l_t_b0!J6</f>
        <v>p&lt;0.001</v>
      </c>
      <c r="K8" s="138">
        <f>[9]Mode_PA_l_t_b0!B7</f>
        <v>108.861</v>
      </c>
      <c r="L8" s="132">
        <f>[9]Mode_PA_l_t_b0!C7</f>
        <v>83.573744683993596</v>
      </c>
      <c r="M8" s="132">
        <f>[9]Mode_PA_l_t_b0!D7</f>
        <v>134.14800674314199</v>
      </c>
      <c r="N8" s="132">
        <f>[9]Mode_PA_l_t_b0!E7</f>
        <v>12.798</v>
      </c>
      <c r="O8" s="132">
        <f>[9]Mode_PA_l_t_b0!F7</f>
        <v>8.5060000000000002</v>
      </c>
      <c r="P8" s="132">
        <f>[9]Mode_PA_l_t_b0!G7</f>
        <v>150.63999999999999</v>
      </c>
      <c r="Q8" s="137">
        <f>[9]Mode_PA_l_t_b0!H7</f>
        <v>1.7E-14</v>
      </c>
      <c r="R8" s="137">
        <f>[9]Mode_PA_l_t_b0!I7</f>
        <v>1E-13</v>
      </c>
      <c r="S8" s="134" t="str">
        <f>[9]Mode_PA_l_t_b0!J7</f>
        <v>p&lt;0.001</v>
      </c>
      <c r="T8" s="136">
        <f>[9]Mode_PA_l_t_b0!B8</f>
        <v>90.905000000000001</v>
      </c>
      <c r="U8" s="132">
        <f>[9]Mode_PA_l_t_b0!C8</f>
        <v>75.096413860212905</v>
      </c>
      <c r="V8" s="132">
        <f>[9]Mode_PA_l_t_b0!D8</f>
        <v>106.71292169714501</v>
      </c>
      <c r="W8" s="132">
        <f>[9]Mode_PA_l_t_b0!E8</f>
        <v>7.6310000000000002</v>
      </c>
      <c r="X8" s="132">
        <f>[9]Mode_PA_l_t_b0!F8</f>
        <v>11.912000000000001</v>
      </c>
      <c r="Y8" s="132">
        <f>[9]Mode_PA_l_t_b0!G8</f>
        <v>22.43</v>
      </c>
      <c r="Z8" s="135">
        <f>[9]Mode_PA_l_t_b0!H8</f>
        <v>3.5999999999999998E-11</v>
      </c>
      <c r="AA8" s="135">
        <f>[9]Mode_PA_l_t_b0!I8</f>
        <v>7.1E-11</v>
      </c>
      <c r="AB8" s="134" t="str">
        <f>[9]Mode_PA_l_t_b0!J8</f>
        <v>p&lt;0.001</v>
      </c>
      <c r="AC8" s="133">
        <f>[9]Mode_PA_l_t_b0!B9</f>
        <v>92.819000000000003</v>
      </c>
      <c r="AD8" s="132">
        <f>[9]Mode_PA_l_t_b0!C9</f>
        <v>77.674982669974099</v>
      </c>
      <c r="AE8" s="132">
        <f>[9]Mode_PA_l_t_b0!D9</f>
        <v>107.96337745173599</v>
      </c>
      <c r="AF8" s="132">
        <f>[9]Mode_PA_l_t_b0!E9</f>
        <v>7.2050000000000001</v>
      </c>
      <c r="AG8" s="132">
        <f>[9]Mode_PA_l_t_b0!F9</f>
        <v>12.882999999999999</v>
      </c>
      <c r="AH8" s="132">
        <f>[9]Mode_PA_l_t_b0!G9</f>
        <v>17.87</v>
      </c>
      <c r="AI8" s="135">
        <f>[9]Mode_PA_l_t_b0!H9</f>
        <v>1.8E-10</v>
      </c>
      <c r="AJ8" s="135">
        <f>[9]Mode_PA_l_t_b0!I9</f>
        <v>3.4000000000000001E-10</v>
      </c>
      <c r="AK8" s="134" t="str">
        <f>[9]Mode_PA_l_t_b0!J9</f>
        <v>p&lt;0.001</v>
      </c>
      <c r="AL8" s="133">
        <v>0.60768973596170595</v>
      </c>
      <c r="AM8" s="132">
        <v>0.76784989368498202</v>
      </c>
    </row>
    <row r="9" spans="1:39" ht="33.6" customHeight="1" thickBot="1" x14ac:dyDescent="0.35">
      <c r="A9" s="131" t="s">
        <v>3</v>
      </c>
      <c r="B9" s="130">
        <f>[11]Mode_PA_h_t_b0!B6</f>
        <v>318.65600000000001</v>
      </c>
      <c r="C9" s="129">
        <f>[11]Mode_PA_h_t_b0!C6</f>
        <v>233.729178750984</v>
      </c>
      <c r="D9" s="129">
        <f>[11]Mode_PA_h_t_b0!D6</f>
        <v>403.58209296378402</v>
      </c>
      <c r="E9" s="129">
        <f>[11]Mode_PA_h_t_b0!E6</f>
        <v>26.135999999999999</v>
      </c>
      <c r="F9" s="121">
        <f>[11]Mode_PA_h_t_b0!F6</f>
        <v>12.192</v>
      </c>
      <c r="G9" s="121">
        <f>[11]Mode_PA_h_t_b0!G6</f>
        <v>2.89</v>
      </c>
      <c r="H9" s="126">
        <f>[11]Mode_PA_h_t_b0!H6</f>
        <v>1E-3</v>
      </c>
      <c r="I9" s="126">
        <f>[11]Mode_PA_h_t_b0!I6</f>
        <v>1E-3</v>
      </c>
      <c r="J9" s="128" t="str">
        <f>[11]Mode_PA_h_t_b0!J6</f>
        <v>p&lt;0.01</v>
      </c>
      <c r="K9" s="127">
        <f>[11]Mode_PA_h_t_b0!B7</f>
        <v>269.745</v>
      </c>
      <c r="L9" s="121">
        <f>[11]Mode_PA_h_t_b0!C7</f>
        <v>192.98927288718801</v>
      </c>
      <c r="M9" s="121">
        <f>[11]Mode_PA_h_t_b0!D7</f>
        <v>346.50144455687899</v>
      </c>
      <c r="N9" s="121">
        <f>[11]Mode_PA_h_t_b0!E7</f>
        <v>30.951000000000001</v>
      </c>
      <c r="O9" s="121">
        <f>[11]Mode_PA_h_t_b0!F7</f>
        <v>8.7149999999999999</v>
      </c>
      <c r="P9" s="121">
        <f>[11]Mode_PA_h_t_b0!G7</f>
        <v>5.69</v>
      </c>
      <c r="Q9" s="126">
        <f>[11]Mode_PA_h_t_b0!H7</f>
        <v>1.7000000000000001E-4</v>
      </c>
      <c r="R9" s="126">
        <f>[11]Mode_PA_h_t_b0!I7</f>
        <v>2.3000000000000001E-4</v>
      </c>
      <c r="S9" s="123" t="str">
        <f>[11]Mode_PA_h_t_b0!J7</f>
        <v>p&lt;0.001</v>
      </c>
      <c r="T9" s="125">
        <f>[11]Mode_PA_h_t_b0!B8</f>
        <v>317.51299999999998</v>
      </c>
      <c r="U9" s="121">
        <f>[11]Mode_PA_h_t_b0!C8</f>
        <v>235.54680284587499</v>
      </c>
      <c r="V9" s="121">
        <f>[11]Mode_PA_h_t_b0!D8</f>
        <v>399.47895292795499</v>
      </c>
      <c r="W9" s="121">
        <f>[11]Mode_PA_h_t_b0!E8</f>
        <v>26.920999999999999</v>
      </c>
      <c r="X9" s="121">
        <f>[11]Mode_PA_h_t_b0!F8</f>
        <v>11.794</v>
      </c>
      <c r="Y9" s="121">
        <f>[11]Mode_PA_h_t_b0!G8</f>
        <v>3.26</v>
      </c>
      <c r="Z9" s="124">
        <f>[11]Mode_PA_h_t_b0!H8</f>
        <v>8.8000000000000003E-4</v>
      </c>
      <c r="AA9" s="124">
        <f>[11]Mode_PA_h_t_b0!I8</f>
        <v>1E-3</v>
      </c>
      <c r="AB9" s="123" t="str">
        <f>[11]Mode_PA_h_t_b0!J8</f>
        <v>p&lt;0.01</v>
      </c>
      <c r="AC9" s="122">
        <f>[11]Mode_PA_h_t_b0!B9</f>
        <v>318.19400000000002</v>
      </c>
      <c r="AD9" s="121">
        <f>[11]Mode_PA_h_t_b0!C9</f>
        <v>235.35057788337301</v>
      </c>
      <c r="AE9" s="121">
        <f>[11]Mode_PA_h_t_b0!D9</f>
        <v>401.03645699751002</v>
      </c>
      <c r="AF9" s="121">
        <f>[11]Mode_PA_h_t_b0!E9</f>
        <v>26.658999999999999</v>
      </c>
      <c r="AG9" s="121">
        <f>[11]Mode_PA_h_t_b0!F9</f>
        <v>11.936</v>
      </c>
      <c r="AH9" s="121">
        <f>[11]Mode_PA_h_t_b0!G9</f>
        <v>3.13</v>
      </c>
      <c r="AI9" s="124">
        <f>[11]Mode_PA_h_t_b0!H9</f>
        <v>1E-3</v>
      </c>
      <c r="AJ9" s="124">
        <f>[11]Mode_PA_h_t_b0!I9</f>
        <v>1E-3</v>
      </c>
      <c r="AK9" s="123" t="str">
        <f>[11]Mode_PA_h_t_b0!J9</f>
        <v>p&lt;0.01</v>
      </c>
      <c r="AL9" s="122">
        <v>0.30551322079765297</v>
      </c>
      <c r="AM9" s="121">
        <v>0.84349336767445005</v>
      </c>
    </row>
    <row r="10" spans="1:39" ht="33.6" customHeight="1" thickTop="1" thickBot="1" x14ac:dyDescent="0.35">
      <c r="A10" s="114" t="s">
        <v>55</v>
      </c>
      <c r="B10" s="120" t="str">
        <f t="shared" ref="B10:R10" si="6">B2</f>
        <v>β0</v>
      </c>
      <c r="C10" s="114" t="str">
        <f t="shared" si="6"/>
        <v xml:space="preserve">SE </v>
      </c>
      <c r="D10" s="114" t="str">
        <f t="shared" si="6"/>
        <v>2.5%  CI</v>
      </c>
      <c r="E10" s="114" t="str">
        <f t="shared" si="6"/>
        <v>97.5% CI</v>
      </c>
      <c r="F10" s="114" t="str">
        <f t="shared" si="6"/>
        <v>t</v>
      </c>
      <c r="G10" s="114" t="str">
        <f t="shared" si="6"/>
        <v>df</v>
      </c>
      <c r="H10" s="117" t="str">
        <f t="shared" si="6"/>
        <v>p. val.</v>
      </c>
      <c r="I10" s="117" t="str">
        <f t="shared" si="6"/>
        <v>p.adj (BH)</v>
      </c>
      <c r="J10" s="119" t="str">
        <f t="shared" si="6"/>
        <v>sig.</v>
      </c>
      <c r="K10" s="118" t="str">
        <f t="shared" si="6"/>
        <v>β0</v>
      </c>
      <c r="L10" s="114" t="str">
        <f t="shared" si="6"/>
        <v xml:space="preserve">SE </v>
      </c>
      <c r="M10" s="114" t="str">
        <f t="shared" si="6"/>
        <v>2.5%  CI</v>
      </c>
      <c r="N10" s="114" t="str">
        <f t="shared" si="6"/>
        <v>97.5% CI</v>
      </c>
      <c r="O10" s="114" t="str">
        <f t="shared" si="6"/>
        <v>t</v>
      </c>
      <c r="P10" s="114" t="str">
        <f t="shared" si="6"/>
        <v>df</v>
      </c>
      <c r="Q10" s="117" t="str">
        <f t="shared" si="6"/>
        <v>p. val.</v>
      </c>
      <c r="R10" s="117" t="str">
        <f t="shared" si="6"/>
        <v>p.adj (BH)</v>
      </c>
      <c r="S10" s="116" t="str">
        <f>J2</f>
        <v>sig.</v>
      </c>
      <c r="T10" s="115" t="str">
        <f t="shared" ref="T10:AA10" si="7">T2</f>
        <v>β0</v>
      </c>
      <c r="U10" s="114" t="str">
        <f t="shared" si="7"/>
        <v xml:space="preserve">SE </v>
      </c>
      <c r="V10" s="114" t="str">
        <f t="shared" si="7"/>
        <v>2.5%  CI</v>
      </c>
      <c r="W10" s="114" t="str">
        <f t="shared" si="7"/>
        <v>97.5% CI</v>
      </c>
      <c r="X10" s="114" t="str">
        <f t="shared" si="7"/>
        <v>t</v>
      </c>
      <c r="Y10" s="114" t="str">
        <f t="shared" si="7"/>
        <v>df</v>
      </c>
      <c r="Z10" s="117" t="str">
        <f t="shared" si="7"/>
        <v>p. val.</v>
      </c>
      <c r="AA10" s="117" t="str">
        <f t="shared" si="7"/>
        <v>p.adj (BH)</v>
      </c>
      <c r="AB10" s="116" t="str">
        <f>J2</f>
        <v>sig.</v>
      </c>
      <c r="AC10" s="115" t="str">
        <f t="shared" ref="AC10:AK10" si="8">AC2</f>
        <v>β0</v>
      </c>
      <c r="AD10" s="114" t="str">
        <f t="shared" si="8"/>
        <v xml:space="preserve">SE </v>
      </c>
      <c r="AE10" s="114" t="str">
        <f t="shared" si="8"/>
        <v>2.5%  CI</v>
      </c>
      <c r="AF10" s="114" t="str">
        <f t="shared" si="8"/>
        <v>97.5% CI</v>
      </c>
      <c r="AG10" s="114" t="str">
        <f t="shared" si="8"/>
        <v>t</v>
      </c>
      <c r="AH10" s="114" t="str">
        <f t="shared" si="8"/>
        <v>df</v>
      </c>
      <c r="AI10" s="117" t="str">
        <f t="shared" si="8"/>
        <v>p. val.</v>
      </c>
      <c r="AJ10" s="117" t="str">
        <f t="shared" si="8"/>
        <v>p.adj (BH)</v>
      </c>
      <c r="AK10" s="116" t="str">
        <f t="shared" si="8"/>
        <v>sig.</v>
      </c>
      <c r="AL10" s="115" t="s">
        <v>65</v>
      </c>
      <c r="AM10" s="114" t="s">
        <v>66</v>
      </c>
    </row>
    <row r="11" spans="1:39" ht="33.6" customHeight="1" thickTop="1" x14ac:dyDescent="0.3">
      <c r="A11" s="112" t="s">
        <v>26</v>
      </c>
      <c r="B11" s="113">
        <f>[13]Mode_PA_lh_slope_b0!B6</f>
        <v>31.216000000000001</v>
      </c>
      <c r="C11" s="111">
        <f>[13]Mode_PA_lh_slope_b0!C6</f>
        <v>16.093530961715</v>
      </c>
      <c r="D11" s="112">
        <f>[13]Mode_PA_lh_slope_b0!D6</f>
        <v>46.339439756062298</v>
      </c>
      <c r="E11" s="112">
        <f>[13]Mode_PA_lh_slope_b0!E6</f>
        <v>5.3150000000000004</v>
      </c>
      <c r="F11" s="111">
        <f>[13]Mode_PA_lh_slope_b0!F6</f>
        <v>5.8730000000000002</v>
      </c>
      <c r="G11" s="111">
        <f>[13]Mode_PA_lh_slope_b0!G6</f>
        <v>3.77</v>
      </c>
      <c r="H11" s="110">
        <f>[13]Mode_PA_lh_slope_b0!H6</f>
        <v>5.0000000000000001E-3</v>
      </c>
      <c r="I11" s="110">
        <f>[13]Mode_PA_lh_slope_b0!I6</f>
        <v>5.0000000000000001E-3</v>
      </c>
      <c r="J11" s="109" t="str">
        <f>[13]Mode_PA_lh_slope_b0!J6</f>
        <v>p&lt;0.01</v>
      </c>
      <c r="K11" s="108">
        <f>[13]Mode_PA_lh_slope_b0!B7</f>
        <v>17.98</v>
      </c>
      <c r="L11" s="103">
        <f>[13]Mode_PA_lh_slope_b0!C7</f>
        <v>2.3144924888749201</v>
      </c>
      <c r="M11" s="103">
        <f>[13]Mode_PA_lh_slope_b0!D7</f>
        <v>33.646499339290301</v>
      </c>
      <c r="N11" s="103">
        <f>[13]Mode_PA_lh_slope_b0!E7</f>
        <v>7.25</v>
      </c>
      <c r="O11" s="103">
        <f>[13]Mode_PA_lh_slope_b0!F7</f>
        <v>2.48</v>
      </c>
      <c r="P11" s="103">
        <f>[13]Mode_PA_lh_slope_b0!G7</f>
        <v>12.98</v>
      </c>
      <c r="Q11" s="107">
        <f>[13]Mode_PA_lh_slope_b0!H7</f>
        <v>2.8000000000000001E-2</v>
      </c>
      <c r="R11" s="107">
        <f>[13]Mode_PA_lh_slope_b0!I7</f>
        <v>2.8000000000000001E-2</v>
      </c>
      <c r="S11" s="105" t="str">
        <f>[13]Mode_PA_lh_slope_b0!J7</f>
        <v>p&lt;0.05</v>
      </c>
      <c r="T11" s="104">
        <f>[13]Mode_PA_lh_slope_b0!B8</f>
        <v>49.529000000000003</v>
      </c>
      <c r="U11" s="103">
        <f>[13]Mode_PA_lh_slope_b0!C8</f>
        <v>34.831612027728497</v>
      </c>
      <c r="V11" s="103">
        <f>[13]Mode_PA_lh_slope_b0!D8</f>
        <v>64.227221045566196</v>
      </c>
      <c r="W11" s="103">
        <f>[13]Mode_PA_lh_slope_b0!E8</f>
        <v>5.6509999999999998</v>
      </c>
      <c r="X11" s="103">
        <f>[13]Mode_PA_lh_slope_b0!F8</f>
        <v>8.7650000000000006</v>
      </c>
      <c r="Y11" s="103">
        <f>[13]Mode_PA_lh_slope_b0!G8</f>
        <v>4.8099999999999996</v>
      </c>
      <c r="Z11" s="106">
        <f>[13]Mode_PA_lh_slope_b0!H8</f>
        <v>3.8999999999999999E-4</v>
      </c>
      <c r="AA11" s="106">
        <f>[13]Mode_PA_lh_slope_b0!I8</f>
        <v>5.1999999999999995E-4</v>
      </c>
      <c r="AB11" s="105" t="str">
        <f>[13]Mode_PA_lh_slope_b0!J8</f>
        <v>p&lt;0.001</v>
      </c>
      <c r="AC11" s="104">
        <f>[13]Mode_PA_lh_slope_b0!B9</f>
        <v>36.279000000000003</v>
      </c>
      <c r="AD11" s="103">
        <f>[13]Mode_PA_lh_slope_b0!C9</f>
        <v>21.489485957408998</v>
      </c>
      <c r="AE11" s="103">
        <f>[13]Mode_PA_lh_slope_b0!D9</f>
        <v>51.068937214943901</v>
      </c>
      <c r="AF11" s="103">
        <f>[13]Mode_PA_lh_slope_b0!E9</f>
        <v>5.5419999999999998</v>
      </c>
      <c r="AG11" s="103">
        <f>[13]Mode_PA_lh_slope_b0!F9</f>
        <v>6.5460000000000003</v>
      </c>
      <c r="AH11" s="103">
        <f>[13]Mode_PA_lh_slope_b0!G9</f>
        <v>4.45</v>
      </c>
      <c r="AI11" s="106">
        <f>[13]Mode_PA_lh_slope_b0!H9</f>
        <v>2E-3</v>
      </c>
      <c r="AJ11" s="106">
        <f>[13]Mode_PA_lh_slope_b0!I9</f>
        <v>2E-3</v>
      </c>
      <c r="AK11" s="105" t="str">
        <f>[13]Mode_PA_lh_slope_b0!J9</f>
        <v>p&lt;0.01</v>
      </c>
      <c r="AL11" s="104">
        <v>0.1730903930522</v>
      </c>
      <c r="AM11" s="103"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11:I11 Q3:R5 Q11:R11 Z3:AA5 Z11:AA11 AI3:AJ5 AI11:AJ11 H1:I1 Q1:R1 Z1:AA1 AI1:AJ1 AI7:AJ9 Z7:AA9 Q7:R8 H7:I9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3:J5 J11 S3:S5 S11 AB3:AB5 AB11 AK3:AK5 AK11 J1 S1 AB1 AK1 AK7:AK9 AB7:AB9 S7:S9 J7:J9">
    <cfRule type="containsText" dxfId="122" priority="10" stopIfTrue="1" operator="containsText" text="p&lt;0.0001">
      <formula>NOT(ISERROR(SEARCH("p&lt;0.0001",J1)))</formula>
    </cfRule>
    <cfRule type="containsText" dxfId="121" priority="11" stopIfTrue="1" operator="containsText" text="p&lt;0.001">
      <formula>NOT(ISERROR(SEARCH("p&lt;0.001",J1)))</formula>
    </cfRule>
    <cfRule type="containsText" dxfId="120" priority="12" stopIfTrue="1" operator="containsText" text="p&lt;0.01">
      <formula>NOT(ISERROR(SEARCH("p&lt;0.01",J1)))</formula>
    </cfRule>
    <cfRule type="containsText" dxfId="119" priority="13" stopIfTrue="1" operator="containsText" text="p&lt;0.05">
      <formula>NOT(ISERROR(SEARCH("p&lt;0.05",J1)))</formula>
    </cfRule>
    <cfRule type="containsText" dxfId="118" priority="14" stopIfTrue="1" operator="containsText" text="p&lt;0.1">
      <formula>NOT(ISERROR(SEARCH("p&lt;0.1",J1)))</formula>
    </cfRule>
  </conditionalFormatting>
  <conditionalFormatting sqref="H6:I6 Q6:R6 Z6:AA6 AI6:AJ6">
    <cfRule type="cellIs" dxfId="117" priority="6" stopIfTrue="1" operator="lessThan">
      <formula>0.0001</formula>
    </cfRule>
    <cfRule type="cellIs" dxfId="116" priority="7" stopIfTrue="1" operator="lessThan">
      <formula>0.001</formula>
    </cfRule>
    <cfRule type="cellIs" dxfId="115" priority="8" stopIfTrue="1" operator="lessThan">
      <formula>0.05</formula>
    </cfRule>
    <cfRule type="cellIs" dxfId="114" priority="9" stopIfTrue="1" operator="lessThan">
      <formula>0.1</formula>
    </cfRule>
  </conditionalFormatting>
  <conditionalFormatting sqref="J6 S6 AB6 AK6">
    <cfRule type="containsText" dxfId="113" priority="1" stopIfTrue="1" operator="containsText" text="p&lt;0.0001">
      <formula>NOT(ISERROR(SEARCH("p&lt;0.0001",J6)))</formula>
    </cfRule>
    <cfRule type="containsText" dxfId="112" priority="2" stopIfTrue="1" operator="containsText" text="p&lt;0.001">
      <formula>NOT(ISERROR(SEARCH("p&lt;0.001",J6)))</formula>
    </cfRule>
    <cfRule type="containsText" dxfId="111" priority="3" stopIfTrue="1" operator="containsText" text="p&lt;0.01">
      <formula>NOT(ISERROR(SEARCH("p&lt;0.01",J6)))</formula>
    </cfRule>
    <cfRule type="containsText" dxfId="110" priority="4" stopIfTrue="1" operator="containsText" text="p&lt;0.05">
      <formula>NOT(ISERROR(SEARCH("p&lt;0.05",J6)))</formula>
    </cfRule>
    <cfRule type="containsText" dxfId="109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16" customWidth="1"/>
    <col min="4" max="5" width="7.6640625" style="15" customWidth="1"/>
    <col min="6" max="7" width="11.44140625" style="15" customWidth="1"/>
    <col min="8" max="9" width="8.6640625" style="15" customWidth="1"/>
    <col min="10" max="10" width="11.44140625" style="15" customWidth="1"/>
    <col min="11" max="11" width="9.6640625" style="17" customWidth="1"/>
    <col min="12" max="12" width="11.44140625" style="17" customWidth="1"/>
    <col min="13" max="14" width="7.6640625" style="15" customWidth="1"/>
    <col min="15" max="16" width="11.44140625" style="15" customWidth="1"/>
    <col min="17" max="18" width="8.6640625" style="15" customWidth="1"/>
    <col min="19" max="19" width="11.44140625" style="18" customWidth="1"/>
    <col min="20" max="20" width="9.6640625" style="18" customWidth="1"/>
    <col min="21" max="21" width="11.44140625" style="18" customWidth="1"/>
    <col min="22" max="23" width="7.6640625" style="15" customWidth="1"/>
    <col min="24" max="25" width="11.44140625" style="15" customWidth="1"/>
    <col min="26" max="27" width="8.6640625" style="15" customWidth="1"/>
    <col min="28" max="28" width="11.44140625" style="18" customWidth="1"/>
    <col min="29" max="29" width="9.6640625" style="18" customWidth="1"/>
    <col min="30" max="30" width="11.44140625" style="18" customWidth="1"/>
    <col min="31" max="32" width="7.6640625" style="15" customWidth="1"/>
    <col min="33" max="34" width="11.44140625" style="15" customWidth="1"/>
    <col min="35" max="36" width="8.6640625" style="15" customWidth="1"/>
    <col min="37" max="37" width="11.44140625" style="18" customWidth="1"/>
    <col min="38" max="38" width="9.6640625" style="18" customWidth="1"/>
    <col min="39" max="39" width="11.44140625" style="18" customWidth="1"/>
    <col min="40" max="41" width="7.6640625" style="15" customWidth="1"/>
    <col min="42" max="43" width="11.44140625" style="15" customWidth="1"/>
    <col min="44" max="45" width="8.6640625" style="15" customWidth="1"/>
    <col min="46" max="46" width="11.44140625" style="18" customWidth="1"/>
    <col min="47" max="47" width="9.6640625" style="18" customWidth="1"/>
    <col min="48" max="48" width="11.44140625" style="18" customWidth="1"/>
    <col min="49" max="50" width="7.6640625" style="15" customWidth="1"/>
    <col min="51" max="52" width="11.44140625" style="15" customWidth="1"/>
    <col min="53" max="54" width="8.6640625" style="15" customWidth="1"/>
    <col min="55" max="55" width="11.44140625" style="18" customWidth="1"/>
    <col min="56" max="56" width="9.6640625" style="18" customWidth="1"/>
    <col min="57" max="57" width="11.44140625" style="18" customWidth="1"/>
    <col min="58" max="59" width="11.44140625" style="15" customWidth="1"/>
    <col min="60" max="16384" width="13.88671875" style="15"/>
  </cols>
  <sheetData>
    <row r="1" spans="1:57" ht="20.399999999999999" customHeight="1" x14ac:dyDescent="0.25">
      <c r="A1" s="188" t="s">
        <v>50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</row>
    <row r="2" spans="1:57" ht="13.2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57" ht="13.2" customHeight="1" x14ac:dyDescent="0.25">
      <c r="A3" s="95" t="s">
        <v>45</v>
      </c>
      <c r="B3" s="88"/>
      <c r="C3" s="88"/>
      <c r="D3" s="89"/>
      <c r="E3" s="89"/>
      <c r="F3" s="89"/>
      <c r="G3" s="89"/>
      <c r="H3" s="89"/>
      <c r="I3" s="89"/>
      <c r="J3" s="89"/>
      <c r="K3" s="90"/>
      <c r="L3" s="90"/>
    </row>
    <row r="4" spans="1:57" s="14" customFormat="1" ht="33.6" customHeight="1" thickBot="1" x14ac:dyDescent="0.35">
      <c r="A4" s="45" t="s">
        <v>37</v>
      </c>
      <c r="B4" s="186" t="s">
        <v>38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 t="s">
        <v>39</v>
      </c>
      <c r="N4" s="186"/>
      <c r="O4" s="186"/>
      <c r="P4" s="186"/>
      <c r="Q4" s="186"/>
      <c r="R4" s="186"/>
      <c r="S4" s="186"/>
      <c r="T4" s="186"/>
      <c r="U4" s="186"/>
      <c r="V4" s="187" t="s">
        <v>40</v>
      </c>
      <c r="W4" s="186"/>
      <c r="X4" s="186"/>
      <c r="Y4" s="186"/>
      <c r="Z4" s="186"/>
      <c r="AA4" s="186"/>
      <c r="AB4" s="186"/>
      <c r="AC4" s="186"/>
      <c r="AD4" s="186"/>
      <c r="AE4" s="187" t="s">
        <v>41</v>
      </c>
      <c r="AF4" s="186"/>
      <c r="AG4" s="186"/>
      <c r="AH4" s="186"/>
      <c r="AI4" s="186"/>
      <c r="AJ4" s="186"/>
      <c r="AK4" s="186"/>
      <c r="AL4" s="186"/>
      <c r="AM4" s="186"/>
      <c r="AN4" s="187" t="s">
        <v>42</v>
      </c>
      <c r="AO4" s="186"/>
      <c r="AP4" s="186"/>
      <c r="AQ4" s="186"/>
      <c r="AR4" s="186"/>
      <c r="AS4" s="186"/>
      <c r="AT4" s="186"/>
      <c r="AU4" s="186"/>
      <c r="AV4" s="186"/>
      <c r="AW4" s="187" t="s">
        <v>43</v>
      </c>
      <c r="AX4" s="186"/>
      <c r="AY4" s="186"/>
      <c r="AZ4" s="186"/>
      <c r="BA4" s="186"/>
      <c r="BB4" s="186"/>
      <c r="BC4" s="186"/>
      <c r="BD4" s="186"/>
      <c r="BE4" s="186"/>
    </row>
    <row r="5" spans="1:57" s="41" customFormat="1" ht="33.6" customHeight="1" thickTop="1" thickBot="1" x14ac:dyDescent="0.3">
      <c r="A5" s="35" t="s">
        <v>28</v>
      </c>
      <c r="B5" s="35" t="s">
        <v>52</v>
      </c>
      <c r="C5" s="35" t="s">
        <v>53</v>
      </c>
      <c r="D5" s="35" t="s">
        <v>31</v>
      </c>
      <c r="E5" s="35" t="s">
        <v>2</v>
      </c>
      <c r="F5" s="35" t="s">
        <v>10</v>
      </c>
      <c r="G5" s="35" t="s">
        <v>11</v>
      </c>
      <c r="H5" s="35" t="s">
        <v>8</v>
      </c>
      <c r="I5" s="35" t="s">
        <v>12</v>
      </c>
      <c r="J5" s="35" t="s">
        <v>22</v>
      </c>
      <c r="K5" s="36" t="str">
        <f>[19]Mode_PA_h_t_b1!J1</f>
        <v>p.adj (BH)</v>
      </c>
      <c r="L5" s="36" t="s">
        <v>27</v>
      </c>
      <c r="M5" s="35" t="str">
        <f t="shared" ref="M5:U5" si="0">D5</f>
        <v>β1</v>
      </c>
      <c r="N5" s="35" t="str">
        <f t="shared" si="0"/>
        <v xml:space="preserve">SE </v>
      </c>
      <c r="O5" s="35" t="str">
        <f t="shared" si="0"/>
        <v>2.5% CI</v>
      </c>
      <c r="P5" s="35" t="str">
        <f t="shared" si="0"/>
        <v>97.5% CI</v>
      </c>
      <c r="Q5" s="35" t="str">
        <f t="shared" si="0"/>
        <v>t</v>
      </c>
      <c r="R5" s="35" t="str">
        <f t="shared" si="0"/>
        <v>df</v>
      </c>
      <c r="S5" s="38" t="str">
        <f t="shared" si="0"/>
        <v>p. val.</v>
      </c>
      <c r="T5" s="38" t="str">
        <f t="shared" si="0"/>
        <v>p.adj (BH)</v>
      </c>
      <c r="U5" s="39" t="str">
        <f t="shared" si="0"/>
        <v>sig.</v>
      </c>
      <c r="V5" s="37" t="str">
        <f t="shared" ref="V5:AD5" si="1">D5</f>
        <v>β1</v>
      </c>
      <c r="W5" s="35" t="str">
        <f t="shared" si="1"/>
        <v xml:space="preserve">SE </v>
      </c>
      <c r="X5" s="35" t="str">
        <f t="shared" si="1"/>
        <v>2.5% CI</v>
      </c>
      <c r="Y5" s="35" t="str">
        <f t="shared" si="1"/>
        <v>97.5% CI</v>
      </c>
      <c r="Z5" s="35" t="str">
        <f t="shared" si="1"/>
        <v>t</v>
      </c>
      <c r="AA5" s="35" t="str">
        <f t="shared" si="1"/>
        <v>df</v>
      </c>
      <c r="AB5" s="38" t="str">
        <f t="shared" si="1"/>
        <v>p. val.</v>
      </c>
      <c r="AC5" s="38" t="str">
        <f t="shared" si="1"/>
        <v>p.adj (BH)</v>
      </c>
      <c r="AD5" s="39" t="str">
        <f t="shared" si="1"/>
        <v>sig.</v>
      </c>
      <c r="AE5" s="35" t="str">
        <f t="shared" ref="AE5:AM5" si="2">D5</f>
        <v>β1</v>
      </c>
      <c r="AF5" s="35" t="str">
        <f t="shared" si="2"/>
        <v xml:space="preserve">SE </v>
      </c>
      <c r="AG5" s="35" t="str">
        <f t="shared" si="2"/>
        <v>2.5% CI</v>
      </c>
      <c r="AH5" s="35" t="str">
        <f t="shared" si="2"/>
        <v>97.5% CI</v>
      </c>
      <c r="AI5" s="35" t="str">
        <f t="shared" si="2"/>
        <v>t</v>
      </c>
      <c r="AJ5" s="35" t="str">
        <f t="shared" si="2"/>
        <v>df</v>
      </c>
      <c r="AK5" s="38" t="str">
        <f t="shared" si="2"/>
        <v>p. val.</v>
      </c>
      <c r="AL5" s="38" t="str">
        <f t="shared" si="2"/>
        <v>p.adj (BH)</v>
      </c>
      <c r="AM5" s="39" t="str">
        <f t="shared" si="2"/>
        <v>sig.</v>
      </c>
      <c r="AN5" s="37" t="str">
        <f t="shared" ref="AN5:AV5" si="3">D5</f>
        <v>β1</v>
      </c>
      <c r="AO5" s="35" t="str">
        <f t="shared" si="3"/>
        <v xml:space="preserve">SE </v>
      </c>
      <c r="AP5" s="35" t="str">
        <f t="shared" si="3"/>
        <v>2.5% CI</v>
      </c>
      <c r="AQ5" s="35" t="str">
        <f t="shared" si="3"/>
        <v>97.5% CI</v>
      </c>
      <c r="AR5" s="35" t="str">
        <f t="shared" si="3"/>
        <v>t</v>
      </c>
      <c r="AS5" s="35" t="str">
        <f t="shared" si="3"/>
        <v>df</v>
      </c>
      <c r="AT5" s="38" t="str">
        <f t="shared" si="3"/>
        <v>p. val.</v>
      </c>
      <c r="AU5" s="38" t="str">
        <f t="shared" si="3"/>
        <v>p.adj (BH)</v>
      </c>
      <c r="AV5" s="39" t="str">
        <f t="shared" si="3"/>
        <v>sig.</v>
      </c>
      <c r="AW5" s="37" t="str">
        <f t="shared" ref="AW5:BD5" si="4">D5</f>
        <v>β1</v>
      </c>
      <c r="AX5" s="35" t="str">
        <f t="shared" si="4"/>
        <v xml:space="preserve">SE </v>
      </c>
      <c r="AY5" s="35" t="str">
        <f t="shared" si="4"/>
        <v>2.5% CI</v>
      </c>
      <c r="AZ5" s="35" t="str">
        <f t="shared" si="4"/>
        <v>97.5% CI</v>
      </c>
      <c r="BA5" s="35" t="str">
        <f t="shared" si="4"/>
        <v>t</v>
      </c>
      <c r="BB5" s="35" t="str">
        <f t="shared" si="4"/>
        <v>df</v>
      </c>
      <c r="BC5" s="38" t="str">
        <f t="shared" si="4"/>
        <v>p. val.</v>
      </c>
      <c r="BD5" s="38" t="str">
        <f t="shared" si="4"/>
        <v>p.adj (BH)</v>
      </c>
      <c r="BE5" s="40" t="str">
        <f>U5</f>
        <v>sig.</v>
      </c>
    </row>
    <row r="6" spans="1:57" s="41" customFormat="1" ht="33.6" customHeight="1" thickTop="1" thickBot="1" x14ac:dyDescent="0.3">
      <c r="A6" s="20" t="s">
        <v>23</v>
      </c>
      <c r="B6" s="21" t="e">
        <f>#REF!</f>
        <v>#REF!</v>
      </c>
      <c r="C6" s="21" t="e">
        <f>#REF!</f>
        <v>#REF!</v>
      </c>
      <c r="D6" s="21">
        <f>[14]Mode_PA_l_f0_b1!C8</f>
        <v>2.9060000000000001</v>
      </c>
      <c r="E6" s="21">
        <f>[14]Mode_PA_l_f0_b1!D8</f>
        <v>1.43989403890102</v>
      </c>
      <c r="F6" s="21">
        <f>[14]Mode_PA_l_f0_b1!E8</f>
        <v>4.3723495376978097</v>
      </c>
      <c r="G6" s="21">
        <f>[14]Mode_PA_l_f0_b1!F8</f>
        <v>0.747</v>
      </c>
      <c r="H6" s="21">
        <f>[14]Mode_PA_l_f0_b1!G8</f>
        <v>3.8929999999999998</v>
      </c>
      <c r="I6" s="21">
        <f>[14]Mode_PA_l_f0_b1!H8</f>
        <v>599.22</v>
      </c>
      <c r="J6" s="43">
        <f>[14]Mode_PA_l_f0_b1!I8</f>
        <v>1.1E-4</v>
      </c>
      <c r="K6" s="43">
        <f>[14]Mode_PA_l_f0_b1!J8</f>
        <v>2.5999999999999998E-4</v>
      </c>
      <c r="L6" s="91" t="str">
        <f>[14]Mode_PA_l_f0_b1!K8</f>
        <v>p&lt;0.001</v>
      </c>
      <c r="M6" s="21">
        <f>[14]Mode_PA_l_f0_b1!C9</f>
        <v>0.70899999999999996</v>
      </c>
      <c r="N6" s="21">
        <f>[14]Mode_PA_l_f0_b1!D9</f>
        <v>0.102277898532735</v>
      </c>
      <c r="O6" s="21">
        <f>[14]Mode_PA_l_f0_b1!E9</f>
        <v>1.3152789603550199</v>
      </c>
      <c r="P6" s="21">
        <f>[14]Mode_PA_l_f0_b1!F9</f>
        <v>0.309</v>
      </c>
      <c r="Q6" s="21">
        <f>[14]Mode_PA_l_f0_b1!G9</f>
        <v>2.2949999999999999</v>
      </c>
      <c r="R6" s="21">
        <f>[14]Mode_PA_l_f0_b1!H9</f>
        <v>599.28</v>
      </c>
      <c r="S6" s="43">
        <f>[14]Mode_PA_l_f0_b1!I9</f>
        <v>2.1999999999999999E-2</v>
      </c>
      <c r="T6" s="43">
        <f>[14]Mode_PA_l_f0_b1!J9</f>
        <v>3.3000000000000002E-2</v>
      </c>
      <c r="U6" s="34" t="str">
        <f>[14]Mode_PA_l_f0_b1!K9</f>
        <v>p&lt;0.05</v>
      </c>
      <c r="V6" s="22">
        <f>[14]Mode_PA_l_f0_b1!C10</f>
        <v>2.7370000000000001</v>
      </c>
      <c r="W6" s="21">
        <f>[14]Mode_PA_l_f0_b1!D10</f>
        <v>2.2689946448089602</v>
      </c>
      <c r="X6" s="21">
        <f>[14]Mode_PA_l_f0_b1!E10</f>
        <v>3.20506087914102</v>
      </c>
      <c r="Y6" s="21">
        <f>[14]Mode_PA_l_f0_b1!F10</f>
        <v>0.23799999999999999</v>
      </c>
      <c r="Z6" s="21">
        <f>[14]Mode_PA_l_f0_b1!G10</f>
        <v>11.484999999999999</v>
      </c>
      <c r="AA6" s="21">
        <f>[14]Mode_PA_l_f0_b1!H10</f>
        <v>599.30999999999995</v>
      </c>
      <c r="AB6" s="43">
        <f>[14]Mode_PA_l_f0_b1!I10</f>
        <v>9.8999999999999996E-28</v>
      </c>
      <c r="AC6" s="43">
        <f>[14]Mode_PA_l_f0_b1!J10</f>
        <v>1.7000000000000001E-26</v>
      </c>
      <c r="AD6" s="34" t="str">
        <f>[14]Mode_PA_l_f0_b1!K10</f>
        <v>p&lt;0.001</v>
      </c>
      <c r="AE6" s="21">
        <f>[14]Mode_PA_l_f0_b1!C11</f>
        <v>-2.1970000000000001</v>
      </c>
      <c r="AF6" s="21">
        <f>[14]Mode_PA_l_f0_b1!D11</f>
        <v>-3.71501773001311</v>
      </c>
      <c r="AG6" s="21">
        <f>[14]Mode_PA_l_f0_b1!E11</f>
        <v>-0.679668987678123</v>
      </c>
      <c r="AH6" s="21">
        <f>[14]Mode_PA_l_f0_b1!F11</f>
        <v>0.77300000000000002</v>
      </c>
      <c r="AI6" s="21">
        <f>[14]Mode_PA_l_f0_b1!G11</f>
        <v>-2.843</v>
      </c>
      <c r="AJ6" s="21">
        <f>[14]Mode_PA_l_f0_b1!H11</f>
        <v>599.24</v>
      </c>
      <c r="AK6" s="43">
        <f>[14]Mode_PA_l_f0_b1!I11</f>
        <v>5.0000000000000001E-3</v>
      </c>
      <c r="AL6" s="43">
        <f>[14]Mode_PA_l_f0_b1!J11</f>
        <v>8.0000000000000002E-3</v>
      </c>
      <c r="AM6" s="34" t="str">
        <f>[14]Mode_PA_l_f0_b1!K11</f>
        <v>p&lt;0.01</v>
      </c>
      <c r="AN6" s="22">
        <f>[14]Mode_PA_l_f0_b1!C12</f>
        <v>-0.16900000000000001</v>
      </c>
      <c r="AO6" s="21">
        <f>[14]Mode_PA_l_f0_b1!D12</f>
        <v>-1.6120360772511799</v>
      </c>
      <c r="AP6" s="21">
        <f>[14]Mode_PA_l_f0_b1!E12</f>
        <v>1.27384802462074</v>
      </c>
      <c r="AQ6" s="21">
        <f>[14]Mode_PA_l_f0_b1!F12</f>
        <v>0.73499999999999999</v>
      </c>
      <c r="AR6" s="21">
        <f>[14]Mode_PA_l_f0_b1!G12</f>
        <v>-0.23</v>
      </c>
      <c r="AS6" s="21">
        <f>[14]Mode_PA_l_f0_b1!H12</f>
        <v>599.23</v>
      </c>
      <c r="AT6" s="43">
        <f>[14]Mode_PA_l_f0_b1!I12</f>
        <v>0.81799999999999995</v>
      </c>
      <c r="AU6" s="43">
        <f>[14]Mode_PA_l_f0_b1!J12</f>
        <v>0.88200000000000001</v>
      </c>
      <c r="AV6" s="34">
        <f>[14]Mode_PA_l_f0_b1!K12</f>
        <v>0</v>
      </c>
      <c r="AW6" s="22">
        <f>[14]Mode_PA_l_f0_b1!C13</f>
        <v>2.028</v>
      </c>
      <c r="AX6" s="21">
        <f>[14]Mode_PA_l_f0_b1!D13</f>
        <v>1.4427162114199401</v>
      </c>
      <c r="AY6" s="21">
        <f>[14]Mode_PA_l_f0_b1!E13</f>
        <v>2.6137824536420098</v>
      </c>
      <c r="AZ6" s="21">
        <f>[14]Mode_PA_l_f0_b1!F13</f>
        <v>0.29799999999999999</v>
      </c>
      <c r="BA6" s="21">
        <f>[14]Mode_PA_l_f0_b1!G13</f>
        <v>6.8029999999999999</v>
      </c>
      <c r="BB6" s="21">
        <f>[14]Mode_PA_l_f0_b1!H13</f>
        <v>599.21</v>
      </c>
      <c r="BC6" s="43">
        <f>[14]Mode_PA_l_f0_b1!I13</f>
        <v>2.5000000000000001E-11</v>
      </c>
      <c r="BD6" s="43">
        <f>[14]Mode_PA_l_f0_b1!J13</f>
        <v>1E-10</v>
      </c>
      <c r="BE6" s="34" t="str">
        <f>[14]Mode_PA_l_f0_b1!K13</f>
        <v>p&lt;0.001</v>
      </c>
    </row>
    <row r="7" spans="1:57" s="42" customFormat="1" ht="33.6" customHeight="1" thickBot="1" x14ac:dyDescent="0.3">
      <c r="A7" s="23" t="s">
        <v>24</v>
      </c>
      <c r="B7" s="19" t="e">
        <f>#REF!</f>
        <v>#REF!</v>
      </c>
      <c r="C7" s="19" t="e">
        <f>#REF!</f>
        <v>#REF!</v>
      </c>
      <c r="D7" s="19">
        <f>[15]Mode_PA_h_f0_b1!C8</f>
        <v>-0.224</v>
      </c>
      <c r="E7" s="19">
        <f>[15]Mode_PA_h_f0_b1!D8</f>
        <v>-2.37459918545763</v>
      </c>
      <c r="F7" s="19">
        <f>[15]Mode_PA_h_f0_b1!E8</f>
        <v>1.9261080163397499</v>
      </c>
      <c r="G7" s="19">
        <f>[15]Mode_PA_h_f0_b1!F8</f>
        <v>1.095</v>
      </c>
      <c r="H7" s="19">
        <f>[15]Mode_PA_h_f0_b1!G8</f>
        <v>-0.20499999999999999</v>
      </c>
      <c r="I7" s="19">
        <f>[15]Mode_PA_h_f0_b1!H8</f>
        <v>610.41</v>
      </c>
      <c r="J7" s="43">
        <f>[15]Mode_PA_h_f0_b1!I8</f>
        <v>0.83799999999999997</v>
      </c>
      <c r="K7" s="43">
        <f>[15]Mode_PA_h_f0_b1!J8</f>
        <v>0.89200000000000002</v>
      </c>
      <c r="L7" s="91">
        <f>[15]Mode_PA_h_f0_b1!K8</f>
        <v>0</v>
      </c>
      <c r="M7" s="19">
        <f>[15]Mode_PA_h_f0_b1!C9</f>
        <v>3.5750000000000002</v>
      </c>
      <c r="N7" s="19">
        <f>[15]Mode_PA_h_f0_b1!D9</f>
        <v>2.7230860418040499</v>
      </c>
      <c r="O7" s="19">
        <f>[15]Mode_PA_h_f0_b1!E9</f>
        <v>4.4268560790662503</v>
      </c>
      <c r="P7" s="19">
        <f>[15]Mode_PA_h_f0_b1!F9</f>
        <v>0.434</v>
      </c>
      <c r="Q7" s="19">
        <f>[15]Mode_PA_h_f0_b1!G9</f>
        <v>8.2409999999999997</v>
      </c>
      <c r="R7" s="19">
        <f>[15]Mode_PA_h_f0_b1!H9</f>
        <v>610.38</v>
      </c>
      <c r="S7" s="43">
        <f>[15]Mode_PA_h_f0_b1!I9</f>
        <v>1.0000000000000001E-15</v>
      </c>
      <c r="T7" s="43">
        <f>[15]Mode_PA_h_f0_b1!J9</f>
        <v>7.2000000000000002E-15</v>
      </c>
      <c r="U7" s="34" t="str">
        <f>[15]Mode_PA_h_f0_b1!K9</f>
        <v>p&lt;0.001</v>
      </c>
      <c r="V7" s="24">
        <f>[15]Mode_PA_h_f0_b1!C10</f>
        <v>3.5840000000000001</v>
      </c>
      <c r="W7" s="19">
        <f>[15]Mode_PA_h_f0_b1!D10</f>
        <v>2.9190359284613399</v>
      </c>
      <c r="X7" s="19">
        <f>[15]Mode_PA_h_f0_b1!E10</f>
        <v>4.2499505497987498</v>
      </c>
      <c r="Y7" s="19">
        <f>[15]Mode_PA_h_f0_b1!F10</f>
        <v>0.33900000000000002</v>
      </c>
      <c r="Z7" s="19">
        <f>[15]Mode_PA_h_f0_b1!G10</f>
        <v>10.577999999999999</v>
      </c>
      <c r="AA7" s="19">
        <f>[15]Mode_PA_h_f0_b1!H10</f>
        <v>610.54999999999995</v>
      </c>
      <c r="AB7" s="43">
        <f>[15]Mode_PA_h_f0_b1!I10</f>
        <v>3.9999999999999997E-24</v>
      </c>
      <c r="AC7" s="43">
        <f>[15]Mode_PA_h_f0_b1!J10</f>
        <v>5.5000000000000001E-23</v>
      </c>
      <c r="AD7" s="34" t="str">
        <f>[15]Mode_PA_h_f0_b1!K10</f>
        <v>p&lt;0.001</v>
      </c>
      <c r="AE7" s="19">
        <f>[15]Mode_PA_h_f0_b1!C11</f>
        <v>3.7989999999999999</v>
      </c>
      <c r="AF7" s="19">
        <f>[15]Mode_PA_h_f0_b1!D11</f>
        <v>1.5760476102043599</v>
      </c>
      <c r="AG7" s="19">
        <f>[15]Mode_PA_h_f0_b1!E11</f>
        <v>6.0223856797981297</v>
      </c>
      <c r="AH7" s="19">
        <f>[15]Mode_PA_h_f0_b1!F11</f>
        <v>1.1319999999999999</v>
      </c>
      <c r="AI7" s="19">
        <f>[15]Mode_PA_h_f0_b1!G11</f>
        <v>3.3559999999999999</v>
      </c>
      <c r="AJ7" s="19">
        <f>[15]Mode_PA_h_f0_b1!H11</f>
        <v>610.42999999999995</v>
      </c>
      <c r="AK7" s="43">
        <f>[15]Mode_PA_h_f0_b1!I11</f>
        <v>8.4000000000000003E-4</v>
      </c>
      <c r="AL7" s="43">
        <f>[15]Mode_PA_h_f0_b1!J11</f>
        <v>2E-3</v>
      </c>
      <c r="AM7" s="34" t="str">
        <f>[15]Mode_PA_h_f0_b1!K11</f>
        <v>p&lt;0.01</v>
      </c>
      <c r="AN7" s="24">
        <f>[15]Mode_PA_h_f0_b1!C12</f>
        <v>3.8090000000000002</v>
      </c>
      <c r="AO7" s="19">
        <f>[15]Mode_PA_h_f0_b1!D12</f>
        <v>1.6896880694561001</v>
      </c>
      <c r="AP7" s="19">
        <f>[15]Mode_PA_h_f0_b1!E12</f>
        <v>5.9277895779385901</v>
      </c>
      <c r="AQ7" s="19">
        <f>[15]Mode_PA_h_f0_b1!F12</f>
        <v>1.079</v>
      </c>
      <c r="AR7" s="19">
        <f>[15]Mode_PA_h_f0_b1!G12</f>
        <v>3.53</v>
      </c>
      <c r="AS7" s="19">
        <f>[15]Mode_PA_h_f0_b1!H12</f>
        <v>610.42999999999995</v>
      </c>
      <c r="AT7" s="43">
        <f>[15]Mode_PA_h_f0_b1!I12</f>
        <v>4.4999999999999999E-4</v>
      </c>
      <c r="AU7" s="43">
        <f>[15]Mode_PA_h_f0_b1!J12</f>
        <v>9.3000000000000005E-4</v>
      </c>
      <c r="AV7" s="34" t="str">
        <f>[15]Mode_PA_h_f0_b1!K12</f>
        <v>p&lt;0.001</v>
      </c>
      <c r="AW7" s="24">
        <f>[15]Mode_PA_h_f0_b1!C13</f>
        <v>0.01</v>
      </c>
      <c r="AX7" s="19">
        <f>[15]Mode_PA_h_f0_b1!D13</f>
        <v>-0.83797400462558602</v>
      </c>
      <c r="AY7" s="19">
        <f>[15]Mode_PA_h_f0_b1!E13</f>
        <v>0.85701836201477699</v>
      </c>
      <c r="AZ7" s="19">
        <f>[15]Mode_PA_h_f0_b1!F13</f>
        <v>0.432</v>
      </c>
      <c r="BA7" s="19">
        <f>[15]Mode_PA_h_f0_b1!G13</f>
        <v>2.1999999999999999E-2</v>
      </c>
      <c r="BB7" s="19">
        <f>[15]Mode_PA_h_f0_b1!H13</f>
        <v>610.38</v>
      </c>
      <c r="BC7" s="43">
        <f>[15]Mode_PA_h_f0_b1!I13</f>
        <v>0.98199999999999998</v>
      </c>
      <c r="BD7" s="43">
        <f>[15]Mode_PA_h_f0_b1!J13</f>
        <v>0.98199999999999998</v>
      </c>
      <c r="BE7" s="34">
        <f>[15]Mode_PA_h_f0_b1!K13</f>
        <v>0</v>
      </c>
    </row>
    <row r="8" spans="1:57" ht="33.6" customHeight="1" thickBot="1" x14ac:dyDescent="0.3">
      <c r="A8" s="25" t="s">
        <v>5</v>
      </c>
      <c r="B8" s="26" t="e">
        <f>#REF!</f>
        <v>#REF!</v>
      </c>
      <c r="C8" s="26" t="e">
        <f>#REF!</f>
        <v>#REF!</v>
      </c>
      <c r="D8" s="26">
        <f>[16]Mode_PA_f0_exc_b1!C8</f>
        <v>-2.7370000000000001</v>
      </c>
      <c r="E8" s="26">
        <f>[16]Mode_PA_f0_exc_b1!D8</f>
        <v>-4.3344661309013999</v>
      </c>
      <c r="F8" s="26">
        <f>[16]Mode_PA_f0_exc_b1!E8</f>
        <v>-1.1389865705839299</v>
      </c>
      <c r="G8" s="26">
        <f>[16]Mode_PA_f0_exc_b1!F8</f>
        <v>0.81399999999999995</v>
      </c>
      <c r="H8" s="26">
        <f>[16]Mode_PA_f0_exc_b1!G8</f>
        <v>-3.3639999999999999</v>
      </c>
      <c r="I8" s="26">
        <f>[16]Mode_PA_f0_exc_b1!H8</f>
        <v>609.5</v>
      </c>
      <c r="J8" s="43">
        <f>[16]Mode_PA_f0_exc_b1!I8</f>
        <v>8.1999999999999998E-4</v>
      </c>
      <c r="K8" s="43">
        <f>[16]Mode_PA_f0_exc_b1!J8</f>
        <v>2E-3</v>
      </c>
      <c r="L8" s="91" t="str">
        <f>[16]Mode_PA_f0_exc_b1!K8</f>
        <v>p&lt;0.01</v>
      </c>
      <c r="M8" s="26">
        <f>[16]Mode_PA_f0_exc_b1!C9</f>
        <v>3.6280000000000001</v>
      </c>
      <c r="N8" s="26">
        <f>[16]Mode_PA_f0_exc_b1!D9</f>
        <v>2.9958198266153402</v>
      </c>
      <c r="O8" s="26">
        <f>[16]Mode_PA_f0_exc_b1!E9</f>
        <v>4.2601421782406597</v>
      </c>
      <c r="P8" s="26">
        <f>[16]Mode_PA_f0_exc_b1!F9</f>
        <v>0.32200000000000001</v>
      </c>
      <c r="Q8" s="26">
        <f>[16]Mode_PA_f0_exc_b1!G9</f>
        <v>11.271000000000001</v>
      </c>
      <c r="R8" s="26">
        <f>[16]Mode_PA_f0_exc_b1!H9</f>
        <v>608.67999999999995</v>
      </c>
      <c r="S8" s="43">
        <f>[16]Mode_PA_f0_exc_b1!I9</f>
        <v>6.7999999999999994E-27</v>
      </c>
      <c r="T8" s="43">
        <f>[16]Mode_PA_f0_exc_b1!J9</f>
        <v>1E-25</v>
      </c>
      <c r="U8" s="34" t="str">
        <f>[16]Mode_PA_f0_exc_b1!K9</f>
        <v>p&lt;0.001</v>
      </c>
      <c r="V8" s="27">
        <f>[16]Mode_PA_f0_exc_b1!C10</f>
        <v>1.2</v>
      </c>
      <c r="W8" s="26">
        <f>[16]Mode_PA_f0_exc_b1!D10</f>
        <v>0.70686892976566496</v>
      </c>
      <c r="X8" s="26">
        <f>[16]Mode_PA_f0_exc_b1!E10</f>
        <v>1.69411638255483</v>
      </c>
      <c r="Y8" s="26">
        <f>[16]Mode_PA_f0_exc_b1!F10</f>
        <v>0.251</v>
      </c>
      <c r="Z8" s="26">
        <f>[16]Mode_PA_f0_exc_b1!G10</f>
        <v>4.7759999999999998</v>
      </c>
      <c r="AA8" s="26">
        <f>[16]Mode_PA_f0_exc_b1!H10</f>
        <v>610.30999999999995</v>
      </c>
      <c r="AB8" s="43">
        <f>[16]Mode_PA_f0_exc_b1!I10</f>
        <v>2.2000000000000001E-6</v>
      </c>
      <c r="AC8" s="43">
        <f>[16]Mode_PA_f0_exc_b1!J10</f>
        <v>6.0000000000000002E-6</v>
      </c>
      <c r="AD8" s="34" t="str">
        <f>[16]Mode_PA_f0_exc_b1!K10</f>
        <v>p&lt;0.001</v>
      </c>
      <c r="AE8" s="26">
        <f>[16]Mode_PA_f0_exc_b1!C11</f>
        <v>6.3650000000000002</v>
      </c>
      <c r="AF8" s="26">
        <f>[16]Mode_PA_f0_exc_b1!D11</f>
        <v>4.7129881437151004</v>
      </c>
      <c r="AG8" s="26">
        <f>[16]Mode_PA_f0_exc_b1!E11</f>
        <v>8.0164265627751394</v>
      </c>
      <c r="AH8" s="26">
        <f>[16]Mode_PA_f0_exc_b1!F11</f>
        <v>0.84099999999999997</v>
      </c>
      <c r="AI8" s="26">
        <f>[16]Mode_PA_f0_exc_b1!G11</f>
        <v>7.5679999999999996</v>
      </c>
      <c r="AJ8" s="26">
        <f>[16]Mode_PA_f0_exc_b1!H11</f>
        <v>609.64</v>
      </c>
      <c r="AK8" s="43">
        <f>[16]Mode_PA_f0_exc_b1!I11</f>
        <v>1.4000000000000001E-13</v>
      </c>
      <c r="AL8" s="43">
        <f>[16]Mode_PA_f0_exc_b1!J11</f>
        <v>6.8999999999999999E-13</v>
      </c>
      <c r="AM8" s="34" t="str">
        <f>[16]Mode_PA_f0_exc_b1!K11</f>
        <v>p&lt;0.001</v>
      </c>
      <c r="AN8" s="27">
        <f>[16]Mode_PA_f0_exc_b1!C12</f>
        <v>3.9369999999999998</v>
      </c>
      <c r="AO8" s="26">
        <f>[16]Mode_PA_f0_exc_b1!D12</f>
        <v>2.3631041742216201</v>
      </c>
      <c r="AP8" s="26">
        <f>[16]Mode_PA_f0_exc_b1!E12</f>
        <v>5.5113338398016403</v>
      </c>
      <c r="AQ8" s="26">
        <f>[16]Mode_PA_f0_exc_b1!F12</f>
        <v>0.80200000000000005</v>
      </c>
      <c r="AR8" s="26">
        <f>[16]Mode_PA_f0_exc_b1!G12</f>
        <v>4.9119999999999999</v>
      </c>
      <c r="AS8" s="26">
        <f>[16]Mode_PA_f0_exc_b1!H12</f>
        <v>609.20000000000005</v>
      </c>
      <c r="AT8" s="43">
        <f>[16]Mode_PA_f0_exc_b1!I12</f>
        <v>1.1999999999999999E-6</v>
      </c>
      <c r="AU8" s="43">
        <f>[16]Mode_PA_f0_exc_b1!J12</f>
        <v>3.1999999999999999E-6</v>
      </c>
      <c r="AV8" s="34" t="str">
        <f>[16]Mode_PA_f0_exc_b1!K12</f>
        <v>p&lt;0.001</v>
      </c>
      <c r="AW8" s="27">
        <f>[16]Mode_PA_f0_exc_b1!C13</f>
        <v>-2.427</v>
      </c>
      <c r="AX8" s="26">
        <f>[16]Mode_PA_f0_exc_b1!D13</f>
        <v>-3.0563169356586801</v>
      </c>
      <c r="AY8" s="26">
        <f>[16]Mode_PA_f0_exc_b1!E13</f>
        <v>-1.79865975678001</v>
      </c>
      <c r="AZ8" s="26">
        <f>[16]Mode_PA_f0_exc_b1!F13</f>
        <v>0.32</v>
      </c>
      <c r="BA8" s="26">
        <f>[16]Mode_PA_f0_exc_b1!G13</f>
        <v>-7.5810000000000004</v>
      </c>
      <c r="BB8" s="26">
        <f>[16]Mode_PA_f0_exc_b1!H13</f>
        <v>609.54</v>
      </c>
      <c r="BC8" s="43">
        <f>[16]Mode_PA_f0_exc_b1!I13</f>
        <v>1.3E-13</v>
      </c>
      <c r="BD8" s="43">
        <f>[16]Mode_PA_f0_exc_b1!J13</f>
        <v>6.4999999999999996E-13</v>
      </c>
      <c r="BE8" s="34" t="str">
        <f>[16]Mode_PA_f0_exc_b1!K13</f>
        <v>p&lt;0.001</v>
      </c>
    </row>
    <row r="9" spans="1:57" ht="33.6" customHeight="1" thickBot="1" x14ac:dyDescent="0.3">
      <c r="A9" s="30" t="s">
        <v>54</v>
      </c>
      <c r="B9" s="26" t="e">
        <f>#REF!</f>
        <v>#REF!</v>
      </c>
      <c r="C9" s="26" t="e">
        <f>#REF!</f>
        <v>#REF!</v>
      </c>
      <c r="D9" s="25">
        <f>[17]Mode_PA_lh_mean_f0_b1!C8</f>
        <v>1.028</v>
      </c>
      <c r="E9" s="25">
        <f>[17]Mode_PA_lh_mean_f0_b1!D8</f>
        <v>-0.59504439224239403</v>
      </c>
      <c r="F9" s="25">
        <f>[17]Mode_PA_lh_mean_f0_b1!E8</f>
        <v>2.6514496157044301</v>
      </c>
      <c r="G9" s="25">
        <f>[17]Mode_PA_lh_mean_f0_b1!F8</f>
        <v>0.82699999999999996</v>
      </c>
      <c r="H9" s="26">
        <f>[17]Mode_PA_lh_mean_f0_b1!G8</f>
        <v>1.244</v>
      </c>
      <c r="I9" s="26">
        <f>[17]Mode_PA_lh_mean_f0_b1!H8</f>
        <v>599.66999999999996</v>
      </c>
      <c r="J9" s="43">
        <f>[17]Mode_PA_lh_mean_f0_b1!I8</f>
        <v>0.214</v>
      </c>
      <c r="K9" s="43">
        <f>[17]Mode_PA_lh_mean_f0_b1!J8</f>
        <v>0.26900000000000002</v>
      </c>
      <c r="L9" s="91">
        <f>[17]Mode_PA_lh_mean_f0_b1!K8</f>
        <v>0</v>
      </c>
      <c r="M9" s="25">
        <f>[17]Mode_PA_lh_mean_f0_b1!C9</f>
        <v>2.2050000000000001</v>
      </c>
      <c r="N9" s="26">
        <f>[17]Mode_PA_lh_mean_f0_b1!D9</f>
        <v>1.5256460183122</v>
      </c>
      <c r="O9" s="26">
        <f>[17]Mode_PA_lh_mean_f0_b1!E9</f>
        <v>2.8833769109165202</v>
      </c>
      <c r="P9" s="26">
        <f>[17]Mode_PA_lh_mean_f0_b1!F9</f>
        <v>0.34599999999999997</v>
      </c>
      <c r="Q9" s="26">
        <f>[17]Mode_PA_lh_mean_f0_b1!G9</f>
        <v>6.3780000000000001</v>
      </c>
      <c r="R9" s="26">
        <f>[17]Mode_PA_lh_mean_f0_b1!H9</f>
        <v>599.33000000000004</v>
      </c>
      <c r="S9" s="43">
        <f>[17]Mode_PA_lh_mean_f0_b1!I9</f>
        <v>3.6E-10</v>
      </c>
      <c r="T9" s="43">
        <f>[17]Mode_PA_lh_mean_f0_b1!J9</f>
        <v>1.3000000000000001E-9</v>
      </c>
      <c r="U9" s="34" t="str">
        <f>[17]Mode_PA_lh_mean_f0_b1!K9</f>
        <v>p&lt;0.001</v>
      </c>
      <c r="V9" s="31">
        <f>[17]Mode_PA_lh_mean_f0_b1!C10</f>
        <v>3.1840000000000002</v>
      </c>
      <c r="W9" s="26">
        <f>[17]Mode_PA_lh_mean_f0_b1!D10</f>
        <v>2.66801438751222</v>
      </c>
      <c r="X9" s="26">
        <f>[17]Mode_PA_lh_mean_f0_b1!E10</f>
        <v>3.7007411211777099</v>
      </c>
      <c r="Y9" s="26">
        <f>[17]Mode_PA_lh_mean_f0_b1!F10</f>
        <v>0.26300000000000001</v>
      </c>
      <c r="Z9" s="26">
        <f>[17]Mode_PA_lh_mean_f0_b1!G10</f>
        <v>12.111000000000001</v>
      </c>
      <c r="AA9" s="26">
        <f>[17]Mode_PA_lh_mean_f0_b1!H10</f>
        <v>598.76</v>
      </c>
      <c r="AB9" s="43">
        <f>[17]Mode_PA_lh_mean_f0_b1!I10</f>
        <v>2.3999999999999998E-30</v>
      </c>
      <c r="AC9" s="43">
        <f>[17]Mode_PA_lh_mean_f0_b1!J10</f>
        <v>5.0999999999999999E-29</v>
      </c>
      <c r="AD9" s="34" t="str">
        <f>[17]Mode_PA_lh_mean_f0_b1!K10</f>
        <v>p&lt;0.001</v>
      </c>
      <c r="AE9" s="25">
        <f>[17]Mode_PA_lh_mean_f0_b1!C11</f>
        <v>1.1759999999999999</v>
      </c>
      <c r="AF9" s="26">
        <f>[17]Mode_PA_lh_mean_f0_b1!D11</f>
        <v>-0.50558742101078802</v>
      </c>
      <c r="AG9" s="26">
        <f>[17]Mode_PA_lh_mean_f0_b1!E11</f>
        <v>2.85820512654354</v>
      </c>
      <c r="AH9" s="26">
        <f>[17]Mode_PA_lh_mean_f0_b1!F11</f>
        <v>0.85599999999999998</v>
      </c>
      <c r="AI9" s="26">
        <f>[17]Mode_PA_lh_mean_f0_b1!G11</f>
        <v>1.3740000000000001</v>
      </c>
      <c r="AJ9" s="26">
        <f>[17]Mode_PA_lh_mean_f0_b1!H11</f>
        <v>598.95000000000005</v>
      </c>
      <c r="AK9" s="43">
        <f>[17]Mode_PA_lh_mean_f0_b1!I11</f>
        <v>0.17</v>
      </c>
      <c r="AL9" s="43">
        <f>[17]Mode_PA_lh_mean_f0_b1!J11</f>
        <v>0.224</v>
      </c>
      <c r="AM9" s="34">
        <f>[17]Mode_PA_lh_mean_f0_b1!K11</f>
        <v>0</v>
      </c>
      <c r="AN9" s="31">
        <f>[17]Mode_PA_lh_mean_f0_b1!C12</f>
        <v>2.1560000000000001</v>
      </c>
      <c r="AO9" s="26">
        <f>[17]Mode_PA_lh_mean_f0_b1!D12</f>
        <v>0.55769464515400302</v>
      </c>
      <c r="AP9" s="26">
        <f>[17]Mode_PA_lh_mean_f0_b1!E12</f>
        <v>3.7546556396969502</v>
      </c>
      <c r="AQ9" s="26">
        <f>[17]Mode_PA_lh_mean_f0_b1!F12</f>
        <v>0.81399999999999995</v>
      </c>
      <c r="AR9" s="26">
        <f>[17]Mode_PA_lh_mean_f0_b1!G12</f>
        <v>2.649</v>
      </c>
      <c r="AS9" s="26">
        <f>[17]Mode_PA_lh_mean_f0_b1!H12</f>
        <v>599.84</v>
      </c>
      <c r="AT9" s="43">
        <f>[17]Mode_PA_lh_mean_f0_b1!I12</f>
        <v>8.0000000000000002E-3</v>
      </c>
      <c r="AU9" s="43">
        <f>[17]Mode_PA_lh_mean_f0_b1!J12</f>
        <v>1.2999999999999999E-2</v>
      </c>
      <c r="AV9" s="34" t="str">
        <f>[17]Mode_PA_lh_mean_f0_b1!K12</f>
        <v>p&lt;0.05</v>
      </c>
      <c r="AW9" s="31">
        <f>[17]Mode_PA_lh_mean_f0_b1!C13</f>
        <v>0.98</v>
      </c>
      <c r="AX9" s="26">
        <f>[17]Mode_PA_lh_mean_f0_b1!D13</f>
        <v>0.318230762087022</v>
      </c>
      <c r="AY9" s="26">
        <f>[17]Mode_PA_lh_mean_f0_b1!E13</f>
        <v>1.6415018173518401</v>
      </c>
      <c r="AZ9" s="26">
        <f>[17]Mode_PA_lh_mean_f0_b1!F13</f>
        <v>0.33700000000000002</v>
      </c>
      <c r="BA9" s="26">
        <f>[17]Mode_PA_lh_mean_f0_b1!G13</f>
        <v>2.9089999999999998</v>
      </c>
      <c r="BB9" s="26">
        <f>[17]Mode_PA_lh_mean_f0_b1!H13</f>
        <v>599.72</v>
      </c>
      <c r="BC9" s="43">
        <f>[17]Mode_PA_lh_mean_f0_b1!I13</f>
        <v>4.0000000000000001E-3</v>
      </c>
      <c r="BD9" s="43">
        <f>[17]Mode_PA_lh_mean_f0_b1!J13</f>
        <v>6.0000000000000001E-3</v>
      </c>
      <c r="BE9" s="34" t="str">
        <f>[17]Mode_PA_lh_mean_f0_b1!K13</f>
        <v>p&lt;0.01</v>
      </c>
    </row>
    <row r="10" spans="1:57" ht="33.6" customHeight="1" thickTop="1" thickBot="1" x14ac:dyDescent="0.3">
      <c r="A10" s="35" t="s">
        <v>6</v>
      </c>
      <c r="B10" s="35" t="s">
        <v>52</v>
      </c>
      <c r="C10" s="35" t="s">
        <v>53</v>
      </c>
      <c r="D10" s="35" t="s">
        <v>31</v>
      </c>
      <c r="E10" s="35" t="str">
        <f t="shared" ref="E10:BE10" si="5">E5</f>
        <v xml:space="preserve">SE </v>
      </c>
      <c r="F10" s="35" t="str">
        <f t="shared" si="5"/>
        <v>2.5% CI</v>
      </c>
      <c r="G10" s="35" t="str">
        <f t="shared" si="5"/>
        <v>97.5% CI</v>
      </c>
      <c r="H10" s="35" t="str">
        <f t="shared" si="5"/>
        <v>t</v>
      </c>
      <c r="I10" s="35" t="str">
        <f t="shared" si="5"/>
        <v>df</v>
      </c>
      <c r="J10" s="35" t="str">
        <f t="shared" si="5"/>
        <v>p. val.</v>
      </c>
      <c r="K10" s="36" t="str">
        <f t="shared" si="5"/>
        <v>p.adj (BH)</v>
      </c>
      <c r="L10" s="36" t="str">
        <f t="shared" si="5"/>
        <v>sig.</v>
      </c>
      <c r="M10" s="35" t="str">
        <f t="shared" si="5"/>
        <v>β1</v>
      </c>
      <c r="N10" s="35" t="str">
        <f t="shared" si="5"/>
        <v xml:space="preserve">SE </v>
      </c>
      <c r="O10" s="35" t="str">
        <f t="shared" si="5"/>
        <v>2.5% CI</v>
      </c>
      <c r="P10" s="35" t="str">
        <f t="shared" si="5"/>
        <v>97.5% CI</v>
      </c>
      <c r="Q10" s="35" t="str">
        <f t="shared" si="5"/>
        <v>t</v>
      </c>
      <c r="R10" s="35" t="str">
        <f t="shared" si="5"/>
        <v>df</v>
      </c>
      <c r="S10" s="38" t="str">
        <f t="shared" si="5"/>
        <v>p. val.</v>
      </c>
      <c r="T10" s="38" t="str">
        <f t="shared" si="5"/>
        <v>p.adj (BH)</v>
      </c>
      <c r="U10" s="39" t="str">
        <f t="shared" si="5"/>
        <v>sig.</v>
      </c>
      <c r="V10" s="37" t="str">
        <f t="shared" si="5"/>
        <v>β1</v>
      </c>
      <c r="W10" s="35" t="str">
        <f t="shared" si="5"/>
        <v xml:space="preserve">SE </v>
      </c>
      <c r="X10" s="35" t="str">
        <f t="shared" si="5"/>
        <v>2.5% CI</v>
      </c>
      <c r="Y10" s="35" t="str">
        <f t="shared" si="5"/>
        <v>97.5% CI</v>
      </c>
      <c r="Z10" s="35" t="str">
        <f t="shared" si="5"/>
        <v>t</v>
      </c>
      <c r="AA10" s="35" t="str">
        <f t="shared" si="5"/>
        <v>df</v>
      </c>
      <c r="AB10" s="38" t="str">
        <f t="shared" si="5"/>
        <v>p. val.</v>
      </c>
      <c r="AC10" s="38" t="str">
        <f t="shared" si="5"/>
        <v>p.adj (BH)</v>
      </c>
      <c r="AD10" s="39" t="str">
        <f t="shared" si="5"/>
        <v>sig.</v>
      </c>
      <c r="AE10" s="35" t="str">
        <f t="shared" si="5"/>
        <v>β1</v>
      </c>
      <c r="AF10" s="35" t="str">
        <f t="shared" si="5"/>
        <v xml:space="preserve">SE </v>
      </c>
      <c r="AG10" s="35" t="str">
        <f t="shared" si="5"/>
        <v>2.5% CI</v>
      </c>
      <c r="AH10" s="35" t="str">
        <f t="shared" si="5"/>
        <v>97.5% CI</v>
      </c>
      <c r="AI10" s="35" t="str">
        <f t="shared" si="5"/>
        <v>t</v>
      </c>
      <c r="AJ10" s="35" t="str">
        <f t="shared" si="5"/>
        <v>df</v>
      </c>
      <c r="AK10" s="38" t="str">
        <f t="shared" si="5"/>
        <v>p. val.</v>
      </c>
      <c r="AL10" s="38" t="str">
        <f t="shared" si="5"/>
        <v>p.adj (BH)</v>
      </c>
      <c r="AM10" s="39" t="str">
        <f t="shared" si="5"/>
        <v>sig.</v>
      </c>
      <c r="AN10" s="37" t="str">
        <f t="shared" si="5"/>
        <v>β1</v>
      </c>
      <c r="AO10" s="35" t="str">
        <f t="shared" si="5"/>
        <v xml:space="preserve">SE </v>
      </c>
      <c r="AP10" s="35" t="str">
        <f t="shared" si="5"/>
        <v>2.5% CI</v>
      </c>
      <c r="AQ10" s="35" t="str">
        <f t="shared" si="5"/>
        <v>97.5% CI</v>
      </c>
      <c r="AR10" s="35" t="str">
        <f t="shared" si="5"/>
        <v>t</v>
      </c>
      <c r="AS10" s="35" t="str">
        <f t="shared" si="5"/>
        <v>df</v>
      </c>
      <c r="AT10" s="38" t="str">
        <f t="shared" si="5"/>
        <v>p. val.</v>
      </c>
      <c r="AU10" s="38" t="str">
        <f t="shared" si="5"/>
        <v>p.adj (BH)</v>
      </c>
      <c r="AV10" s="39" t="str">
        <f t="shared" si="5"/>
        <v>sig.</v>
      </c>
      <c r="AW10" s="37" t="str">
        <f t="shared" si="5"/>
        <v>β1</v>
      </c>
      <c r="AX10" s="35" t="str">
        <f t="shared" si="5"/>
        <v xml:space="preserve">SE </v>
      </c>
      <c r="AY10" s="35" t="str">
        <f t="shared" si="5"/>
        <v>2.5% CI</v>
      </c>
      <c r="AZ10" s="35" t="str">
        <f t="shared" si="5"/>
        <v>97.5% CI</v>
      </c>
      <c r="BA10" s="35" t="str">
        <f t="shared" si="5"/>
        <v>t</v>
      </c>
      <c r="BB10" s="35" t="str">
        <f t="shared" si="5"/>
        <v>df</v>
      </c>
      <c r="BC10" s="38" t="str">
        <f t="shared" si="5"/>
        <v>p. val.</v>
      </c>
      <c r="BD10" s="38" t="str">
        <f t="shared" si="5"/>
        <v>p.adj (BH)</v>
      </c>
      <c r="BE10" s="40" t="str">
        <f t="shared" si="5"/>
        <v>sig.</v>
      </c>
    </row>
    <row r="11" spans="1:57" ht="33.6" customHeight="1" thickTop="1" thickBot="1" x14ac:dyDescent="0.3">
      <c r="A11" s="28" t="s">
        <v>4</v>
      </c>
      <c r="B11" s="21" t="e">
        <f>#REF!</f>
        <v>#REF!</v>
      </c>
      <c r="C11" s="21" t="e">
        <f>#REF!</f>
        <v>#REF!</v>
      </c>
      <c r="D11" s="20">
        <f>[18]Mode_PA_l_t_b1!C8</f>
        <v>13.734</v>
      </c>
      <c r="E11" s="20">
        <f>[18]Mode_PA_l_t_b1!D8</f>
        <v>-7.8977732200576796</v>
      </c>
      <c r="F11" s="20">
        <f>[18]Mode_PA_l_t_b1!E8</f>
        <v>35.365257494390001</v>
      </c>
      <c r="G11" s="20">
        <f>[18]Mode_PA_l_t_b1!F8</f>
        <v>11.015000000000001</v>
      </c>
      <c r="H11" s="21">
        <f>[18]Mode_PA_l_t_b1!G8</f>
        <v>1.2470000000000001</v>
      </c>
      <c r="I11" s="21">
        <f>[18]Mode_PA_l_t_b1!H8</f>
        <v>608.25</v>
      </c>
      <c r="J11" s="43">
        <f>[18]Mode_PA_l_t_b1!I8</f>
        <v>0.21299999999999999</v>
      </c>
      <c r="K11" s="43">
        <f>[18]Mode_PA_l_t_b1!J8</f>
        <v>0.26900000000000002</v>
      </c>
      <c r="L11" s="91">
        <f>[18]Mode_PA_l_t_b1!K8</f>
        <v>0</v>
      </c>
      <c r="M11" s="20">
        <f>[18]Mode_PA_l_t_b1!C9</f>
        <v>-4.2220000000000004</v>
      </c>
      <c r="N11" s="21">
        <f>[18]Mode_PA_l_t_b1!D9</f>
        <v>-12.7975107251737</v>
      </c>
      <c r="O11" s="21">
        <f>[18]Mode_PA_l_t_b1!E9</f>
        <v>4.3525791322096898</v>
      </c>
      <c r="P11" s="21">
        <f>[18]Mode_PA_l_t_b1!F9</f>
        <v>4.3659999999999997</v>
      </c>
      <c r="Q11" s="21">
        <f>[18]Mode_PA_l_t_b1!G9</f>
        <v>-0.96699999999999997</v>
      </c>
      <c r="R11" s="21">
        <f>[18]Mode_PA_l_t_b1!H9</f>
        <v>608.58000000000004</v>
      </c>
      <c r="S11" s="43">
        <f>[18]Mode_PA_l_t_b1!I9</f>
        <v>0.33400000000000002</v>
      </c>
      <c r="T11" s="43">
        <f>[18]Mode_PA_l_t_b1!J9</f>
        <v>0.39700000000000002</v>
      </c>
      <c r="U11" s="34">
        <f>[18]Mode_PA_l_t_b1!K9</f>
        <v>0</v>
      </c>
      <c r="V11" s="29">
        <f>[18]Mode_PA_l_t_b1!C10</f>
        <v>-2.3079999999999998</v>
      </c>
      <c r="W11" s="21">
        <f>[18]Mode_PA_l_t_b1!D10</f>
        <v>-8.9924935242057806</v>
      </c>
      <c r="X11" s="21">
        <f>[18]Mode_PA_l_t_b1!E10</f>
        <v>4.3765865002105997</v>
      </c>
      <c r="Y11" s="21">
        <f>[18]Mode_PA_l_t_b1!F10</f>
        <v>3.4039999999999999</v>
      </c>
      <c r="Z11" s="21">
        <f>[18]Mode_PA_l_t_b1!G10</f>
        <v>-0.67800000000000005</v>
      </c>
      <c r="AA11" s="21">
        <f>[18]Mode_PA_l_t_b1!H10</f>
        <v>608.27</v>
      </c>
      <c r="AB11" s="43">
        <f>[18]Mode_PA_l_t_b1!I10</f>
        <v>0.498</v>
      </c>
      <c r="AC11" s="43">
        <f>[18]Mode_PA_l_t_b1!J10</f>
        <v>0.55700000000000005</v>
      </c>
      <c r="AD11" s="34">
        <f>[18]Mode_PA_l_t_b1!K10</f>
        <v>0</v>
      </c>
      <c r="AE11" s="20">
        <f>[18]Mode_PA_l_t_b1!C11</f>
        <v>-17.956</v>
      </c>
      <c r="AF11" s="21">
        <f>[18]Mode_PA_l_t_b1!D11</f>
        <v>-40.290989979347202</v>
      </c>
      <c r="AG11" s="21">
        <f>[18]Mode_PA_l_t_b1!E11</f>
        <v>4.3785741087859096</v>
      </c>
      <c r="AH11" s="21">
        <f>[18]Mode_PA_l_t_b1!F11</f>
        <v>11.372999999999999</v>
      </c>
      <c r="AI11" s="21">
        <f>[18]Mode_PA_l_t_b1!G11</f>
        <v>-1.579</v>
      </c>
      <c r="AJ11" s="21">
        <f>[18]Mode_PA_l_t_b1!H11</f>
        <v>607.41</v>
      </c>
      <c r="AK11" s="43">
        <f>[18]Mode_PA_l_t_b1!I11</f>
        <v>0.115</v>
      </c>
      <c r="AL11" s="43">
        <f>[18]Mode_PA_l_t_b1!J11</f>
        <v>0.158</v>
      </c>
      <c r="AM11" s="34">
        <f>[18]Mode_PA_l_t_b1!K11</f>
        <v>0</v>
      </c>
      <c r="AN11" s="29">
        <f>[18]Mode_PA_l_t_b1!C12</f>
        <v>-16.042000000000002</v>
      </c>
      <c r="AO11" s="21">
        <f>[18]Mode_PA_l_t_b1!D12</f>
        <v>-37.357567624179403</v>
      </c>
      <c r="AP11" s="21">
        <f>[18]Mode_PA_l_t_b1!E12</f>
        <v>5.2741763188531596</v>
      </c>
      <c r="AQ11" s="21">
        <f>[18]Mode_PA_l_t_b1!F12</f>
        <v>10.853999999999999</v>
      </c>
      <c r="AR11" s="21">
        <f>[18]Mode_PA_l_t_b1!G12</f>
        <v>-1.478</v>
      </c>
      <c r="AS11" s="21">
        <f>[18]Mode_PA_l_t_b1!H12</f>
        <v>608.35</v>
      </c>
      <c r="AT11" s="43">
        <f>[18]Mode_PA_l_t_b1!I12</f>
        <v>0.14000000000000001</v>
      </c>
      <c r="AU11" s="43">
        <f>[18]Mode_PA_l_t_b1!J12</f>
        <v>0.189</v>
      </c>
      <c r="AV11" s="34">
        <f>[18]Mode_PA_l_t_b1!K12</f>
        <v>0</v>
      </c>
      <c r="AW11" s="29">
        <f>[18]Mode_PA_l_t_b1!C13</f>
        <v>1.915</v>
      </c>
      <c r="AX11" s="21">
        <f>[18]Mode_PA_l_t_b1!D13</f>
        <v>-6.6145502360358401</v>
      </c>
      <c r="AY11" s="21">
        <f>[18]Mode_PA_l_t_b1!E13</f>
        <v>10.4435748002316</v>
      </c>
      <c r="AZ11" s="21">
        <f>[18]Mode_PA_l_t_b1!F13</f>
        <v>4.343</v>
      </c>
      <c r="BA11" s="21">
        <f>[18]Mode_PA_l_t_b1!G13</f>
        <v>0.441</v>
      </c>
      <c r="BB11" s="21">
        <f>[18]Mode_PA_l_t_b1!H13</f>
        <v>608.41999999999996</v>
      </c>
      <c r="BC11" s="43">
        <f>[18]Mode_PA_l_t_b1!I13</f>
        <v>0.65900000000000003</v>
      </c>
      <c r="BD11" s="43">
        <f>[18]Mode_PA_l_t_b1!J13</f>
        <v>0.72099999999999997</v>
      </c>
      <c r="BE11" s="34">
        <f>[18]Mode_PA_l_t_b1!K13</f>
        <v>0</v>
      </c>
    </row>
    <row r="12" spans="1:57" ht="33.6" customHeight="1" thickBot="1" x14ac:dyDescent="0.3">
      <c r="A12" s="30" t="s">
        <v>3</v>
      </c>
      <c r="B12" s="26" t="e">
        <f>#REF!</f>
        <v>#REF!</v>
      </c>
      <c r="C12" s="26" t="e">
        <f>#REF!</f>
        <v>#REF!</v>
      </c>
      <c r="D12" s="25">
        <f>[19]Mode_PA_h_t_b1!C8</f>
        <v>-48.91</v>
      </c>
      <c r="E12" s="25">
        <f>[19]Mode_PA_h_t_b1!D8</f>
        <v>-81.076376975777194</v>
      </c>
      <c r="F12" s="25">
        <f>[19]Mode_PA_h_t_b1!E8</f>
        <v>-16.744177294707399</v>
      </c>
      <c r="G12" s="25">
        <f>[19]Mode_PA_h_t_b1!F8</f>
        <v>16.379000000000001</v>
      </c>
      <c r="H12" s="26">
        <f>[19]Mode_PA_h_t_b1!G8</f>
        <v>-2.9860000000000002</v>
      </c>
      <c r="I12" s="26">
        <f>[19]Mode_PA_h_t_b1!H8</f>
        <v>609.38</v>
      </c>
      <c r="J12" s="43">
        <f>[19]Mode_PA_h_t_b1!I8</f>
        <v>3.0000000000000001E-3</v>
      </c>
      <c r="K12" s="43">
        <f>[19]Mode_PA_h_t_b1!J8</f>
        <v>5.0000000000000001E-3</v>
      </c>
      <c r="L12" s="91" t="str">
        <f>[19]Mode_PA_h_t_b1!K8</f>
        <v>p&lt;0.01</v>
      </c>
      <c r="M12" s="25">
        <f>[19]Mode_PA_h_t_b1!C9</f>
        <v>-1.143</v>
      </c>
      <c r="N12" s="26">
        <f>[19]Mode_PA_h_t_b1!D9</f>
        <v>-13.898418699194901</v>
      </c>
      <c r="O12" s="26">
        <f>[19]Mode_PA_h_t_b1!E9</f>
        <v>11.612902783166</v>
      </c>
      <c r="P12" s="26">
        <f>[19]Mode_PA_h_t_b1!F9</f>
        <v>6.4950000000000001</v>
      </c>
      <c r="Q12" s="26">
        <f>[19]Mode_PA_h_t_b1!G9</f>
        <v>-0.17599999999999999</v>
      </c>
      <c r="R12" s="26">
        <f>[19]Mode_PA_h_t_b1!H9</f>
        <v>609.32000000000005</v>
      </c>
      <c r="S12" s="43">
        <f>[19]Mode_PA_h_t_b1!I9</f>
        <v>0.86</v>
      </c>
      <c r="T12" s="43">
        <f>[19]Mode_PA_h_t_b1!J9</f>
        <v>0.90800000000000003</v>
      </c>
      <c r="U12" s="34">
        <f>[19]Mode_PA_h_t_b1!K9</f>
        <v>0</v>
      </c>
      <c r="V12" s="31">
        <f>[19]Mode_PA_h_t_b1!C10</f>
        <v>-0.46200000000000002</v>
      </c>
      <c r="W12" s="26">
        <f>[19]Mode_PA_h_t_b1!D10</f>
        <v>-10.3997588076603</v>
      </c>
      <c r="X12" s="26">
        <f>[19]Mode_PA_h_t_b1!E10</f>
        <v>9.4755219747147805</v>
      </c>
      <c r="Y12" s="26">
        <f>[19]Mode_PA_h_t_b1!F10</f>
        <v>5.0599999999999996</v>
      </c>
      <c r="Z12" s="26">
        <f>[19]Mode_PA_h_t_b1!G10</f>
        <v>-9.0999999999999998E-2</v>
      </c>
      <c r="AA12" s="26">
        <f>[19]Mode_PA_h_t_b1!H10</f>
        <v>609.79999999999995</v>
      </c>
      <c r="AB12" s="43">
        <f>[19]Mode_PA_h_t_b1!I10</f>
        <v>0.92700000000000005</v>
      </c>
      <c r="AC12" s="43">
        <f>[19]Mode_PA_h_t_b1!J10</f>
        <v>0.93899999999999995</v>
      </c>
      <c r="AD12" s="34">
        <f>[19]Mode_PA_h_t_b1!K10</f>
        <v>0</v>
      </c>
      <c r="AE12" s="25">
        <f>[19]Mode_PA_h_t_b1!C11</f>
        <v>47.768000000000001</v>
      </c>
      <c r="AF12" s="26">
        <f>[19]Mode_PA_h_t_b1!D11</f>
        <v>14.5801046318382</v>
      </c>
      <c r="AG12" s="26">
        <f>[19]Mode_PA_h_t_b1!E11</f>
        <v>80.954933722863302</v>
      </c>
      <c r="AH12" s="26">
        <f>[19]Mode_PA_h_t_b1!F11</f>
        <v>16.899000000000001</v>
      </c>
      <c r="AI12" s="26">
        <f>[19]Mode_PA_h_t_b1!G11</f>
        <v>2.827</v>
      </c>
      <c r="AJ12" s="26">
        <f>[19]Mode_PA_h_t_b1!H11</f>
        <v>609.44000000000005</v>
      </c>
      <c r="AK12" s="43">
        <f>[19]Mode_PA_h_t_b1!I11</f>
        <v>5.0000000000000001E-3</v>
      </c>
      <c r="AL12" s="43">
        <f>[19]Mode_PA_h_t_b1!J11</f>
        <v>8.0000000000000002E-3</v>
      </c>
      <c r="AM12" s="34" t="str">
        <f>[19]Mode_PA_h_t_b1!K11</f>
        <v>p&lt;0.01</v>
      </c>
      <c r="AN12" s="31">
        <f>[19]Mode_PA_h_t_b1!C12</f>
        <v>48.448</v>
      </c>
      <c r="AO12" s="26">
        <f>[19]Mode_PA_h_t_b1!D12</f>
        <v>16.750928938120399</v>
      </c>
      <c r="AP12" s="26">
        <f>[19]Mode_PA_h_t_b1!E12</f>
        <v>80.145388500059596</v>
      </c>
      <c r="AQ12" s="26">
        <f>[19]Mode_PA_h_t_b1!F12</f>
        <v>16.14</v>
      </c>
      <c r="AR12" s="26">
        <f>[19]Mode_PA_h_t_b1!G12</f>
        <v>3.0019999999999998</v>
      </c>
      <c r="AS12" s="26">
        <f>[19]Mode_PA_h_t_b1!H12</f>
        <v>609.44000000000005</v>
      </c>
      <c r="AT12" s="43">
        <f>[19]Mode_PA_h_t_b1!I12</f>
        <v>3.0000000000000001E-3</v>
      </c>
      <c r="AU12" s="43">
        <f>[19]Mode_PA_h_t_b1!J12</f>
        <v>5.0000000000000001E-3</v>
      </c>
      <c r="AV12" s="34" t="str">
        <f>[19]Mode_PA_h_t_b1!K12</f>
        <v>p&lt;0.01</v>
      </c>
      <c r="AW12" s="31">
        <f>[19]Mode_PA_h_t_b1!C13</f>
        <v>0.68100000000000005</v>
      </c>
      <c r="AX12" s="26">
        <f>[19]Mode_PA_h_t_b1!D13</f>
        <v>-12.0043636111363</v>
      </c>
      <c r="AY12" s="26">
        <f>[19]Mode_PA_h_t_b1!E13</f>
        <v>13.365642707172601</v>
      </c>
      <c r="AZ12" s="26">
        <f>[19]Mode_PA_h_t_b1!F13</f>
        <v>6.4589999999999996</v>
      </c>
      <c r="BA12" s="26">
        <f>[19]Mode_PA_h_t_b1!G13</f>
        <v>0.105</v>
      </c>
      <c r="BB12" s="26">
        <f>[19]Mode_PA_h_t_b1!H13</f>
        <v>609.29</v>
      </c>
      <c r="BC12" s="43">
        <f>[19]Mode_PA_h_t_b1!I13</f>
        <v>0.91600000000000004</v>
      </c>
      <c r="BD12" s="43">
        <f>[19]Mode_PA_h_t_b1!J13</f>
        <v>0.93500000000000005</v>
      </c>
      <c r="BE12" s="34">
        <f>[19]Mode_PA_h_t_b1!K13</f>
        <v>0</v>
      </c>
    </row>
    <row r="13" spans="1:57" ht="33.6" customHeight="1" thickTop="1" thickBot="1" x14ac:dyDescent="0.3">
      <c r="A13" s="35" t="s">
        <v>30</v>
      </c>
      <c r="B13" s="35" t="s">
        <v>52</v>
      </c>
      <c r="C13" s="35" t="s">
        <v>53</v>
      </c>
      <c r="D13" s="35" t="s">
        <v>31</v>
      </c>
      <c r="E13" s="35" t="str">
        <f t="shared" ref="E13:BE13" si="6">E5</f>
        <v xml:space="preserve">SE </v>
      </c>
      <c r="F13" s="35" t="str">
        <f t="shared" si="6"/>
        <v>2.5% CI</v>
      </c>
      <c r="G13" s="35" t="str">
        <f t="shared" si="6"/>
        <v>97.5% CI</v>
      </c>
      <c r="H13" s="35" t="str">
        <f t="shared" si="6"/>
        <v>t</v>
      </c>
      <c r="I13" s="35" t="str">
        <f t="shared" si="6"/>
        <v>df</v>
      </c>
      <c r="J13" s="35" t="str">
        <f t="shared" si="6"/>
        <v>p. val.</v>
      </c>
      <c r="K13" s="36" t="str">
        <f t="shared" si="6"/>
        <v>p.adj (BH)</v>
      </c>
      <c r="L13" s="36" t="str">
        <f t="shared" si="6"/>
        <v>sig.</v>
      </c>
      <c r="M13" s="35" t="str">
        <f t="shared" si="6"/>
        <v>β1</v>
      </c>
      <c r="N13" s="35" t="str">
        <f t="shared" si="6"/>
        <v xml:space="preserve">SE </v>
      </c>
      <c r="O13" s="35" t="str">
        <f t="shared" si="6"/>
        <v>2.5% CI</v>
      </c>
      <c r="P13" s="35" t="str">
        <f t="shared" si="6"/>
        <v>97.5% CI</v>
      </c>
      <c r="Q13" s="35" t="str">
        <f t="shared" si="6"/>
        <v>t</v>
      </c>
      <c r="R13" s="35" t="str">
        <f t="shared" si="6"/>
        <v>df</v>
      </c>
      <c r="S13" s="38" t="str">
        <f t="shared" si="6"/>
        <v>p. val.</v>
      </c>
      <c r="T13" s="38" t="str">
        <f t="shared" si="6"/>
        <v>p.adj (BH)</v>
      </c>
      <c r="U13" s="39" t="str">
        <f t="shared" si="6"/>
        <v>sig.</v>
      </c>
      <c r="V13" s="37" t="str">
        <f t="shared" si="6"/>
        <v>β1</v>
      </c>
      <c r="W13" s="35" t="str">
        <f t="shared" si="6"/>
        <v xml:space="preserve">SE </v>
      </c>
      <c r="X13" s="35" t="str">
        <f t="shared" si="6"/>
        <v>2.5% CI</v>
      </c>
      <c r="Y13" s="35" t="str">
        <f t="shared" si="6"/>
        <v>97.5% CI</v>
      </c>
      <c r="Z13" s="35" t="str">
        <f t="shared" si="6"/>
        <v>t</v>
      </c>
      <c r="AA13" s="35" t="str">
        <f t="shared" si="6"/>
        <v>df</v>
      </c>
      <c r="AB13" s="38" t="str">
        <f t="shared" si="6"/>
        <v>p. val.</v>
      </c>
      <c r="AC13" s="38" t="str">
        <f t="shared" si="6"/>
        <v>p.adj (BH)</v>
      </c>
      <c r="AD13" s="39" t="str">
        <f t="shared" si="6"/>
        <v>sig.</v>
      </c>
      <c r="AE13" s="35" t="str">
        <f t="shared" si="6"/>
        <v>β1</v>
      </c>
      <c r="AF13" s="35" t="str">
        <f t="shared" si="6"/>
        <v xml:space="preserve">SE </v>
      </c>
      <c r="AG13" s="35" t="str">
        <f t="shared" si="6"/>
        <v>2.5% CI</v>
      </c>
      <c r="AH13" s="35" t="str">
        <f t="shared" si="6"/>
        <v>97.5% CI</v>
      </c>
      <c r="AI13" s="35" t="str">
        <f t="shared" si="6"/>
        <v>t</v>
      </c>
      <c r="AJ13" s="35" t="str">
        <f t="shared" si="6"/>
        <v>df</v>
      </c>
      <c r="AK13" s="38" t="str">
        <f t="shared" si="6"/>
        <v>p. val.</v>
      </c>
      <c r="AL13" s="38" t="str">
        <f t="shared" si="6"/>
        <v>p.adj (BH)</v>
      </c>
      <c r="AM13" s="39" t="str">
        <f t="shared" si="6"/>
        <v>sig.</v>
      </c>
      <c r="AN13" s="37" t="str">
        <f t="shared" si="6"/>
        <v>β1</v>
      </c>
      <c r="AO13" s="35" t="str">
        <f t="shared" si="6"/>
        <v xml:space="preserve">SE </v>
      </c>
      <c r="AP13" s="35" t="str">
        <f t="shared" si="6"/>
        <v>2.5% CI</v>
      </c>
      <c r="AQ13" s="35" t="str">
        <f t="shared" si="6"/>
        <v>97.5% CI</v>
      </c>
      <c r="AR13" s="35" t="str">
        <f t="shared" si="6"/>
        <v>t</v>
      </c>
      <c r="AS13" s="35" t="str">
        <f t="shared" si="6"/>
        <v>df</v>
      </c>
      <c r="AT13" s="38" t="str">
        <f t="shared" si="6"/>
        <v>p. val.</v>
      </c>
      <c r="AU13" s="38" t="str">
        <f t="shared" si="6"/>
        <v>p.adj (BH)</v>
      </c>
      <c r="AV13" s="39" t="str">
        <f t="shared" si="6"/>
        <v>sig.</v>
      </c>
      <c r="AW13" s="37" t="str">
        <f t="shared" si="6"/>
        <v>β1</v>
      </c>
      <c r="AX13" s="35" t="str">
        <f t="shared" si="6"/>
        <v xml:space="preserve">SE </v>
      </c>
      <c r="AY13" s="35" t="str">
        <f t="shared" si="6"/>
        <v>2.5% CI</v>
      </c>
      <c r="AZ13" s="35" t="str">
        <f t="shared" si="6"/>
        <v>97.5% CI</v>
      </c>
      <c r="BA13" s="35" t="str">
        <f t="shared" si="6"/>
        <v>t</v>
      </c>
      <c r="BB13" s="35" t="str">
        <f t="shared" si="6"/>
        <v>df</v>
      </c>
      <c r="BC13" s="38" t="str">
        <f t="shared" si="6"/>
        <v>p. val.</v>
      </c>
      <c r="BD13" s="38" t="str">
        <f t="shared" si="6"/>
        <v>p.adj (BH)</v>
      </c>
      <c r="BE13" s="40" t="str">
        <f t="shared" si="6"/>
        <v>sig.</v>
      </c>
    </row>
    <row r="14" spans="1:57" ht="33.6" customHeight="1" thickTop="1" x14ac:dyDescent="0.25">
      <c r="A14" s="13" t="s">
        <v>26</v>
      </c>
      <c r="B14" s="12" t="e">
        <f>#REF!</f>
        <v>#REF!</v>
      </c>
      <c r="C14" s="12" t="e">
        <f>#REF!</f>
        <v>#REF!</v>
      </c>
      <c r="D14" s="12">
        <f>[20]Mode_PA_lh_slope_b1!C8</f>
        <v>-13.236000000000001</v>
      </c>
      <c r="E14" s="13">
        <f>[20]Mode_PA_lh_slope_b1!D8</f>
        <v>-22.798297199855298</v>
      </c>
      <c r="F14" s="13">
        <f>[20]Mode_PA_lh_slope_b1!E8</f>
        <v>-3.6736816894726498</v>
      </c>
      <c r="G14" s="13">
        <f>[20]Mode_PA_lh_slope_b1!F8</f>
        <v>4.8689999999999998</v>
      </c>
      <c r="H14" s="12">
        <f>[20]Mode_PA_lh_slope_b1!G8</f>
        <v>-2.718</v>
      </c>
      <c r="I14" s="12">
        <f>[20]Mode_PA_lh_slope_b1!H8</f>
        <v>604.9</v>
      </c>
      <c r="J14" s="33">
        <f>[20]Mode_PA_lh_slope_b1!I8</f>
        <v>7.0000000000000001E-3</v>
      </c>
      <c r="K14" s="33">
        <f>[20]Mode_PA_lh_slope_b1!J8</f>
        <v>1.0999999999999999E-2</v>
      </c>
      <c r="L14" s="87" t="str">
        <f>[20]Mode_PA_lh_slope_b1!K8</f>
        <v>p&lt;0.05</v>
      </c>
      <c r="M14" s="12">
        <f>[20]Mode_PA_lh_slope_b1!C9</f>
        <v>18.312999999999999</v>
      </c>
      <c r="N14" s="12">
        <f>[20]Mode_PA_lh_slope_b1!D9</f>
        <v>14.5154104970586</v>
      </c>
      <c r="O14" s="12">
        <f>[20]Mode_PA_lh_slope_b1!E9</f>
        <v>22.1104518482733</v>
      </c>
      <c r="P14" s="12">
        <f>[20]Mode_PA_lh_slope_b1!F9</f>
        <v>1.9339999999999999</v>
      </c>
      <c r="Q14" s="12">
        <f>[20]Mode_PA_lh_slope_b1!G9</f>
        <v>9.4710000000000001</v>
      </c>
      <c r="R14" s="12">
        <f>[20]Mode_PA_lh_slope_b1!H9</f>
        <v>604.76</v>
      </c>
      <c r="S14" s="33">
        <f>[20]Mode_PA_lh_slope_b1!I9</f>
        <v>6.2E-20</v>
      </c>
      <c r="T14" s="33">
        <f>[20]Mode_PA_lh_slope_b1!J9</f>
        <v>6.1999999999999998E-19</v>
      </c>
      <c r="U14" s="44" t="str">
        <f>[20]Mode_PA_lh_slope_b1!K9</f>
        <v>p&lt;0.001</v>
      </c>
      <c r="V14" s="32">
        <f>[20]Mode_PA_lh_slope_b1!C10</f>
        <v>5.0629999999999997</v>
      </c>
      <c r="W14" s="12">
        <f>[20]Mode_PA_lh_slope_b1!D10</f>
        <v>2.10023474369773</v>
      </c>
      <c r="X14" s="12">
        <f>[20]Mode_PA_lh_slope_b1!E10</f>
        <v>8.0252176823145494</v>
      </c>
      <c r="Y14" s="12">
        <f>[20]Mode_PA_lh_slope_b1!F10</f>
        <v>1.508</v>
      </c>
      <c r="Z14" s="12">
        <f>[20]Mode_PA_lh_slope_b1!G10</f>
        <v>3.3559999999999999</v>
      </c>
      <c r="AA14" s="12">
        <f>[20]Mode_PA_lh_slope_b1!H10</f>
        <v>605.29</v>
      </c>
      <c r="AB14" s="33">
        <f>[20]Mode_PA_lh_slope_b1!I10</f>
        <v>8.4000000000000003E-4</v>
      </c>
      <c r="AC14" s="33">
        <f>[20]Mode_PA_lh_slope_b1!J10</f>
        <v>2E-3</v>
      </c>
      <c r="AD14" s="44" t="str">
        <f>[20]Mode_PA_lh_slope_b1!K10</f>
        <v>p&lt;0.01</v>
      </c>
      <c r="AE14" s="12">
        <f>[20]Mode_PA_lh_slope_b1!C11</f>
        <v>31.548999999999999</v>
      </c>
      <c r="AF14" s="12">
        <f>[20]Mode_PA_lh_slope_b1!D11</f>
        <v>21.684367173219499</v>
      </c>
      <c r="AG14" s="12">
        <f>[20]Mode_PA_lh_slope_b1!E11</f>
        <v>41.4134740831824</v>
      </c>
      <c r="AH14" s="12">
        <f>[20]Mode_PA_lh_slope_b1!F11</f>
        <v>5.0229999999999997</v>
      </c>
      <c r="AI14" s="12">
        <f>[20]Mode_PA_lh_slope_b1!G11</f>
        <v>6.2809999999999997</v>
      </c>
      <c r="AJ14" s="12">
        <f>[20]Mode_PA_lh_slope_b1!H11</f>
        <v>604.98</v>
      </c>
      <c r="AK14" s="33">
        <f>[20]Mode_PA_lh_slope_b1!I11</f>
        <v>6.3999999999999996E-10</v>
      </c>
      <c r="AL14" s="33">
        <f>[20]Mode_PA_lh_slope_b1!J11</f>
        <v>2.2999999999999999E-9</v>
      </c>
      <c r="AM14" s="44" t="str">
        <f>[20]Mode_PA_lh_slope_b1!K11</f>
        <v>p&lt;0.001</v>
      </c>
      <c r="AN14" s="32">
        <f>[20]Mode_PA_lh_slope_b1!C12</f>
        <v>18.298999999999999</v>
      </c>
      <c r="AO14" s="12">
        <f>[20]Mode_PA_lh_slope_b1!D12</f>
        <v>8.8820619714722806</v>
      </c>
      <c r="AP14" s="12">
        <f>[20]Mode_PA_lh_slope_b1!E12</f>
        <v>27.715369359487902</v>
      </c>
      <c r="AQ14" s="12">
        <f>[20]Mode_PA_lh_slope_b1!F12</f>
        <v>4.7949999999999999</v>
      </c>
      <c r="AR14" s="12">
        <f>[20]Mode_PA_lh_slope_b1!G12</f>
        <v>3.8159999999999998</v>
      </c>
      <c r="AS14" s="12">
        <f>[20]Mode_PA_lh_slope_b1!H12</f>
        <v>604.95000000000005</v>
      </c>
      <c r="AT14" s="33">
        <f>[20]Mode_PA_lh_slope_b1!I12</f>
        <v>1.5E-3</v>
      </c>
      <c r="AU14" s="33">
        <f>[20]Mode_PA_lh_slope_b1!J12</f>
        <v>3.5E-4</v>
      </c>
      <c r="AV14" s="44" t="str">
        <f>[20]Mode_PA_lh_slope_b1!K12</f>
        <v>p&lt;0.001</v>
      </c>
      <c r="AW14" s="32">
        <f>[20]Mode_PA_lh_slope_b1!C13</f>
        <v>-13.25</v>
      </c>
      <c r="AX14" s="12">
        <f>[20]Mode_PA_lh_slope_b1!D13</f>
        <v>-17.019171440302699</v>
      </c>
      <c r="AY14" s="12">
        <f>[20]Mode_PA_lh_slope_b1!E13</f>
        <v>-9.4812384818837998</v>
      </c>
      <c r="AZ14" s="12">
        <f>[20]Mode_PA_lh_slope_b1!F13</f>
        <v>1.919</v>
      </c>
      <c r="BA14" s="12">
        <f>[20]Mode_PA_lh_slope_b1!G13</f>
        <v>-6.9039999999999999</v>
      </c>
      <c r="BB14" s="12">
        <f>[20]Mode_PA_lh_slope_b1!H13</f>
        <v>604.75</v>
      </c>
      <c r="BC14" s="33">
        <f>[20]Mode_PA_lh_slope_b1!I13</f>
        <v>1.3E-11</v>
      </c>
      <c r="BD14" s="33">
        <f>[20]Mode_PA_lh_slope_b1!J13</f>
        <v>5.6999999999999997E-11</v>
      </c>
      <c r="BE14" s="44" t="str">
        <f>[20]Mode_PA_lh_slope_b1!K13</f>
        <v>p&lt;0.001</v>
      </c>
    </row>
    <row r="15" spans="1:57" ht="13.2" customHeight="1" x14ac:dyDescent="0.25">
      <c r="A15" s="13"/>
      <c r="B15" s="12"/>
      <c r="C15" s="12"/>
      <c r="D15" s="12"/>
      <c r="E15" s="13"/>
      <c r="F15" s="13"/>
      <c r="G15" s="13"/>
      <c r="H15" s="12"/>
      <c r="I15" s="12"/>
      <c r="J15" s="33"/>
      <c r="K15" s="33"/>
      <c r="L15" s="87"/>
      <c r="M15" s="12"/>
      <c r="N15" s="12"/>
      <c r="O15" s="12"/>
      <c r="P15" s="12"/>
      <c r="Q15" s="12"/>
      <c r="R15" s="12"/>
      <c r="S15" s="33"/>
      <c r="T15" s="33"/>
      <c r="U15" s="87"/>
      <c r="V15" s="12"/>
      <c r="W15" s="12"/>
      <c r="X15" s="12"/>
      <c r="Y15" s="12"/>
      <c r="Z15" s="12"/>
      <c r="AA15" s="12"/>
      <c r="AB15" s="33"/>
      <c r="AC15" s="33"/>
      <c r="AD15" s="87"/>
      <c r="AE15" s="12"/>
      <c r="AF15" s="12"/>
      <c r="AG15" s="12"/>
      <c r="AH15" s="12"/>
      <c r="AI15" s="12"/>
      <c r="AJ15" s="12"/>
      <c r="AK15" s="33"/>
      <c r="AL15" s="33"/>
      <c r="AM15" s="87"/>
      <c r="AN15" s="12"/>
      <c r="AO15" s="12"/>
      <c r="AP15" s="12"/>
      <c r="AQ15" s="12"/>
      <c r="AR15" s="12"/>
      <c r="AS15" s="12"/>
      <c r="AT15" s="33"/>
      <c r="AU15" s="33"/>
      <c r="AV15" s="87"/>
      <c r="AW15" s="12"/>
      <c r="AX15" s="12"/>
      <c r="AY15" s="12"/>
      <c r="AZ15" s="12"/>
      <c r="BA15" s="12"/>
      <c r="BB15" s="12"/>
      <c r="BC15" s="33"/>
      <c r="BD15" s="33"/>
      <c r="BE15" s="87"/>
    </row>
    <row r="16" spans="1:57" ht="13.2" customHeight="1" x14ac:dyDescent="0.25">
      <c r="A16" s="95" t="s">
        <v>46</v>
      </c>
      <c r="B16" s="88"/>
      <c r="C16" s="88"/>
      <c r="D16" s="89"/>
      <c r="E16" s="89"/>
      <c r="F16" s="89"/>
      <c r="G16" s="89"/>
      <c r="H16" s="89"/>
      <c r="I16" s="89"/>
      <c r="J16" s="89"/>
      <c r="K16" s="90"/>
      <c r="L16" s="90"/>
    </row>
    <row r="17" spans="1:46" ht="33.6" customHeight="1" thickBot="1" x14ac:dyDescent="0.3">
      <c r="A17" s="45" t="s">
        <v>37</v>
      </c>
      <c r="B17" s="186" t="str">
        <f>M4</f>
        <v>L*H vs. L*^[H]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</row>
    <row r="18" spans="1:46" ht="33.6" customHeight="1" thickTop="1" thickBot="1" x14ac:dyDescent="0.3">
      <c r="A18" s="35" t="s">
        <v>28</v>
      </c>
      <c r="B18" s="35" t="s">
        <v>52</v>
      </c>
      <c r="C18" s="35" t="s">
        <v>53</v>
      </c>
      <c r="D18" s="35" t="s">
        <v>31</v>
      </c>
      <c r="E18" s="35" t="str">
        <f t="shared" ref="E18:L22" si="7">N5</f>
        <v xml:space="preserve">SE </v>
      </c>
      <c r="F18" s="35" t="str">
        <f t="shared" si="7"/>
        <v>2.5% CI</v>
      </c>
      <c r="G18" s="35" t="str">
        <f t="shared" si="7"/>
        <v>97.5% CI</v>
      </c>
      <c r="H18" s="35" t="str">
        <f t="shared" si="7"/>
        <v>t</v>
      </c>
      <c r="I18" s="35" t="str">
        <f t="shared" si="7"/>
        <v>df</v>
      </c>
      <c r="J18" s="38" t="str">
        <f t="shared" si="7"/>
        <v>p. val.</v>
      </c>
      <c r="K18" s="38" t="str">
        <f t="shared" si="7"/>
        <v>p.adj (BH)</v>
      </c>
      <c r="L18" s="36" t="str">
        <f t="shared" si="7"/>
        <v>sig.</v>
      </c>
    </row>
    <row r="19" spans="1:46" ht="33.6" customHeight="1" thickTop="1" thickBot="1" x14ac:dyDescent="0.3">
      <c r="A19" s="20" t="s">
        <v>23</v>
      </c>
      <c r="B19" s="21" t="e">
        <f t="shared" ref="B19:C22" si="8">B6</f>
        <v>#REF!</v>
      </c>
      <c r="C19" s="21" t="e">
        <f t="shared" si="8"/>
        <v>#REF!</v>
      </c>
      <c r="D19" s="21">
        <f>M6</f>
        <v>0.70899999999999996</v>
      </c>
      <c r="E19" s="21">
        <f t="shared" si="7"/>
        <v>0.102277898532735</v>
      </c>
      <c r="F19" s="21">
        <f t="shared" si="7"/>
        <v>1.3152789603550199</v>
      </c>
      <c r="G19" s="21">
        <f t="shared" si="7"/>
        <v>0.309</v>
      </c>
      <c r="H19" s="21">
        <f t="shared" si="7"/>
        <v>2.2949999999999999</v>
      </c>
      <c r="I19" s="21">
        <f t="shared" si="7"/>
        <v>599.28</v>
      </c>
      <c r="J19" s="43">
        <f t="shared" si="7"/>
        <v>2.1999999999999999E-2</v>
      </c>
      <c r="K19" s="43">
        <f t="shared" si="7"/>
        <v>3.3000000000000002E-2</v>
      </c>
      <c r="L19" s="91" t="str">
        <f t="shared" si="7"/>
        <v>p&lt;0.05</v>
      </c>
    </row>
    <row r="20" spans="1:46" ht="33.6" customHeight="1" thickBot="1" x14ac:dyDescent="0.3">
      <c r="A20" s="23" t="s">
        <v>24</v>
      </c>
      <c r="B20" s="19" t="e">
        <f t="shared" si="8"/>
        <v>#REF!</v>
      </c>
      <c r="C20" s="19" t="e">
        <f t="shared" si="8"/>
        <v>#REF!</v>
      </c>
      <c r="D20" s="19">
        <f>M7</f>
        <v>3.5750000000000002</v>
      </c>
      <c r="E20" s="19">
        <f t="shared" si="7"/>
        <v>2.7230860418040499</v>
      </c>
      <c r="F20" s="19">
        <f t="shared" si="7"/>
        <v>4.4268560790662503</v>
      </c>
      <c r="G20" s="19">
        <f t="shared" si="7"/>
        <v>0.434</v>
      </c>
      <c r="H20" s="19">
        <f t="shared" si="7"/>
        <v>8.2409999999999997</v>
      </c>
      <c r="I20" s="19">
        <f t="shared" si="7"/>
        <v>610.38</v>
      </c>
      <c r="J20" s="43">
        <f t="shared" si="7"/>
        <v>1.0000000000000001E-15</v>
      </c>
      <c r="K20" s="43">
        <f t="shared" si="7"/>
        <v>7.2000000000000002E-15</v>
      </c>
      <c r="L20" s="91" t="str">
        <f t="shared" si="7"/>
        <v>p&lt;0.001</v>
      </c>
      <c r="AT20" s="18" t="s">
        <v>44</v>
      </c>
    </row>
    <row r="21" spans="1:46" ht="33.6" customHeight="1" thickBot="1" x14ac:dyDescent="0.3">
      <c r="A21" s="25" t="s">
        <v>5</v>
      </c>
      <c r="B21" s="26" t="e">
        <f t="shared" si="8"/>
        <v>#REF!</v>
      </c>
      <c r="C21" s="26" t="e">
        <f t="shared" si="8"/>
        <v>#REF!</v>
      </c>
      <c r="D21" s="26">
        <f>M8</f>
        <v>3.6280000000000001</v>
      </c>
      <c r="E21" s="26">
        <f t="shared" si="7"/>
        <v>2.9958198266153402</v>
      </c>
      <c r="F21" s="26">
        <f t="shared" si="7"/>
        <v>4.2601421782406597</v>
      </c>
      <c r="G21" s="26">
        <f t="shared" si="7"/>
        <v>0.32200000000000001</v>
      </c>
      <c r="H21" s="26">
        <f t="shared" si="7"/>
        <v>11.271000000000001</v>
      </c>
      <c r="I21" s="26">
        <f t="shared" si="7"/>
        <v>608.67999999999995</v>
      </c>
      <c r="J21" s="43">
        <f t="shared" si="7"/>
        <v>6.7999999999999994E-27</v>
      </c>
      <c r="K21" s="43">
        <f t="shared" si="7"/>
        <v>1E-25</v>
      </c>
      <c r="L21" s="91" t="str">
        <f t="shared" si="7"/>
        <v>p&lt;0.001</v>
      </c>
    </row>
    <row r="22" spans="1:46" ht="33.6" customHeight="1" thickBot="1" x14ac:dyDescent="0.3">
      <c r="A22" s="30" t="s">
        <v>54</v>
      </c>
      <c r="B22" s="26" t="e">
        <f t="shared" si="8"/>
        <v>#REF!</v>
      </c>
      <c r="C22" s="26" t="e">
        <f t="shared" si="8"/>
        <v>#REF!</v>
      </c>
      <c r="D22" s="26">
        <f>M9</f>
        <v>2.2050000000000001</v>
      </c>
      <c r="E22" s="26">
        <f t="shared" si="7"/>
        <v>1.5256460183122</v>
      </c>
      <c r="F22" s="26">
        <f t="shared" si="7"/>
        <v>2.8833769109165202</v>
      </c>
      <c r="G22" s="26">
        <f t="shared" si="7"/>
        <v>0.34599999999999997</v>
      </c>
      <c r="H22" s="26">
        <f t="shared" si="7"/>
        <v>6.3780000000000001</v>
      </c>
      <c r="I22" s="26">
        <f t="shared" si="7"/>
        <v>599.33000000000004</v>
      </c>
      <c r="J22" s="43">
        <f t="shared" si="7"/>
        <v>3.6E-10</v>
      </c>
      <c r="K22" s="43">
        <f t="shared" si="7"/>
        <v>1.3000000000000001E-9</v>
      </c>
      <c r="L22" s="91" t="str">
        <f t="shared" si="7"/>
        <v>p&lt;0.001</v>
      </c>
    </row>
    <row r="23" spans="1:46" ht="33.6" customHeight="1" thickTop="1" thickBot="1" x14ac:dyDescent="0.3">
      <c r="A23" s="35" t="s">
        <v>6</v>
      </c>
      <c r="B23" s="35" t="s">
        <v>52</v>
      </c>
      <c r="C23" s="35" t="s">
        <v>53</v>
      </c>
      <c r="D23" s="35" t="s">
        <v>31</v>
      </c>
      <c r="E23" s="35" t="str">
        <f t="shared" ref="E23:E27" si="9">N10</f>
        <v xml:space="preserve">SE </v>
      </c>
      <c r="F23" s="35" t="str">
        <f t="shared" ref="F23:F27" si="10">O10</f>
        <v>2.5% CI</v>
      </c>
      <c r="G23" s="35" t="str">
        <f t="shared" ref="G23:G27" si="11">P10</f>
        <v>97.5% CI</v>
      </c>
      <c r="H23" s="35" t="str">
        <f t="shared" ref="H23:H27" si="12">Q10</f>
        <v>t</v>
      </c>
      <c r="I23" s="35" t="str">
        <f t="shared" ref="I23:I27" si="13">R10</f>
        <v>df</v>
      </c>
      <c r="J23" s="38" t="str">
        <f t="shared" ref="J23:J27" si="14">S10</f>
        <v>p. val.</v>
      </c>
      <c r="K23" s="38" t="str">
        <f t="shared" ref="K23:K27" si="15">T10</f>
        <v>p.adj (BH)</v>
      </c>
      <c r="L23" s="36" t="str">
        <f t="shared" ref="L23:L27" si="16">U10</f>
        <v>sig.</v>
      </c>
    </row>
    <row r="24" spans="1:46" ht="33.6" customHeight="1" thickTop="1" thickBot="1" x14ac:dyDescent="0.3">
      <c r="A24" s="28" t="s">
        <v>4</v>
      </c>
      <c r="B24" s="21" t="e">
        <f>B11</f>
        <v>#REF!</v>
      </c>
      <c r="C24" s="21" t="e">
        <f>C11</f>
        <v>#REF!</v>
      </c>
      <c r="D24" s="20">
        <f>M11</f>
        <v>-4.2220000000000004</v>
      </c>
      <c r="E24" s="21">
        <f t="shared" si="9"/>
        <v>-12.7975107251737</v>
      </c>
      <c r="F24" s="21">
        <f t="shared" si="10"/>
        <v>4.3525791322096898</v>
      </c>
      <c r="G24" s="21">
        <f t="shared" si="11"/>
        <v>4.3659999999999997</v>
      </c>
      <c r="H24" s="21">
        <f t="shared" si="12"/>
        <v>-0.96699999999999997</v>
      </c>
      <c r="I24" s="21">
        <f t="shared" si="13"/>
        <v>608.58000000000004</v>
      </c>
      <c r="J24" s="43">
        <f t="shared" si="14"/>
        <v>0.33400000000000002</v>
      </c>
      <c r="K24" s="43">
        <f t="shared" si="15"/>
        <v>0.39700000000000002</v>
      </c>
      <c r="L24" s="91">
        <f t="shared" si="16"/>
        <v>0</v>
      </c>
    </row>
    <row r="25" spans="1:46" ht="33.6" customHeight="1" thickBot="1" x14ac:dyDescent="0.3">
      <c r="A25" s="30" t="s">
        <v>3</v>
      </c>
      <c r="B25" s="26" t="e">
        <f>B12</f>
        <v>#REF!</v>
      </c>
      <c r="C25" s="26" t="e">
        <f>C12</f>
        <v>#REF!</v>
      </c>
      <c r="D25" s="25">
        <f>M12</f>
        <v>-1.143</v>
      </c>
      <c r="E25" s="26">
        <f t="shared" si="9"/>
        <v>-13.898418699194901</v>
      </c>
      <c r="F25" s="26">
        <f t="shared" si="10"/>
        <v>11.612902783166</v>
      </c>
      <c r="G25" s="26">
        <f t="shared" si="11"/>
        <v>6.4950000000000001</v>
      </c>
      <c r="H25" s="26">
        <f t="shared" si="12"/>
        <v>-0.17599999999999999</v>
      </c>
      <c r="I25" s="26">
        <f t="shared" si="13"/>
        <v>609.32000000000005</v>
      </c>
      <c r="J25" s="43">
        <f t="shared" si="14"/>
        <v>0.86</v>
      </c>
      <c r="K25" s="43">
        <f t="shared" si="15"/>
        <v>0.90800000000000003</v>
      </c>
      <c r="L25" s="91">
        <f t="shared" si="16"/>
        <v>0</v>
      </c>
    </row>
    <row r="26" spans="1:46" ht="33.6" customHeight="1" thickTop="1" thickBot="1" x14ac:dyDescent="0.3">
      <c r="A26" s="35" t="s">
        <v>30</v>
      </c>
      <c r="B26" s="35" t="s">
        <v>52</v>
      </c>
      <c r="C26" s="35" t="s">
        <v>53</v>
      </c>
      <c r="D26" s="35" t="s">
        <v>31</v>
      </c>
      <c r="E26" s="35" t="str">
        <f t="shared" si="9"/>
        <v xml:space="preserve">SE </v>
      </c>
      <c r="F26" s="35" t="str">
        <f t="shared" si="10"/>
        <v>2.5% CI</v>
      </c>
      <c r="G26" s="35" t="str">
        <f t="shared" si="11"/>
        <v>97.5% CI</v>
      </c>
      <c r="H26" s="35" t="str">
        <f t="shared" si="12"/>
        <v>t</v>
      </c>
      <c r="I26" s="35" t="str">
        <f t="shared" si="13"/>
        <v>df</v>
      </c>
      <c r="J26" s="38" t="str">
        <f t="shared" si="14"/>
        <v>p. val.</v>
      </c>
      <c r="K26" s="38" t="str">
        <f t="shared" si="15"/>
        <v>p.adj (BH)</v>
      </c>
      <c r="L26" s="36" t="str">
        <f t="shared" si="16"/>
        <v>sig.</v>
      </c>
    </row>
    <row r="27" spans="1:46" ht="33.6" customHeight="1" thickTop="1" x14ac:dyDescent="0.25">
      <c r="A27" s="13" t="s">
        <v>26</v>
      </c>
      <c r="B27" s="12" t="e">
        <f>B14</f>
        <v>#REF!</v>
      </c>
      <c r="C27" s="12" t="e">
        <f>C14</f>
        <v>#REF!</v>
      </c>
      <c r="D27" s="12">
        <f>M14</f>
        <v>18.312999999999999</v>
      </c>
      <c r="E27" s="12">
        <f t="shared" si="9"/>
        <v>14.5154104970586</v>
      </c>
      <c r="F27" s="12">
        <f t="shared" si="10"/>
        <v>22.1104518482733</v>
      </c>
      <c r="G27" s="12">
        <f t="shared" si="11"/>
        <v>1.9339999999999999</v>
      </c>
      <c r="H27" s="12">
        <f t="shared" si="12"/>
        <v>9.4710000000000001</v>
      </c>
      <c r="I27" s="12">
        <f t="shared" si="13"/>
        <v>604.76</v>
      </c>
      <c r="J27" s="33">
        <f t="shared" si="14"/>
        <v>6.2E-20</v>
      </c>
      <c r="K27" s="33">
        <f t="shared" si="15"/>
        <v>6.1999999999999998E-19</v>
      </c>
      <c r="L27" s="87" t="str">
        <f t="shared" si="16"/>
        <v>p&lt;0.001</v>
      </c>
    </row>
    <row r="28" spans="1:46" ht="13.2" customHeight="1" x14ac:dyDescent="0.25">
      <c r="A28" s="13"/>
      <c r="B28" s="12"/>
      <c r="C28" s="12"/>
      <c r="D28" s="12"/>
      <c r="E28" s="12"/>
      <c r="F28" s="12"/>
      <c r="G28" s="12"/>
      <c r="H28" s="12"/>
      <c r="I28" s="12"/>
      <c r="J28" s="33"/>
      <c r="K28" s="33"/>
      <c r="L28" s="87"/>
    </row>
    <row r="29" spans="1:46" ht="13.2" customHeight="1" x14ac:dyDescent="0.25">
      <c r="A29" s="95" t="s">
        <v>51</v>
      </c>
      <c r="B29" s="88"/>
      <c r="C29" s="88"/>
      <c r="D29" s="89"/>
      <c r="E29" s="89"/>
      <c r="F29" s="89"/>
      <c r="G29" s="89"/>
      <c r="H29" s="89"/>
      <c r="I29" s="89"/>
      <c r="J29" s="89"/>
      <c r="K29" s="90"/>
      <c r="L29" s="90"/>
    </row>
    <row r="30" spans="1:46" ht="33.6" customHeight="1" thickBot="1" x14ac:dyDescent="0.3">
      <c r="A30" s="45" t="s">
        <v>37</v>
      </c>
      <c r="B30" s="186" t="str">
        <f>V4</f>
        <v>L*H vs. ^[L*H]</v>
      </c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spans="1:46" ht="33.6" customHeight="1" thickTop="1" thickBot="1" x14ac:dyDescent="0.3">
      <c r="A31" s="35" t="s">
        <v>28</v>
      </c>
      <c r="B31" s="35" t="s">
        <v>52</v>
      </c>
      <c r="C31" s="35" t="s">
        <v>53</v>
      </c>
      <c r="D31" s="35" t="s">
        <v>31</v>
      </c>
      <c r="E31" s="35" t="str">
        <f t="shared" ref="E31:L35" si="17">W5</f>
        <v xml:space="preserve">SE </v>
      </c>
      <c r="F31" s="35" t="str">
        <f t="shared" si="17"/>
        <v>2.5% CI</v>
      </c>
      <c r="G31" s="35" t="str">
        <f t="shared" si="17"/>
        <v>97.5% CI</v>
      </c>
      <c r="H31" s="35" t="str">
        <f t="shared" si="17"/>
        <v>t</v>
      </c>
      <c r="I31" s="35" t="str">
        <f t="shared" si="17"/>
        <v>df</v>
      </c>
      <c r="J31" s="38" t="str">
        <f t="shared" si="17"/>
        <v>p. val.</v>
      </c>
      <c r="K31" s="38" t="str">
        <f t="shared" si="17"/>
        <v>p.adj (BH)</v>
      </c>
      <c r="L31" s="36" t="str">
        <f t="shared" si="17"/>
        <v>sig.</v>
      </c>
    </row>
    <row r="32" spans="1:46" ht="33.6" customHeight="1" thickTop="1" thickBot="1" x14ac:dyDescent="0.3">
      <c r="A32" s="20" t="s">
        <v>23</v>
      </c>
      <c r="B32" s="21" t="e">
        <f t="shared" ref="B32:C35" si="18">B6</f>
        <v>#REF!</v>
      </c>
      <c r="C32" s="21" t="e">
        <f t="shared" si="18"/>
        <v>#REF!</v>
      </c>
      <c r="D32" s="21">
        <f>V6</f>
        <v>2.7370000000000001</v>
      </c>
      <c r="E32" s="21">
        <f t="shared" si="17"/>
        <v>2.2689946448089602</v>
      </c>
      <c r="F32" s="21">
        <f t="shared" si="17"/>
        <v>3.20506087914102</v>
      </c>
      <c r="G32" s="21">
        <f t="shared" si="17"/>
        <v>0.23799999999999999</v>
      </c>
      <c r="H32" s="21">
        <f t="shared" si="17"/>
        <v>11.484999999999999</v>
      </c>
      <c r="I32" s="21">
        <f t="shared" si="17"/>
        <v>599.30999999999995</v>
      </c>
      <c r="J32" s="43">
        <f t="shared" si="17"/>
        <v>9.8999999999999996E-28</v>
      </c>
      <c r="K32" s="43">
        <f t="shared" si="17"/>
        <v>1.7000000000000001E-26</v>
      </c>
      <c r="L32" s="91" t="str">
        <f t="shared" si="17"/>
        <v>p&lt;0.001</v>
      </c>
    </row>
    <row r="33" spans="1:57" ht="33.6" customHeight="1" thickBot="1" x14ac:dyDescent="0.3">
      <c r="A33" s="23" t="s">
        <v>24</v>
      </c>
      <c r="B33" s="19" t="e">
        <f t="shared" si="18"/>
        <v>#REF!</v>
      </c>
      <c r="C33" s="19" t="e">
        <f t="shared" si="18"/>
        <v>#REF!</v>
      </c>
      <c r="D33" s="19">
        <f>V7</f>
        <v>3.5840000000000001</v>
      </c>
      <c r="E33" s="19">
        <f t="shared" si="17"/>
        <v>2.9190359284613399</v>
      </c>
      <c r="F33" s="19">
        <f t="shared" si="17"/>
        <v>4.2499505497987498</v>
      </c>
      <c r="G33" s="19">
        <f t="shared" si="17"/>
        <v>0.33900000000000002</v>
      </c>
      <c r="H33" s="19">
        <f t="shared" si="17"/>
        <v>10.577999999999999</v>
      </c>
      <c r="I33" s="19">
        <f t="shared" si="17"/>
        <v>610.54999999999995</v>
      </c>
      <c r="J33" s="43">
        <f t="shared" si="17"/>
        <v>3.9999999999999997E-24</v>
      </c>
      <c r="K33" s="43">
        <f t="shared" si="17"/>
        <v>5.5000000000000001E-23</v>
      </c>
      <c r="L33" s="91" t="str">
        <f t="shared" si="17"/>
        <v>p&lt;0.001</v>
      </c>
    </row>
    <row r="34" spans="1:57" ht="33.6" customHeight="1" thickBot="1" x14ac:dyDescent="0.3">
      <c r="A34" s="25" t="s">
        <v>5</v>
      </c>
      <c r="B34" s="26" t="e">
        <f t="shared" si="18"/>
        <v>#REF!</v>
      </c>
      <c r="C34" s="26" t="e">
        <f t="shared" si="18"/>
        <v>#REF!</v>
      </c>
      <c r="D34" s="26">
        <f>V8</f>
        <v>1.2</v>
      </c>
      <c r="E34" s="26">
        <f t="shared" si="17"/>
        <v>0.70686892976566496</v>
      </c>
      <c r="F34" s="26">
        <f t="shared" si="17"/>
        <v>1.69411638255483</v>
      </c>
      <c r="G34" s="26">
        <f t="shared" si="17"/>
        <v>0.251</v>
      </c>
      <c r="H34" s="26">
        <f t="shared" si="17"/>
        <v>4.7759999999999998</v>
      </c>
      <c r="I34" s="26">
        <f t="shared" si="17"/>
        <v>610.30999999999995</v>
      </c>
      <c r="J34" s="43">
        <f t="shared" si="17"/>
        <v>2.2000000000000001E-6</v>
      </c>
      <c r="K34" s="43">
        <f t="shared" si="17"/>
        <v>6.0000000000000002E-6</v>
      </c>
      <c r="L34" s="91" t="str">
        <f t="shared" si="17"/>
        <v>p&lt;0.001</v>
      </c>
    </row>
    <row r="35" spans="1:57" ht="33.6" customHeight="1" thickBot="1" x14ac:dyDescent="0.3">
      <c r="A35" s="30" t="s">
        <v>54</v>
      </c>
      <c r="B35" s="26" t="e">
        <f t="shared" si="18"/>
        <v>#REF!</v>
      </c>
      <c r="C35" s="26" t="e">
        <f t="shared" si="18"/>
        <v>#REF!</v>
      </c>
      <c r="D35" s="26">
        <f>V9</f>
        <v>3.1840000000000002</v>
      </c>
      <c r="E35" s="26">
        <f t="shared" si="17"/>
        <v>2.66801438751222</v>
      </c>
      <c r="F35" s="26">
        <f t="shared" si="17"/>
        <v>3.7007411211777099</v>
      </c>
      <c r="G35" s="26">
        <f t="shared" si="17"/>
        <v>0.26300000000000001</v>
      </c>
      <c r="H35" s="26">
        <f t="shared" si="17"/>
        <v>12.111000000000001</v>
      </c>
      <c r="I35" s="26">
        <f t="shared" si="17"/>
        <v>598.76</v>
      </c>
      <c r="J35" s="43">
        <f t="shared" si="17"/>
        <v>2.3999999999999998E-30</v>
      </c>
      <c r="K35" s="43">
        <f t="shared" si="17"/>
        <v>5.0999999999999999E-29</v>
      </c>
      <c r="L35" s="91" t="str">
        <f t="shared" si="17"/>
        <v>p&lt;0.001</v>
      </c>
    </row>
    <row r="36" spans="1:57" ht="33.6" customHeight="1" thickTop="1" thickBot="1" x14ac:dyDescent="0.3">
      <c r="A36" s="35" t="s">
        <v>6</v>
      </c>
      <c r="B36" s="35" t="s">
        <v>52</v>
      </c>
      <c r="C36" s="35" t="s">
        <v>53</v>
      </c>
      <c r="D36" s="35" t="s">
        <v>31</v>
      </c>
      <c r="E36" s="35" t="str">
        <f t="shared" ref="E36:E40" si="19">W10</f>
        <v xml:space="preserve">SE </v>
      </c>
      <c r="F36" s="35" t="str">
        <f t="shared" ref="F36:F40" si="20">X10</f>
        <v>2.5% CI</v>
      </c>
      <c r="G36" s="35" t="str">
        <f t="shared" ref="G36:G40" si="21">Y10</f>
        <v>97.5% CI</v>
      </c>
      <c r="H36" s="35" t="str">
        <f t="shared" ref="H36:H40" si="22">Z10</f>
        <v>t</v>
      </c>
      <c r="I36" s="35" t="str">
        <f t="shared" ref="I36:I40" si="23">AA10</f>
        <v>df</v>
      </c>
      <c r="J36" s="38" t="str">
        <f t="shared" ref="J36:J40" si="24">AB10</f>
        <v>p. val.</v>
      </c>
      <c r="K36" s="38" t="str">
        <f t="shared" ref="K36:K40" si="25">AC10</f>
        <v>p.adj (BH)</v>
      </c>
      <c r="L36" s="36" t="str">
        <f t="shared" ref="L36:L40" si="26">AD10</f>
        <v>sig.</v>
      </c>
    </row>
    <row r="37" spans="1:57" ht="33.6" customHeight="1" thickTop="1" thickBot="1" x14ac:dyDescent="0.3">
      <c r="A37" s="28" t="s">
        <v>4</v>
      </c>
      <c r="B37" s="21" t="e">
        <f>B11</f>
        <v>#REF!</v>
      </c>
      <c r="C37" s="21" t="e">
        <f>C11</f>
        <v>#REF!</v>
      </c>
      <c r="D37" s="20">
        <f t="shared" ref="D37:D40" si="27">V11</f>
        <v>-2.3079999999999998</v>
      </c>
      <c r="E37" s="21">
        <f t="shared" si="19"/>
        <v>-8.9924935242057806</v>
      </c>
      <c r="F37" s="21">
        <f t="shared" si="20"/>
        <v>4.3765865002105997</v>
      </c>
      <c r="G37" s="21">
        <f t="shared" si="21"/>
        <v>3.4039999999999999</v>
      </c>
      <c r="H37" s="21">
        <f t="shared" si="22"/>
        <v>-0.67800000000000005</v>
      </c>
      <c r="I37" s="21">
        <f t="shared" si="23"/>
        <v>608.27</v>
      </c>
      <c r="J37" s="43">
        <f t="shared" si="24"/>
        <v>0.498</v>
      </c>
      <c r="K37" s="43">
        <f t="shared" si="25"/>
        <v>0.55700000000000005</v>
      </c>
      <c r="L37" s="91">
        <f t="shared" si="26"/>
        <v>0</v>
      </c>
    </row>
    <row r="38" spans="1:57" ht="33.6" customHeight="1" thickBot="1" x14ac:dyDescent="0.3">
      <c r="A38" s="30" t="s">
        <v>3</v>
      </c>
      <c r="B38" s="26" t="e">
        <f>B12</f>
        <v>#REF!</v>
      </c>
      <c r="C38" s="26" t="e">
        <f>C12</f>
        <v>#REF!</v>
      </c>
      <c r="D38" s="25">
        <f t="shared" si="27"/>
        <v>-0.46200000000000002</v>
      </c>
      <c r="E38" s="26">
        <f t="shared" si="19"/>
        <v>-10.3997588076603</v>
      </c>
      <c r="F38" s="26">
        <f t="shared" si="20"/>
        <v>9.4755219747147805</v>
      </c>
      <c r="G38" s="26">
        <f t="shared" si="21"/>
        <v>5.0599999999999996</v>
      </c>
      <c r="H38" s="26">
        <f t="shared" si="22"/>
        <v>-9.0999999999999998E-2</v>
      </c>
      <c r="I38" s="26">
        <f t="shared" si="23"/>
        <v>609.79999999999995</v>
      </c>
      <c r="J38" s="43">
        <f t="shared" si="24"/>
        <v>0.92700000000000005</v>
      </c>
      <c r="K38" s="43">
        <f t="shared" si="25"/>
        <v>0.93899999999999995</v>
      </c>
      <c r="L38" s="91">
        <f t="shared" si="26"/>
        <v>0</v>
      </c>
    </row>
    <row r="39" spans="1:57" ht="33.6" customHeight="1" thickTop="1" thickBot="1" x14ac:dyDescent="0.3">
      <c r="A39" s="35" t="s">
        <v>30</v>
      </c>
      <c r="B39" s="35" t="s">
        <v>52</v>
      </c>
      <c r="C39" s="35" t="s">
        <v>53</v>
      </c>
      <c r="D39" s="35" t="str">
        <f t="shared" si="27"/>
        <v>β1</v>
      </c>
      <c r="E39" s="35" t="str">
        <f t="shared" si="19"/>
        <v xml:space="preserve">SE </v>
      </c>
      <c r="F39" s="35" t="str">
        <f t="shared" si="20"/>
        <v>2.5% CI</v>
      </c>
      <c r="G39" s="35" t="str">
        <f t="shared" si="21"/>
        <v>97.5% CI</v>
      </c>
      <c r="H39" s="35" t="str">
        <f t="shared" si="22"/>
        <v>t</v>
      </c>
      <c r="I39" s="35" t="str">
        <f t="shared" si="23"/>
        <v>df</v>
      </c>
      <c r="J39" s="38" t="str">
        <f t="shared" si="24"/>
        <v>p. val.</v>
      </c>
      <c r="K39" s="38" t="str">
        <f t="shared" si="25"/>
        <v>p.adj (BH)</v>
      </c>
      <c r="L39" s="36" t="str">
        <f t="shared" si="26"/>
        <v>sig.</v>
      </c>
    </row>
    <row r="40" spans="1:57" ht="33.6" customHeight="1" thickTop="1" x14ac:dyDescent="0.25">
      <c r="A40" s="13" t="s">
        <v>26</v>
      </c>
      <c r="B40" s="12" t="e">
        <f>B14</f>
        <v>#REF!</v>
      </c>
      <c r="C40" s="12" t="e">
        <f>C14</f>
        <v>#REF!</v>
      </c>
      <c r="D40" s="12">
        <f t="shared" si="27"/>
        <v>5.0629999999999997</v>
      </c>
      <c r="E40" s="12">
        <f t="shared" si="19"/>
        <v>2.10023474369773</v>
      </c>
      <c r="F40" s="12">
        <f t="shared" si="20"/>
        <v>8.0252176823145494</v>
      </c>
      <c r="G40" s="12">
        <f t="shared" si="21"/>
        <v>1.508</v>
      </c>
      <c r="H40" s="12">
        <f t="shared" si="22"/>
        <v>3.3559999999999999</v>
      </c>
      <c r="I40" s="12">
        <f t="shared" si="23"/>
        <v>605.29</v>
      </c>
      <c r="J40" s="33">
        <f t="shared" si="24"/>
        <v>8.4000000000000003E-4</v>
      </c>
      <c r="K40" s="33">
        <f t="shared" si="25"/>
        <v>2E-3</v>
      </c>
      <c r="L40" s="87" t="str">
        <f t="shared" si="26"/>
        <v>p&lt;0.01</v>
      </c>
    </row>
    <row r="41" spans="1:57" ht="20.399999999999999" customHeight="1" x14ac:dyDescent="0.25">
      <c r="A41" s="188" t="s">
        <v>50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</row>
    <row r="42" spans="1:57" ht="13.2" customHeight="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</row>
    <row r="43" spans="1:57" s="96" customFormat="1" ht="13.2" customHeight="1" x14ac:dyDescent="0.25">
      <c r="A43" s="95" t="s">
        <v>47</v>
      </c>
      <c r="B43" s="95"/>
      <c r="C43" s="95"/>
      <c r="D43" s="92"/>
      <c r="E43" s="92"/>
      <c r="F43" s="92"/>
      <c r="G43" s="92"/>
      <c r="H43" s="92"/>
      <c r="I43" s="92"/>
      <c r="J43" s="92"/>
      <c r="K43" s="93"/>
      <c r="L43" s="93"/>
      <c r="S43" s="97"/>
      <c r="T43" s="97"/>
      <c r="U43" s="97"/>
      <c r="AB43" s="97"/>
      <c r="AC43" s="97"/>
      <c r="AD43" s="97"/>
      <c r="AK43" s="97"/>
      <c r="AL43" s="97"/>
      <c r="AM43" s="97"/>
      <c r="AT43" s="97"/>
      <c r="AU43" s="97"/>
      <c r="AV43" s="97"/>
      <c r="BC43" s="97"/>
      <c r="BD43" s="97"/>
      <c r="BE43" s="97"/>
    </row>
    <row r="44" spans="1:57" ht="33.6" customHeight="1" thickBot="1" x14ac:dyDescent="0.3">
      <c r="A44" s="45" t="s">
        <v>37</v>
      </c>
      <c r="B44" s="186" t="str">
        <f>AE4</f>
        <v>^[L]*H vs. L*^[H]</v>
      </c>
      <c r="C44" s="186"/>
      <c r="D44" s="186"/>
      <c r="E44" s="186"/>
      <c r="F44" s="186"/>
      <c r="G44" s="186"/>
      <c r="H44" s="186"/>
      <c r="I44" s="186"/>
      <c r="J44" s="186"/>
      <c r="K44" s="186"/>
      <c r="L44" s="186"/>
    </row>
    <row r="45" spans="1:57" ht="33.6" customHeight="1" thickTop="1" thickBot="1" x14ac:dyDescent="0.3">
      <c r="A45" s="35" t="s">
        <v>28</v>
      </c>
      <c r="B45" s="35" t="s">
        <v>52</v>
      </c>
      <c r="C45" s="35" t="s">
        <v>53</v>
      </c>
      <c r="D45" s="35" t="s">
        <v>31</v>
      </c>
      <c r="E45" s="35" t="str">
        <f t="shared" ref="E45:L49" si="28">AF5</f>
        <v xml:space="preserve">SE </v>
      </c>
      <c r="F45" s="35" t="str">
        <f t="shared" si="28"/>
        <v>2.5% CI</v>
      </c>
      <c r="G45" s="35" t="str">
        <f t="shared" si="28"/>
        <v>97.5% CI</v>
      </c>
      <c r="H45" s="35" t="str">
        <f t="shared" si="28"/>
        <v>t</v>
      </c>
      <c r="I45" s="35" t="str">
        <f t="shared" si="28"/>
        <v>df</v>
      </c>
      <c r="J45" s="35" t="str">
        <f t="shared" si="28"/>
        <v>p. val.</v>
      </c>
      <c r="K45" s="35" t="str">
        <f t="shared" si="28"/>
        <v>p.adj (BH)</v>
      </c>
      <c r="L45" s="36" t="str">
        <f t="shared" si="28"/>
        <v>sig.</v>
      </c>
    </row>
    <row r="46" spans="1:57" ht="33.6" customHeight="1" thickTop="1" thickBot="1" x14ac:dyDescent="0.3">
      <c r="A46" s="20" t="s">
        <v>23</v>
      </c>
      <c r="B46" s="21" t="e">
        <f t="shared" ref="B46:C49" si="29">B6</f>
        <v>#REF!</v>
      </c>
      <c r="C46" s="21" t="e">
        <f t="shared" si="29"/>
        <v>#REF!</v>
      </c>
      <c r="D46" s="21">
        <f>AE6</f>
        <v>-2.1970000000000001</v>
      </c>
      <c r="E46" s="21">
        <f t="shared" si="28"/>
        <v>-3.71501773001311</v>
      </c>
      <c r="F46" s="21">
        <f t="shared" si="28"/>
        <v>-0.679668987678123</v>
      </c>
      <c r="G46" s="21">
        <f t="shared" si="28"/>
        <v>0.77300000000000002</v>
      </c>
      <c r="H46" s="21">
        <f t="shared" si="28"/>
        <v>-2.843</v>
      </c>
      <c r="I46" s="21">
        <f t="shared" si="28"/>
        <v>599.24</v>
      </c>
      <c r="J46" s="43">
        <f t="shared" si="28"/>
        <v>5.0000000000000001E-3</v>
      </c>
      <c r="K46" s="43">
        <f t="shared" si="28"/>
        <v>8.0000000000000002E-3</v>
      </c>
      <c r="L46" s="91" t="str">
        <f t="shared" si="28"/>
        <v>p&lt;0.01</v>
      </c>
    </row>
    <row r="47" spans="1:57" ht="33.6" customHeight="1" thickBot="1" x14ac:dyDescent="0.3">
      <c r="A47" s="23" t="s">
        <v>24</v>
      </c>
      <c r="B47" s="19" t="e">
        <f t="shared" si="29"/>
        <v>#REF!</v>
      </c>
      <c r="C47" s="19" t="e">
        <f t="shared" si="29"/>
        <v>#REF!</v>
      </c>
      <c r="D47" s="19">
        <f>AE7</f>
        <v>3.7989999999999999</v>
      </c>
      <c r="E47" s="19">
        <f t="shared" si="28"/>
        <v>1.5760476102043599</v>
      </c>
      <c r="F47" s="19">
        <f t="shared" si="28"/>
        <v>6.0223856797981297</v>
      </c>
      <c r="G47" s="19">
        <f t="shared" si="28"/>
        <v>1.1319999999999999</v>
      </c>
      <c r="H47" s="19">
        <f t="shared" si="28"/>
        <v>3.3559999999999999</v>
      </c>
      <c r="I47" s="19">
        <f t="shared" si="28"/>
        <v>610.42999999999995</v>
      </c>
      <c r="J47" s="43">
        <f t="shared" si="28"/>
        <v>8.4000000000000003E-4</v>
      </c>
      <c r="K47" s="43">
        <f t="shared" si="28"/>
        <v>2E-3</v>
      </c>
      <c r="L47" s="91" t="str">
        <f t="shared" si="28"/>
        <v>p&lt;0.01</v>
      </c>
    </row>
    <row r="48" spans="1:57" ht="33.6" customHeight="1" thickBot="1" x14ac:dyDescent="0.3">
      <c r="A48" s="25" t="s">
        <v>5</v>
      </c>
      <c r="B48" s="26" t="e">
        <f t="shared" si="29"/>
        <v>#REF!</v>
      </c>
      <c r="C48" s="26" t="e">
        <f t="shared" si="29"/>
        <v>#REF!</v>
      </c>
      <c r="D48" s="26">
        <f>AE8</f>
        <v>6.3650000000000002</v>
      </c>
      <c r="E48" s="26">
        <f t="shared" si="28"/>
        <v>4.7129881437151004</v>
      </c>
      <c r="F48" s="26">
        <f t="shared" si="28"/>
        <v>8.0164265627751394</v>
      </c>
      <c r="G48" s="26">
        <f t="shared" si="28"/>
        <v>0.84099999999999997</v>
      </c>
      <c r="H48" s="26">
        <f t="shared" si="28"/>
        <v>7.5679999999999996</v>
      </c>
      <c r="I48" s="26">
        <f t="shared" si="28"/>
        <v>609.64</v>
      </c>
      <c r="J48" s="43">
        <f t="shared" si="28"/>
        <v>1.4000000000000001E-13</v>
      </c>
      <c r="K48" s="43">
        <f t="shared" si="28"/>
        <v>6.8999999999999999E-13</v>
      </c>
      <c r="L48" s="91" t="str">
        <f t="shared" si="28"/>
        <v>p&lt;0.001</v>
      </c>
    </row>
    <row r="49" spans="1:57" ht="33.6" customHeight="1" thickBot="1" x14ac:dyDescent="0.3">
      <c r="A49" s="30" t="s">
        <v>54</v>
      </c>
      <c r="B49" s="26" t="e">
        <f t="shared" si="29"/>
        <v>#REF!</v>
      </c>
      <c r="C49" s="26" t="e">
        <f t="shared" si="29"/>
        <v>#REF!</v>
      </c>
      <c r="D49" s="26">
        <f>AE9</f>
        <v>1.1759999999999999</v>
      </c>
      <c r="E49" s="26">
        <f t="shared" si="28"/>
        <v>-0.50558742101078802</v>
      </c>
      <c r="F49" s="26">
        <f t="shared" si="28"/>
        <v>2.85820512654354</v>
      </c>
      <c r="G49" s="26">
        <f t="shared" si="28"/>
        <v>0.85599999999999998</v>
      </c>
      <c r="H49" s="26">
        <f t="shared" si="28"/>
        <v>1.3740000000000001</v>
      </c>
      <c r="I49" s="26">
        <f t="shared" si="28"/>
        <v>598.95000000000005</v>
      </c>
      <c r="J49" s="43">
        <f t="shared" si="28"/>
        <v>0.17</v>
      </c>
      <c r="K49" s="43">
        <f t="shared" si="28"/>
        <v>0.224</v>
      </c>
      <c r="L49" s="91">
        <f t="shared" si="28"/>
        <v>0</v>
      </c>
    </row>
    <row r="50" spans="1:57" ht="33.6" customHeight="1" thickTop="1" thickBot="1" x14ac:dyDescent="0.3">
      <c r="A50" s="35" t="s">
        <v>6</v>
      </c>
      <c r="B50" s="35" t="s">
        <v>52</v>
      </c>
      <c r="C50" s="35" t="s">
        <v>53</v>
      </c>
      <c r="D50" s="35" t="s">
        <v>31</v>
      </c>
      <c r="E50" s="35" t="str">
        <f t="shared" ref="E50:E54" si="30">AF10</f>
        <v xml:space="preserve">SE </v>
      </c>
      <c r="F50" s="35" t="str">
        <f t="shared" ref="F50:F54" si="31">AG10</f>
        <v>2.5% CI</v>
      </c>
      <c r="G50" s="35" t="str">
        <f t="shared" ref="G50:G54" si="32">AH10</f>
        <v>97.5% CI</v>
      </c>
      <c r="H50" s="35" t="str">
        <f t="shared" ref="H50:H54" si="33">AI10</f>
        <v>t</v>
      </c>
      <c r="I50" s="35" t="str">
        <f t="shared" ref="I50:I54" si="34">AJ10</f>
        <v>df</v>
      </c>
      <c r="J50" s="35" t="str">
        <f t="shared" ref="J50:J54" si="35">AK10</f>
        <v>p. val.</v>
      </c>
      <c r="K50" s="35" t="str">
        <f t="shared" ref="K50:K54" si="36">AL10</f>
        <v>p.adj (BH)</v>
      </c>
      <c r="L50" s="36" t="str">
        <f t="shared" ref="L50:L54" si="37">AM10</f>
        <v>sig.</v>
      </c>
    </row>
    <row r="51" spans="1:57" ht="33.6" customHeight="1" thickTop="1" thickBot="1" x14ac:dyDescent="0.3">
      <c r="A51" s="28" t="s">
        <v>4</v>
      </c>
      <c r="B51" s="21" t="e">
        <f>B11</f>
        <v>#REF!</v>
      </c>
      <c r="C51" s="21" t="e">
        <f>C11</f>
        <v>#REF!</v>
      </c>
      <c r="D51" s="20">
        <f>AE11</f>
        <v>-17.956</v>
      </c>
      <c r="E51" s="21">
        <f t="shared" si="30"/>
        <v>-40.290989979347202</v>
      </c>
      <c r="F51" s="21">
        <f t="shared" si="31"/>
        <v>4.3785741087859096</v>
      </c>
      <c r="G51" s="21">
        <f t="shared" si="32"/>
        <v>11.372999999999999</v>
      </c>
      <c r="H51" s="21">
        <f t="shared" si="33"/>
        <v>-1.579</v>
      </c>
      <c r="I51" s="21">
        <f t="shared" si="34"/>
        <v>607.41</v>
      </c>
      <c r="J51" s="43">
        <f t="shared" si="35"/>
        <v>0.115</v>
      </c>
      <c r="K51" s="43">
        <f t="shared" si="36"/>
        <v>0.158</v>
      </c>
      <c r="L51" s="91">
        <f t="shared" si="37"/>
        <v>0</v>
      </c>
    </row>
    <row r="52" spans="1:57" ht="33.6" customHeight="1" thickBot="1" x14ac:dyDescent="0.3">
      <c r="A52" s="30" t="s">
        <v>3</v>
      </c>
      <c r="B52" s="26" t="e">
        <f>B12</f>
        <v>#REF!</v>
      </c>
      <c r="C52" s="26" t="e">
        <f>C12</f>
        <v>#REF!</v>
      </c>
      <c r="D52" s="25">
        <f>AE12</f>
        <v>47.768000000000001</v>
      </c>
      <c r="E52" s="26">
        <f t="shared" si="30"/>
        <v>14.5801046318382</v>
      </c>
      <c r="F52" s="26">
        <f t="shared" si="31"/>
        <v>80.954933722863302</v>
      </c>
      <c r="G52" s="26">
        <f t="shared" si="32"/>
        <v>16.899000000000001</v>
      </c>
      <c r="H52" s="26">
        <f t="shared" si="33"/>
        <v>2.827</v>
      </c>
      <c r="I52" s="26">
        <f t="shared" si="34"/>
        <v>609.44000000000005</v>
      </c>
      <c r="J52" s="43">
        <f t="shared" si="35"/>
        <v>5.0000000000000001E-3</v>
      </c>
      <c r="K52" s="43">
        <f t="shared" si="36"/>
        <v>8.0000000000000002E-3</v>
      </c>
      <c r="L52" s="91" t="str">
        <f t="shared" si="37"/>
        <v>p&lt;0.01</v>
      </c>
    </row>
    <row r="53" spans="1:57" ht="33.6" customHeight="1" thickTop="1" thickBot="1" x14ac:dyDescent="0.3">
      <c r="A53" s="35" t="s">
        <v>30</v>
      </c>
      <c r="B53" s="35" t="s">
        <v>52</v>
      </c>
      <c r="C53" s="35" t="s">
        <v>53</v>
      </c>
      <c r="D53" s="35" t="s">
        <v>31</v>
      </c>
      <c r="E53" s="35" t="str">
        <f t="shared" si="30"/>
        <v xml:space="preserve">SE </v>
      </c>
      <c r="F53" s="35" t="str">
        <f t="shared" si="31"/>
        <v>2.5% CI</v>
      </c>
      <c r="G53" s="35" t="str">
        <f t="shared" si="32"/>
        <v>97.5% CI</v>
      </c>
      <c r="H53" s="35" t="str">
        <f t="shared" si="33"/>
        <v>t</v>
      </c>
      <c r="I53" s="35" t="str">
        <f t="shared" si="34"/>
        <v>df</v>
      </c>
      <c r="J53" s="35" t="str">
        <f t="shared" si="35"/>
        <v>p. val.</v>
      </c>
      <c r="K53" s="35" t="str">
        <f t="shared" si="36"/>
        <v>p.adj (BH)</v>
      </c>
      <c r="L53" s="36" t="str">
        <f t="shared" si="37"/>
        <v>sig.</v>
      </c>
    </row>
    <row r="54" spans="1:57" ht="33.6" customHeight="1" thickTop="1" x14ac:dyDescent="0.25">
      <c r="A54" s="13" t="s">
        <v>26</v>
      </c>
      <c r="B54" s="12" t="e">
        <f>B14</f>
        <v>#REF!</v>
      </c>
      <c r="C54" s="12" t="e">
        <f>C14</f>
        <v>#REF!</v>
      </c>
      <c r="D54" s="12">
        <f>AE14</f>
        <v>31.548999999999999</v>
      </c>
      <c r="E54" s="12">
        <f t="shared" si="30"/>
        <v>21.684367173219499</v>
      </c>
      <c r="F54" s="12">
        <f t="shared" si="31"/>
        <v>41.4134740831824</v>
      </c>
      <c r="G54" s="12">
        <f t="shared" si="32"/>
        <v>5.0229999999999997</v>
      </c>
      <c r="H54" s="12">
        <f t="shared" si="33"/>
        <v>6.2809999999999997</v>
      </c>
      <c r="I54" s="12">
        <f t="shared" si="34"/>
        <v>604.98</v>
      </c>
      <c r="J54" s="33">
        <f t="shared" si="35"/>
        <v>6.3999999999999996E-10</v>
      </c>
      <c r="K54" s="33">
        <f t="shared" si="36"/>
        <v>2.2999999999999999E-9</v>
      </c>
      <c r="L54" s="87" t="str">
        <f t="shared" si="37"/>
        <v>p&lt;0.001</v>
      </c>
    </row>
    <row r="55" spans="1:57" ht="13.2" customHeight="1" x14ac:dyDescent="0.25">
      <c r="A55" s="13"/>
      <c r="B55" s="12"/>
      <c r="C55" s="12"/>
      <c r="D55" s="12"/>
      <c r="E55" s="12"/>
      <c r="F55" s="12"/>
      <c r="G55" s="12"/>
      <c r="H55" s="12"/>
      <c r="I55" s="12"/>
      <c r="J55" s="33"/>
      <c r="K55" s="33"/>
      <c r="L55" s="87"/>
    </row>
    <row r="56" spans="1:57" s="96" customFormat="1" ht="13.2" customHeight="1" x14ac:dyDescent="0.25">
      <c r="A56" s="95" t="s">
        <v>48</v>
      </c>
      <c r="B56" s="95"/>
      <c r="C56" s="95"/>
      <c r="D56" s="92"/>
      <c r="E56" s="92"/>
      <c r="F56" s="92"/>
      <c r="G56" s="92"/>
      <c r="H56" s="92"/>
      <c r="I56" s="92"/>
      <c r="J56" s="92"/>
      <c r="K56" s="93"/>
      <c r="L56" s="93"/>
      <c r="S56" s="97"/>
      <c r="T56" s="97"/>
      <c r="U56" s="97"/>
      <c r="AB56" s="97"/>
      <c r="AC56" s="97"/>
      <c r="AD56" s="97"/>
      <c r="AK56" s="97"/>
      <c r="AL56" s="97"/>
      <c r="AM56" s="97"/>
      <c r="AT56" s="97"/>
      <c r="AU56" s="97"/>
      <c r="AV56" s="97"/>
      <c r="BC56" s="97"/>
      <c r="BD56" s="97"/>
      <c r="BE56" s="97"/>
    </row>
    <row r="57" spans="1:57" ht="33.6" customHeight="1" thickBot="1" x14ac:dyDescent="0.3">
      <c r="A57" s="45" t="s">
        <v>37</v>
      </c>
      <c r="B57" s="186" t="str">
        <f>AN4</f>
        <v>^[L]*H vs. ^[L*H]</v>
      </c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1:57" ht="33.6" customHeight="1" thickTop="1" thickBot="1" x14ac:dyDescent="0.3">
      <c r="A58" s="35" t="s">
        <v>28</v>
      </c>
      <c r="B58" s="35" t="s">
        <v>52</v>
      </c>
      <c r="C58" s="35" t="s">
        <v>53</v>
      </c>
      <c r="D58" s="35" t="s">
        <v>31</v>
      </c>
      <c r="E58" s="35" t="str">
        <f t="shared" ref="E58:L62" si="38">AO5</f>
        <v xml:space="preserve">SE </v>
      </c>
      <c r="F58" s="35" t="str">
        <f t="shared" si="38"/>
        <v>2.5% CI</v>
      </c>
      <c r="G58" s="35" t="str">
        <f t="shared" si="38"/>
        <v>97.5% CI</v>
      </c>
      <c r="H58" s="35" t="str">
        <f t="shared" si="38"/>
        <v>t</v>
      </c>
      <c r="I58" s="35" t="str">
        <f t="shared" si="38"/>
        <v>df</v>
      </c>
      <c r="J58" s="35" t="str">
        <f t="shared" si="38"/>
        <v>p. val.</v>
      </c>
      <c r="K58" s="35" t="str">
        <f t="shared" si="38"/>
        <v>p.adj (BH)</v>
      </c>
      <c r="L58" s="36" t="str">
        <f t="shared" si="38"/>
        <v>sig.</v>
      </c>
    </row>
    <row r="59" spans="1:57" ht="33.6" customHeight="1" thickTop="1" thickBot="1" x14ac:dyDescent="0.3">
      <c r="A59" s="20" t="s">
        <v>23</v>
      </c>
      <c r="B59" s="21" t="e">
        <f t="shared" ref="B59:C62" si="39">B6</f>
        <v>#REF!</v>
      </c>
      <c r="C59" s="21" t="e">
        <f t="shared" si="39"/>
        <v>#REF!</v>
      </c>
      <c r="D59" s="21">
        <f>AN6</f>
        <v>-0.16900000000000001</v>
      </c>
      <c r="E59" s="21">
        <f t="shared" si="38"/>
        <v>-1.6120360772511799</v>
      </c>
      <c r="F59" s="21">
        <f t="shared" si="38"/>
        <v>1.27384802462074</v>
      </c>
      <c r="G59" s="21">
        <f t="shared" si="38"/>
        <v>0.73499999999999999</v>
      </c>
      <c r="H59" s="21">
        <f t="shared" si="38"/>
        <v>-0.23</v>
      </c>
      <c r="I59" s="21">
        <f t="shared" si="38"/>
        <v>599.23</v>
      </c>
      <c r="J59" s="43">
        <f t="shared" si="38"/>
        <v>0.81799999999999995</v>
      </c>
      <c r="K59" s="43">
        <f t="shared" si="38"/>
        <v>0.88200000000000001</v>
      </c>
      <c r="L59" s="91">
        <f t="shared" si="38"/>
        <v>0</v>
      </c>
    </row>
    <row r="60" spans="1:57" ht="33.6" customHeight="1" thickBot="1" x14ac:dyDescent="0.3">
      <c r="A60" s="23" t="s">
        <v>24</v>
      </c>
      <c r="B60" s="19" t="e">
        <f t="shared" si="39"/>
        <v>#REF!</v>
      </c>
      <c r="C60" s="19" t="e">
        <f t="shared" si="39"/>
        <v>#REF!</v>
      </c>
      <c r="D60" s="19">
        <f>AN7</f>
        <v>3.8090000000000002</v>
      </c>
      <c r="E60" s="19">
        <f t="shared" si="38"/>
        <v>1.6896880694561001</v>
      </c>
      <c r="F60" s="19">
        <f t="shared" si="38"/>
        <v>5.9277895779385901</v>
      </c>
      <c r="G60" s="19">
        <f t="shared" si="38"/>
        <v>1.079</v>
      </c>
      <c r="H60" s="19">
        <f t="shared" si="38"/>
        <v>3.53</v>
      </c>
      <c r="I60" s="19">
        <f t="shared" si="38"/>
        <v>610.42999999999995</v>
      </c>
      <c r="J60" s="43">
        <f t="shared" si="38"/>
        <v>4.4999999999999999E-4</v>
      </c>
      <c r="K60" s="43">
        <f t="shared" si="38"/>
        <v>9.3000000000000005E-4</v>
      </c>
      <c r="L60" s="91" t="str">
        <f t="shared" si="38"/>
        <v>p&lt;0.001</v>
      </c>
    </row>
    <row r="61" spans="1:57" ht="33.6" customHeight="1" thickBot="1" x14ac:dyDescent="0.3">
      <c r="A61" s="25" t="s">
        <v>5</v>
      </c>
      <c r="B61" s="26" t="e">
        <f t="shared" si="39"/>
        <v>#REF!</v>
      </c>
      <c r="C61" s="26" t="e">
        <f t="shared" si="39"/>
        <v>#REF!</v>
      </c>
      <c r="D61" s="26">
        <f>AN8</f>
        <v>3.9369999999999998</v>
      </c>
      <c r="E61" s="26">
        <f t="shared" si="38"/>
        <v>2.3631041742216201</v>
      </c>
      <c r="F61" s="26">
        <f t="shared" si="38"/>
        <v>5.5113338398016403</v>
      </c>
      <c r="G61" s="26">
        <f t="shared" si="38"/>
        <v>0.80200000000000005</v>
      </c>
      <c r="H61" s="26">
        <f t="shared" si="38"/>
        <v>4.9119999999999999</v>
      </c>
      <c r="I61" s="26">
        <f t="shared" si="38"/>
        <v>609.20000000000005</v>
      </c>
      <c r="J61" s="43">
        <f t="shared" si="38"/>
        <v>1.1999999999999999E-6</v>
      </c>
      <c r="K61" s="43">
        <f t="shared" si="38"/>
        <v>3.1999999999999999E-6</v>
      </c>
      <c r="L61" s="91" t="str">
        <f t="shared" si="38"/>
        <v>p&lt;0.001</v>
      </c>
    </row>
    <row r="62" spans="1:57" ht="33.6" customHeight="1" thickBot="1" x14ac:dyDescent="0.3">
      <c r="A62" s="30" t="s">
        <v>54</v>
      </c>
      <c r="B62" s="26" t="e">
        <f t="shared" si="39"/>
        <v>#REF!</v>
      </c>
      <c r="C62" s="26" t="e">
        <f t="shared" si="39"/>
        <v>#REF!</v>
      </c>
      <c r="D62" s="26">
        <f>AN9</f>
        <v>2.1560000000000001</v>
      </c>
      <c r="E62" s="26">
        <f t="shared" si="38"/>
        <v>0.55769464515400302</v>
      </c>
      <c r="F62" s="26">
        <f t="shared" si="38"/>
        <v>3.7546556396969502</v>
      </c>
      <c r="G62" s="26">
        <f t="shared" si="38"/>
        <v>0.81399999999999995</v>
      </c>
      <c r="H62" s="26">
        <f t="shared" si="38"/>
        <v>2.649</v>
      </c>
      <c r="I62" s="26">
        <f t="shared" si="38"/>
        <v>599.84</v>
      </c>
      <c r="J62" s="43">
        <f t="shared" si="38"/>
        <v>8.0000000000000002E-3</v>
      </c>
      <c r="K62" s="43">
        <f t="shared" si="38"/>
        <v>1.2999999999999999E-2</v>
      </c>
      <c r="L62" s="91" t="str">
        <f t="shared" si="38"/>
        <v>p&lt;0.05</v>
      </c>
    </row>
    <row r="63" spans="1:57" ht="33.6" customHeight="1" thickTop="1" thickBot="1" x14ac:dyDescent="0.3">
      <c r="A63" s="35" t="s">
        <v>6</v>
      </c>
      <c r="B63" s="35" t="s">
        <v>52</v>
      </c>
      <c r="C63" s="35" t="s">
        <v>53</v>
      </c>
      <c r="D63" s="35" t="s">
        <v>31</v>
      </c>
      <c r="E63" s="35" t="str">
        <f t="shared" ref="E63:E67" si="40">AO10</f>
        <v xml:space="preserve">SE </v>
      </c>
      <c r="F63" s="35" t="str">
        <f t="shared" ref="F63:F67" si="41">AP10</f>
        <v>2.5% CI</v>
      </c>
      <c r="G63" s="35" t="str">
        <f t="shared" ref="G63:G67" si="42">AQ10</f>
        <v>97.5% CI</v>
      </c>
      <c r="H63" s="35" t="str">
        <f t="shared" ref="H63:H67" si="43">AR10</f>
        <v>t</v>
      </c>
      <c r="I63" s="35" t="str">
        <f t="shared" ref="I63:I67" si="44">AS10</f>
        <v>df</v>
      </c>
      <c r="J63" s="35" t="str">
        <f t="shared" ref="J63:J67" si="45">AT10</f>
        <v>p. val.</v>
      </c>
      <c r="K63" s="35" t="str">
        <f t="shared" ref="K63:K67" si="46">AU10</f>
        <v>p.adj (BH)</v>
      </c>
      <c r="L63" s="36" t="str">
        <f t="shared" ref="L63:L67" si="47">AV10</f>
        <v>sig.</v>
      </c>
    </row>
    <row r="64" spans="1:57" ht="33.6" customHeight="1" thickTop="1" thickBot="1" x14ac:dyDescent="0.3">
      <c r="A64" s="28" t="s">
        <v>4</v>
      </c>
      <c r="B64" s="21" t="e">
        <f>B11</f>
        <v>#REF!</v>
      </c>
      <c r="C64" s="21" t="e">
        <f>C11</f>
        <v>#REF!</v>
      </c>
      <c r="D64" s="20">
        <f>AN11</f>
        <v>-16.042000000000002</v>
      </c>
      <c r="E64" s="21">
        <f t="shared" si="40"/>
        <v>-37.357567624179403</v>
      </c>
      <c r="F64" s="21">
        <f t="shared" si="41"/>
        <v>5.2741763188531596</v>
      </c>
      <c r="G64" s="21">
        <f t="shared" si="42"/>
        <v>10.853999999999999</v>
      </c>
      <c r="H64" s="21">
        <f t="shared" si="43"/>
        <v>-1.478</v>
      </c>
      <c r="I64" s="21">
        <f t="shared" si="44"/>
        <v>608.35</v>
      </c>
      <c r="J64" s="43">
        <f t="shared" si="45"/>
        <v>0.14000000000000001</v>
      </c>
      <c r="K64" s="43">
        <f t="shared" si="46"/>
        <v>0.189</v>
      </c>
      <c r="L64" s="91">
        <f t="shared" si="47"/>
        <v>0</v>
      </c>
    </row>
    <row r="65" spans="1:57" ht="33.6" customHeight="1" thickBot="1" x14ac:dyDescent="0.3">
      <c r="A65" s="30" t="s">
        <v>3</v>
      </c>
      <c r="B65" s="26" t="e">
        <f>B12</f>
        <v>#REF!</v>
      </c>
      <c r="C65" s="26" t="e">
        <f>C12</f>
        <v>#REF!</v>
      </c>
      <c r="D65" s="25">
        <f>AN12</f>
        <v>48.448</v>
      </c>
      <c r="E65" s="26">
        <f t="shared" si="40"/>
        <v>16.750928938120399</v>
      </c>
      <c r="F65" s="26">
        <f t="shared" si="41"/>
        <v>80.145388500059596</v>
      </c>
      <c r="G65" s="26">
        <f t="shared" si="42"/>
        <v>16.14</v>
      </c>
      <c r="H65" s="26">
        <f t="shared" si="43"/>
        <v>3.0019999999999998</v>
      </c>
      <c r="I65" s="26">
        <f t="shared" si="44"/>
        <v>609.44000000000005</v>
      </c>
      <c r="J65" s="43">
        <f t="shared" si="45"/>
        <v>3.0000000000000001E-3</v>
      </c>
      <c r="K65" s="43">
        <f t="shared" si="46"/>
        <v>5.0000000000000001E-3</v>
      </c>
      <c r="L65" s="91" t="str">
        <f t="shared" si="47"/>
        <v>p&lt;0.01</v>
      </c>
    </row>
    <row r="66" spans="1:57" ht="33.6" customHeight="1" thickTop="1" thickBot="1" x14ac:dyDescent="0.3">
      <c r="A66" s="35" t="s">
        <v>30</v>
      </c>
      <c r="B66" s="35" t="s">
        <v>52</v>
      </c>
      <c r="C66" s="35" t="s">
        <v>53</v>
      </c>
      <c r="D66" s="35" t="s">
        <v>31</v>
      </c>
      <c r="E66" s="35" t="str">
        <f t="shared" si="40"/>
        <v xml:space="preserve">SE </v>
      </c>
      <c r="F66" s="35" t="str">
        <f t="shared" si="41"/>
        <v>2.5% CI</v>
      </c>
      <c r="G66" s="35" t="str">
        <f t="shared" si="42"/>
        <v>97.5% CI</v>
      </c>
      <c r="H66" s="35" t="str">
        <f t="shared" si="43"/>
        <v>t</v>
      </c>
      <c r="I66" s="35" t="str">
        <f t="shared" si="44"/>
        <v>df</v>
      </c>
      <c r="J66" s="35" t="str">
        <f t="shared" si="45"/>
        <v>p. val.</v>
      </c>
      <c r="K66" s="35" t="str">
        <f t="shared" si="46"/>
        <v>p.adj (BH)</v>
      </c>
      <c r="L66" s="36" t="str">
        <f t="shared" si="47"/>
        <v>sig.</v>
      </c>
    </row>
    <row r="67" spans="1:57" ht="33.6" customHeight="1" thickTop="1" x14ac:dyDescent="0.25">
      <c r="A67" s="13" t="s">
        <v>26</v>
      </c>
      <c r="B67" s="12" t="e">
        <f>B14</f>
        <v>#REF!</v>
      </c>
      <c r="C67" s="12" t="e">
        <f>C14</f>
        <v>#REF!</v>
      </c>
      <c r="D67" s="12">
        <f>AN14</f>
        <v>18.298999999999999</v>
      </c>
      <c r="E67" s="12">
        <f t="shared" si="40"/>
        <v>8.8820619714722806</v>
      </c>
      <c r="F67" s="12">
        <f t="shared" si="41"/>
        <v>27.715369359487902</v>
      </c>
      <c r="G67" s="12">
        <f t="shared" si="42"/>
        <v>4.7949999999999999</v>
      </c>
      <c r="H67" s="12">
        <f t="shared" si="43"/>
        <v>3.8159999999999998</v>
      </c>
      <c r="I67" s="12">
        <f t="shared" si="44"/>
        <v>604.95000000000005</v>
      </c>
      <c r="J67" s="33">
        <f t="shared" si="45"/>
        <v>1.5E-3</v>
      </c>
      <c r="K67" s="33">
        <f t="shared" si="46"/>
        <v>3.5E-4</v>
      </c>
      <c r="L67" s="87" t="str">
        <f t="shared" si="47"/>
        <v>p&lt;0.001</v>
      </c>
    </row>
    <row r="68" spans="1:57" ht="13.2" customHeight="1" x14ac:dyDescent="0.25">
      <c r="A68" s="13"/>
      <c r="B68" s="12"/>
      <c r="C68" s="12"/>
      <c r="D68" s="12"/>
      <c r="E68" s="12"/>
      <c r="F68" s="12"/>
      <c r="G68" s="12"/>
      <c r="H68" s="12"/>
      <c r="I68" s="12"/>
      <c r="J68" s="33"/>
      <c r="K68" s="33"/>
      <c r="L68" s="87"/>
    </row>
    <row r="69" spans="1:57" s="96" customFormat="1" ht="13.2" customHeight="1" x14ac:dyDescent="0.25">
      <c r="A69" s="95" t="s">
        <v>49</v>
      </c>
      <c r="B69" s="95"/>
      <c r="C69" s="95"/>
      <c r="D69" s="92"/>
      <c r="E69" s="92"/>
      <c r="F69" s="92"/>
      <c r="G69" s="92"/>
      <c r="H69" s="92"/>
      <c r="I69" s="92"/>
      <c r="J69" s="92"/>
      <c r="K69" s="93"/>
      <c r="L69" s="93"/>
      <c r="S69" s="97"/>
      <c r="T69" s="97"/>
      <c r="U69" s="97"/>
      <c r="AB69" s="97"/>
      <c r="AC69" s="97"/>
      <c r="AD69" s="97"/>
      <c r="AK69" s="97"/>
      <c r="AL69" s="97"/>
      <c r="AM69" s="97"/>
      <c r="AT69" s="97"/>
      <c r="AU69" s="97"/>
      <c r="AV69" s="97"/>
      <c r="BC69" s="97"/>
      <c r="BD69" s="97"/>
      <c r="BE69" s="97"/>
    </row>
    <row r="70" spans="1:57" ht="33.6" customHeight="1" thickBot="1" x14ac:dyDescent="0.3">
      <c r="A70" s="45" t="s">
        <v>37</v>
      </c>
      <c r="B70" s="186" t="str">
        <f>AW4</f>
        <v>L*^[H] vs. ^[L*H]</v>
      </c>
      <c r="C70" s="186"/>
      <c r="D70" s="186"/>
      <c r="E70" s="186"/>
      <c r="F70" s="186"/>
      <c r="G70" s="186"/>
      <c r="H70" s="186"/>
      <c r="I70" s="186"/>
      <c r="J70" s="186"/>
      <c r="K70" s="186"/>
      <c r="L70" s="186"/>
    </row>
    <row r="71" spans="1:57" ht="33.6" customHeight="1" thickTop="1" thickBot="1" x14ac:dyDescent="0.3">
      <c r="A71" s="35" t="s">
        <v>28</v>
      </c>
      <c r="B71" s="35" t="s">
        <v>52</v>
      </c>
      <c r="C71" s="35" t="s">
        <v>53</v>
      </c>
      <c r="D71" s="35" t="s">
        <v>31</v>
      </c>
      <c r="E71" s="35" t="str">
        <f t="shared" ref="E71:L75" si="48">AX5</f>
        <v xml:space="preserve">SE </v>
      </c>
      <c r="F71" s="35" t="str">
        <f t="shared" si="48"/>
        <v>2.5% CI</v>
      </c>
      <c r="G71" s="35" t="str">
        <f t="shared" si="48"/>
        <v>97.5% CI</v>
      </c>
      <c r="H71" s="35" t="str">
        <f t="shared" si="48"/>
        <v>t</v>
      </c>
      <c r="I71" s="35" t="str">
        <f t="shared" si="48"/>
        <v>df</v>
      </c>
      <c r="J71" s="35" t="str">
        <f t="shared" si="48"/>
        <v>p. val.</v>
      </c>
      <c r="K71" s="35" t="str">
        <f t="shared" si="48"/>
        <v>p.adj (BH)</v>
      </c>
      <c r="L71" s="35" t="str">
        <f t="shared" si="48"/>
        <v>sig.</v>
      </c>
    </row>
    <row r="72" spans="1:57" ht="33.6" customHeight="1" thickTop="1" thickBot="1" x14ac:dyDescent="0.3">
      <c r="A72" s="20" t="s">
        <v>23</v>
      </c>
      <c r="B72" s="21" t="e">
        <f t="shared" ref="B72:C75" si="49">B6</f>
        <v>#REF!</v>
      </c>
      <c r="C72" s="21" t="e">
        <f t="shared" si="49"/>
        <v>#REF!</v>
      </c>
      <c r="D72" s="21">
        <f>AW6</f>
        <v>2.028</v>
      </c>
      <c r="E72" s="21">
        <f t="shared" si="48"/>
        <v>1.4427162114199401</v>
      </c>
      <c r="F72" s="21">
        <f t="shared" si="48"/>
        <v>2.6137824536420098</v>
      </c>
      <c r="G72" s="21">
        <f t="shared" si="48"/>
        <v>0.29799999999999999</v>
      </c>
      <c r="H72" s="21">
        <f t="shared" si="48"/>
        <v>6.8029999999999999</v>
      </c>
      <c r="I72" s="21">
        <f t="shared" si="48"/>
        <v>599.21</v>
      </c>
      <c r="J72" s="43">
        <f t="shared" si="48"/>
        <v>2.5000000000000001E-11</v>
      </c>
      <c r="K72" s="43">
        <f t="shared" si="48"/>
        <v>1E-10</v>
      </c>
      <c r="L72" s="91" t="str">
        <f t="shared" si="48"/>
        <v>p&lt;0.001</v>
      </c>
    </row>
    <row r="73" spans="1:57" ht="33.6" customHeight="1" thickBot="1" x14ac:dyDescent="0.3">
      <c r="A73" s="23" t="s">
        <v>24</v>
      </c>
      <c r="B73" s="19" t="e">
        <f t="shared" si="49"/>
        <v>#REF!</v>
      </c>
      <c r="C73" s="19" t="e">
        <f t="shared" si="49"/>
        <v>#REF!</v>
      </c>
      <c r="D73" s="19">
        <f>AW7</f>
        <v>0.01</v>
      </c>
      <c r="E73" s="19">
        <f t="shared" si="48"/>
        <v>-0.83797400462558602</v>
      </c>
      <c r="F73" s="19">
        <f t="shared" si="48"/>
        <v>0.85701836201477699</v>
      </c>
      <c r="G73" s="19">
        <f t="shared" si="48"/>
        <v>0.432</v>
      </c>
      <c r="H73" s="19">
        <f t="shared" si="48"/>
        <v>2.1999999999999999E-2</v>
      </c>
      <c r="I73" s="19">
        <f t="shared" si="48"/>
        <v>610.38</v>
      </c>
      <c r="J73" s="43">
        <f t="shared" si="48"/>
        <v>0.98199999999999998</v>
      </c>
      <c r="K73" s="43">
        <f t="shared" si="48"/>
        <v>0.98199999999999998</v>
      </c>
      <c r="L73" s="91">
        <f t="shared" si="48"/>
        <v>0</v>
      </c>
    </row>
    <row r="74" spans="1:57" ht="33.6" customHeight="1" thickBot="1" x14ac:dyDescent="0.3">
      <c r="A74" s="25" t="s">
        <v>5</v>
      </c>
      <c r="B74" s="26" t="e">
        <f t="shared" si="49"/>
        <v>#REF!</v>
      </c>
      <c r="C74" s="26" t="e">
        <f t="shared" si="49"/>
        <v>#REF!</v>
      </c>
      <c r="D74" s="26">
        <f>AW8</f>
        <v>-2.427</v>
      </c>
      <c r="E74" s="26">
        <f t="shared" si="48"/>
        <v>-3.0563169356586801</v>
      </c>
      <c r="F74" s="26">
        <f t="shared" si="48"/>
        <v>-1.79865975678001</v>
      </c>
      <c r="G74" s="26">
        <f t="shared" si="48"/>
        <v>0.32</v>
      </c>
      <c r="H74" s="26">
        <f t="shared" si="48"/>
        <v>-7.5810000000000004</v>
      </c>
      <c r="I74" s="26">
        <f t="shared" si="48"/>
        <v>609.54</v>
      </c>
      <c r="J74" s="43">
        <f t="shared" si="48"/>
        <v>1.3E-13</v>
      </c>
      <c r="K74" s="43">
        <f t="shared" si="48"/>
        <v>6.4999999999999996E-13</v>
      </c>
      <c r="L74" s="91" t="str">
        <f t="shared" si="48"/>
        <v>p&lt;0.001</v>
      </c>
    </row>
    <row r="75" spans="1:57" ht="33.6" customHeight="1" thickBot="1" x14ac:dyDescent="0.3">
      <c r="A75" s="30" t="s">
        <v>54</v>
      </c>
      <c r="B75" s="26" t="e">
        <f t="shared" si="49"/>
        <v>#REF!</v>
      </c>
      <c r="C75" s="26" t="e">
        <f t="shared" si="49"/>
        <v>#REF!</v>
      </c>
      <c r="D75" s="26">
        <f>AW9</f>
        <v>0.98</v>
      </c>
      <c r="E75" s="26">
        <f t="shared" si="48"/>
        <v>0.318230762087022</v>
      </c>
      <c r="F75" s="26">
        <f t="shared" si="48"/>
        <v>1.6415018173518401</v>
      </c>
      <c r="G75" s="26">
        <f t="shared" si="48"/>
        <v>0.33700000000000002</v>
      </c>
      <c r="H75" s="26">
        <f t="shared" si="48"/>
        <v>2.9089999999999998</v>
      </c>
      <c r="I75" s="26">
        <f t="shared" si="48"/>
        <v>599.72</v>
      </c>
      <c r="J75" s="43">
        <f t="shared" si="48"/>
        <v>4.0000000000000001E-3</v>
      </c>
      <c r="K75" s="43">
        <f t="shared" si="48"/>
        <v>6.0000000000000001E-3</v>
      </c>
      <c r="L75" s="91" t="str">
        <f t="shared" si="48"/>
        <v>p&lt;0.01</v>
      </c>
    </row>
    <row r="76" spans="1:57" ht="33.6" customHeight="1" thickTop="1" thickBot="1" x14ac:dyDescent="0.3">
      <c r="A76" s="35" t="s">
        <v>6</v>
      </c>
      <c r="B76" s="35" t="s">
        <v>52</v>
      </c>
      <c r="C76" s="35" t="s">
        <v>53</v>
      </c>
      <c r="D76" s="35" t="s">
        <v>31</v>
      </c>
      <c r="E76" s="35" t="str">
        <f t="shared" ref="E76:E80" si="50">AX10</f>
        <v xml:space="preserve">SE </v>
      </c>
      <c r="F76" s="35" t="str">
        <f t="shared" ref="F76:F80" si="51">AY10</f>
        <v>2.5% CI</v>
      </c>
      <c r="G76" s="35" t="str">
        <f t="shared" ref="G76:G80" si="52">AZ10</f>
        <v>97.5% CI</v>
      </c>
      <c r="H76" s="35" t="str">
        <f t="shared" ref="H76:H80" si="53">BA10</f>
        <v>t</v>
      </c>
      <c r="I76" s="35" t="str">
        <f t="shared" ref="I76:I80" si="54">BB10</f>
        <v>df</v>
      </c>
      <c r="J76" s="35" t="str">
        <f t="shared" ref="J76:J80" si="55">BC10</f>
        <v>p. val.</v>
      </c>
      <c r="K76" s="35" t="str">
        <f t="shared" ref="K76:K80" si="56">BD10</f>
        <v>p.adj (BH)</v>
      </c>
      <c r="L76" s="35" t="str">
        <f t="shared" ref="L76:L80" si="57">BE10</f>
        <v>sig.</v>
      </c>
    </row>
    <row r="77" spans="1:57" ht="33.6" customHeight="1" thickTop="1" thickBot="1" x14ac:dyDescent="0.3">
      <c r="A77" s="28" t="s">
        <v>4</v>
      </c>
      <c r="B77" s="21" t="e">
        <f>B11</f>
        <v>#REF!</v>
      </c>
      <c r="C77" s="21" t="e">
        <f>C11</f>
        <v>#REF!</v>
      </c>
      <c r="D77" s="20">
        <f>AW11</f>
        <v>1.915</v>
      </c>
      <c r="E77" s="21">
        <f t="shared" si="50"/>
        <v>-6.6145502360358401</v>
      </c>
      <c r="F77" s="21">
        <f t="shared" si="51"/>
        <v>10.4435748002316</v>
      </c>
      <c r="G77" s="21">
        <f t="shared" si="52"/>
        <v>4.343</v>
      </c>
      <c r="H77" s="21">
        <f t="shared" si="53"/>
        <v>0.441</v>
      </c>
      <c r="I77" s="21">
        <f t="shared" si="54"/>
        <v>608.41999999999996</v>
      </c>
      <c r="J77" s="43">
        <f t="shared" si="55"/>
        <v>0.65900000000000003</v>
      </c>
      <c r="K77" s="43">
        <f t="shared" si="56"/>
        <v>0.72099999999999997</v>
      </c>
      <c r="L77" s="91">
        <f t="shared" si="57"/>
        <v>0</v>
      </c>
    </row>
    <row r="78" spans="1:57" ht="33.6" customHeight="1" thickBot="1" x14ac:dyDescent="0.3">
      <c r="A78" s="30" t="s">
        <v>3</v>
      </c>
      <c r="B78" s="26" t="e">
        <f>B12</f>
        <v>#REF!</v>
      </c>
      <c r="C78" s="26" t="e">
        <f>C12</f>
        <v>#REF!</v>
      </c>
      <c r="D78" s="25">
        <f>AW12</f>
        <v>0.68100000000000005</v>
      </c>
      <c r="E78" s="26">
        <f t="shared" si="50"/>
        <v>-12.0043636111363</v>
      </c>
      <c r="F78" s="26">
        <f t="shared" si="51"/>
        <v>13.365642707172601</v>
      </c>
      <c r="G78" s="26">
        <f t="shared" si="52"/>
        <v>6.4589999999999996</v>
      </c>
      <c r="H78" s="26">
        <f t="shared" si="53"/>
        <v>0.105</v>
      </c>
      <c r="I78" s="26">
        <f t="shared" si="54"/>
        <v>609.29</v>
      </c>
      <c r="J78" s="43">
        <f t="shared" si="55"/>
        <v>0.91600000000000004</v>
      </c>
      <c r="K78" s="43">
        <f t="shared" si="56"/>
        <v>0.93500000000000005</v>
      </c>
      <c r="L78" s="91">
        <f t="shared" si="57"/>
        <v>0</v>
      </c>
    </row>
    <row r="79" spans="1:57" ht="33.6" customHeight="1" thickTop="1" thickBot="1" x14ac:dyDescent="0.3">
      <c r="A79" s="35" t="s">
        <v>30</v>
      </c>
      <c r="B79" s="35" t="s">
        <v>52</v>
      </c>
      <c r="C79" s="35" t="s">
        <v>53</v>
      </c>
      <c r="D79" s="35" t="s">
        <v>31</v>
      </c>
      <c r="E79" s="35" t="str">
        <f t="shared" si="50"/>
        <v xml:space="preserve">SE </v>
      </c>
      <c r="F79" s="35" t="str">
        <f t="shared" si="51"/>
        <v>2.5% CI</v>
      </c>
      <c r="G79" s="35" t="str">
        <f t="shared" si="52"/>
        <v>97.5% CI</v>
      </c>
      <c r="H79" s="35" t="str">
        <f t="shared" si="53"/>
        <v>t</v>
      </c>
      <c r="I79" s="35" t="str">
        <f t="shared" si="54"/>
        <v>df</v>
      </c>
      <c r="J79" s="35" t="str">
        <f t="shared" si="55"/>
        <v>p. val.</v>
      </c>
      <c r="K79" s="35" t="str">
        <f t="shared" si="56"/>
        <v>p.adj (BH)</v>
      </c>
      <c r="L79" s="35" t="str">
        <f t="shared" si="57"/>
        <v>sig.</v>
      </c>
    </row>
    <row r="80" spans="1:57" ht="33.6" customHeight="1" thickTop="1" x14ac:dyDescent="0.25">
      <c r="A80" s="13" t="s">
        <v>26</v>
      </c>
      <c r="B80" s="12" t="e">
        <f>B14</f>
        <v>#REF!</v>
      </c>
      <c r="C80" s="12" t="e">
        <f>C14</f>
        <v>#REF!</v>
      </c>
      <c r="D80" s="12">
        <f>AW14</f>
        <v>-13.25</v>
      </c>
      <c r="E80" s="12">
        <f t="shared" si="50"/>
        <v>-17.019171440302699</v>
      </c>
      <c r="F80" s="12">
        <f t="shared" si="51"/>
        <v>-9.4812384818837998</v>
      </c>
      <c r="G80" s="12">
        <f t="shared" si="52"/>
        <v>1.919</v>
      </c>
      <c r="H80" s="12">
        <f t="shared" si="53"/>
        <v>-6.9039999999999999</v>
      </c>
      <c r="I80" s="12">
        <f t="shared" si="54"/>
        <v>604.75</v>
      </c>
      <c r="J80" s="33">
        <f t="shared" si="55"/>
        <v>1.3E-11</v>
      </c>
      <c r="K80" s="33">
        <f t="shared" si="56"/>
        <v>5.6999999999999997E-11</v>
      </c>
      <c r="L80" s="87" t="str">
        <f t="shared" si="57"/>
        <v>p&lt;0.001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108" priority="132" stopIfTrue="1" operator="lessThan">
      <formula>0.0001</formula>
    </cfRule>
    <cfRule type="cellIs" dxfId="107" priority="133" stopIfTrue="1" operator="lessThan">
      <formula>0.001</formula>
    </cfRule>
    <cfRule type="cellIs" dxfId="106" priority="134" stopIfTrue="1" operator="lessThan">
      <formula>0.05</formula>
    </cfRule>
    <cfRule type="cellIs" dxfId="105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04" priority="127" stopIfTrue="1" operator="containsText" text="p&lt;0.0001">
      <formula>NOT(ISERROR(SEARCH("p&lt;0.0001",L6)))</formula>
    </cfRule>
    <cfRule type="containsText" dxfId="103" priority="128" stopIfTrue="1" operator="containsText" text="p&lt;0.001">
      <formula>NOT(ISERROR(SEARCH("p&lt;0.001",L6)))</formula>
    </cfRule>
    <cfRule type="containsText" dxfId="102" priority="129" stopIfTrue="1" operator="containsText" text="p&lt;0.01">
      <formula>NOT(ISERROR(SEARCH("p&lt;0.01",L6)))</formula>
    </cfRule>
    <cfRule type="containsText" dxfId="101" priority="130" stopIfTrue="1" operator="containsText" text="p&lt;0.05">
      <formula>NOT(ISERROR(SEARCH("p&lt;0.05",L6)))</formula>
    </cfRule>
    <cfRule type="containsText" dxfId="100" priority="131" stopIfTrue="1" operator="containsText" text="p&lt;0.1">
      <formula>NOT(ISERROR(SEARCH("p&lt;0.1",L6)))</formula>
    </cfRule>
  </conditionalFormatting>
  <conditionalFormatting sqref="J27:K28 J19:K21 J23:K25">
    <cfRule type="cellIs" dxfId="99" priority="123" stopIfTrue="1" operator="lessThan">
      <formula>0.0001</formula>
    </cfRule>
    <cfRule type="cellIs" dxfId="98" priority="124" stopIfTrue="1" operator="lessThan">
      <formula>0.001</formula>
    </cfRule>
    <cfRule type="cellIs" dxfId="97" priority="125" stopIfTrue="1" operator="lessThan">
      <formula>0.05</formula>
    </cfRule>
    <cfRule type="cellIs" dxfId="96" priority="126" stopIfTrue="1" operator="lessThan">
      <formula>0.1</formula>
    </cfRule>
  </conditionalFormatting>
  <conditionalFormatting sqref="L27:L28 L19:L21 L23:L25">
    <cfRule type="containsText" dxfId="95" priority="118" stopIfTrue="1" operator="containsText" text="p&lt;0.0001">
      <formula>NOT(ISERROR(SEARCH("p&lt;0.0001",L19)))</formula>
    </cfRule>
    <cfRule type="containsText" dxfId="94" priority="119" stopIfTrue="1" operator="containsText" text="p&lt;0.001">
      <formula>NOT(ISERROR(SEARCH("p&lt;0.001",L19)))</formula>
    </cfRule>
    <cfRule type="containsText" dxfId="93" priority="120" stopIfTrue="1" operator="containsText" text="p&lt;0.01">
      <formula>NOT(ISERROR(SEARCH("p&lt;0.01",L19)))</formula>
    </cfRule>
    <cfRule type="containsText" dxfId="92" priority="121" stopIfTrue="1" operator="containsText" text="p&lt;0.05">
      <formula>NOT(ISERROR(SEARCH("p&lt;0.05",L19)))</formula>
    </cfRule>
    <cfRule type="containsText" dxfId="91" priority="122" stopIfTrue="1" operator="containsText" text="p&lt;0.1">
      <formula>NOT(ISERROR(SEARCH("p&lt;0.1",L19)))</formula>
    </cfRule>
  </conditionalFormatting>
  <conditionalFormatting sqref="J40:K40 J32:K34 J36:K38">
    <cfRule type="cellIs" dxfId="90" priority="114" stopIfTrue="1" operator="lessThan">
      <formula>0.0001</formula>
    </cfRule>
    <cfRule type="cellIs" dxfId="89" priority="115" stopIfTrue="1" operator="lessThan">
      <formula>0.001</formula>
    </cfRule>
    <cfRule type="cellIs" dxfId="88" priority="116" stopIfTrue="1" operator="lessThan">
      <formula>0.05</formula>
    </cfRule>
    <cfRule type="cellIs" dxfId="87" priority="117" stopIfTrue="1" operator="lessThan">
      <formula>0.1</formula>
    </cfRule>
  </conditionalFormatting>
  <conditionalFormatting sqref="L40 L32:L34 L36:L38">
    <cfRule type="containsText" dxfId="86" priority="109" stopIfTrue="1" operator="containsText" text="p&lt;0.0001">
      <formula>NOT(ISERROR(SEARCH("p&lt;0.0001",L32)))</formula>
    </cfRule>
    <cfRule type="containsText" dxfId="85" priority="110" stopIfTrue="1" operator="containsText" text="p&lt;0.001">
      <formula>NOT(ISERROR(SEARCH("p&lt;0.001",L32)))</formula>
    </cfRule>
    <cfRule type="containsText" dxfId="84" priority="111" stopIfTrue="1" operator="containsText" text="p&lt;0.01">
      <formula>NOT(ISERROR(SEARCH("p&lt;0.01",L32)))</formula>
    </cfRule>
    <cfRule type="containsText" dxfId="83" priority="112" stopIfTrue="1" operator="containsText" text="p&lt;0.05">
      <formula>NOT(ISERROR(SEARCH("p&lt;0.05",L32)))</formula>
    </cfRule>
    <cfRule type="containsText" dxfId="82" priority="113" stopIfTrue="1" operator="containsText" text="p&lt;0.1">
      <formula>NOT(ISERROR(SEARCH("p&lt;0.1",L32)))</formula>
    </cfRule>
  </conditionalFormatting>
  <conditionalFormatting sqref="J54:K55 J46:K48 J50:K52">
    <cfRule type="cellIs" dxfId="81" priority="105" stopIfTrue="1" operator="lessThan">
      <formula>0.0001</formula>
    </cfRule>
    <cfRule type="cellIs" dxfId="80" priority="106" stopIfTrue="1" operator="lessThan">
      <formula>0.001</formula>
    </cfRule>
    <cfRule type="cellIs" dxfId="79" priority="107" stopIfTrue="1" operator="lessThan">
      <formula>0.05</formula>
    </cfRule>
    <cfRule type="cellIs" dxfId="78" priority="108" stopIfTrue="1" operator="lessThan">
      <formula>0.1</formula>
    </cfRule>
  </conditionalFormatting>
  <conditionalFormatting sqref="L54:L55 L46:L48 L50:L52">
    <cfRule type="containsText" dxfId="77" priority="100" stopIfTrue="1" operator="containsText" text="p&lt;0.0001">
      <formula>NOT(ISERROR(SEARCH("p&lt;0.0001",L46)))</formula>
    </cfRule>
    <cfRule type="containsText" dxfId="76" priority="101" stopIfTrue="1" operator="containsText" text="p&lt;0.001">
      <formula>NOT(ISERROR(SEARCH("p&lt;0.001",L46)))</formula>
    </cfRule>
    <cfRule type="containsText" dxfId="75" priority="102" stopIfTrue="1" operator="containsText" text="p&lt;0.01">
      <formula>NOT(ISERROR(SEARCH("p&lt;0.01",L46)))</formula>
    </cfRule>
    <cfRule type="containsText" dxfId="74" priority="103" stopIfTrue="1" operator="containsText" text="p&lt;0.05">
      <formula>NOT(ISERROR(SEARCH("p&lt;0.05",L46)))</formula>
    </cfRule>
    <cfRule type="containsText" dxfId="73" priority="104" stopIfTrue="1" operator="containsText" text="p&lt;0.1">
      <formula>NOT(ISERROR(SEARCH("p&lt;0.1",L46)))</formula>
    </cfRule>
  </conditionalFormatting>
  <conditionalFormatting sqref="J67:K68 J59:K61 J63:K65">
    <cfRule type="cellIs" dxfId="72" priority="96" stopIfTrue="1" operator="lessThan">
      <formula>0.0001</formula>
    </cfRule>
    <cfRule type="cellIs" dxfId="71" priority="97" stopIfTrue="1" operator="lessThan">
      <formula>0.001</formula>
    </cfRule>
    <cfRule type="cellIs" dxfId="70" priority="98" stopIfTrue="1" operator="lessThan">
      <formula>0.05</formula>
    </cfRule>
    <cfRule type="cellIs" dxfId="69" priority="99" stopIfTrue="1" operator="lessThan">
      <formula>0.1</formula>
    </cfRule>
  </conditionalFormatting>
  <conditionalFormatting sqref="L67:L68 L59:L61 L63:L65">
    <cfRule type="containsText" dxfId="68" priority="91" stopIfTrue="1" operator="containsText" text="p&lt;0.0001">
      <formula>NOT(ISERROR(SEARCH("p&lt;0.0001",L59)))</formula>
    </cfRule>
    <cfRule type="containsText" dxfId="67" priority="92" stopIfTrue="1" operator="containsText" text="p&lt;0.001">
      <formula>NOT(ISERROR(SEARCH("p&lt;0.001",L59)))</formula>
    </cfRule>
    <cfRule type="containsText" dxfId="66" priority="93" stopIfTrue="1" operator="containsText" text="p&lt;0.01">
      <formula>NOT(ISERROR(SEARCH("p&lt;0.01",L59)))</formula>
    </cfRule>
    <cfRule type="containsText" dxfId="65" priority="94" stopIfTrue="1" operator="containsText" text="p&lt;0.05">
      <formula>NOT(ISERROR(SEARCH("p&lt;0.05",L59)))</formula>
    </cfRule>
    <cfRule type="containsText" dxfId="64" priority="95" stopIfTrue="1" operator="containsText" text="p&lt;0.1">
      <formula>NOT(ISERROR(SEARCH("p&lt;0.1",L59)))</formula>
    </cfRule>
  </conditionalFormatting>
  <conditionalFormatting sqref="J80:K80 J72:K74 J76:K78">
    <cfRule type="cellIs" dxfId="63" priority="87" stopIfTrue="1" operator="lessThan">
      <formula>0.0001</formula>
    </cfRule>
    <cfRule type="cellIs" dxfId="62" priority="88" stopIfTrue="1" operator="lessThan">
      <formula>0.001</formula>
    </cfRule>
    <cfRule type="cellIs" dxfId="61" priority="89" stopIfTrue="1" operator="lessThan">
      <formula>0.05</formula>
    </cfRule>
    <cfRule type="cellIs" dxfId="60" priority="90" stopIfTrue="1" operator="lessThan">
      <formula>0.1</formula>
    </cfRule>
  </conditionalFormatting>
  <conditionalFormatting sqref="L80 L72:L74 L76:L78">
    <cfRule type="containsText" dxfId="59" priority="82" stopIfTrue="1" operator="containsText" text="p&lt;0.0001">
      <formula>NOT(ISERROR(SEARCH("p&lt;0.0001",L72)))</formula>
    </cfRule>
    <cfRule type="containsText" dxfId="58" priority="83" stopIfTrue="1" operator="containsText" text="p&lt;0.001">
      <formula>NOT(ISERROR(SEARCH("p&lt;0.001",L72)))</formula>
    </cfRule>
    <cfRule type="containsText" dxfId="57" priority="84" stopIfTrue="1" operator="containsText" text="p&lt;0.01">
      <formula>NOT(ISERROR(SEARCH("p&lt;0.01",L72)))</formula>
    </cfRule>
    <cfRule type="containsText" dxfId="56" priority="85" stopIfTrue="1" operator="containsText" text="p&lt;0.05">
      <formula>NOT(ISERROR(SEARCH("p&lt;0.05",L72)))</formula>
    </cfRule>
    <cfRule type="containsText" dxfId="55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54" priority="51" stopIfTrue="1" operator="lessThan">
      <formula>0.0001</formula>
    </cfRule>
    <cfRule type="cellIs" dxfId="53" priority="52" stopIfTrue="1" operator="lessThan">
      <formula>0.001</formula>
    </cfRule>
    <cfRule type="cellIs" dxfId="52" priority="53" stopIfTrue="1" operator="lessThan">
      <formula>0.05</formula>
    </cfRule>
    <cfRule type="cellIs" dxfId="51" priority="54" stopIfTrue="1" operator="lessThan">
      <formula>0.1</formula>
    </cfRule>
  </conditionalFormatting>
  <conditionalFormatting sqref="BE9 AV9 AM9 AD9 U9 L9">
    <cfRule type="containsText" dxfId="50" priority="46" stopIfTrue="1" operator="containsText" text="p&lt;0.0001">
      <formula>NOT(ISERROR(SEARCH("p&lt;0.0001",L9)))</formula>
    </cfRule>
    <cfRule type="containsText" dxfId="49" priority="47" stopIfTrue="1" operator="containsText" text="p&lt;0.001">
      <formula>NOT(ISERROR(SEARCH("p&lt;0.001",L9)))</formula>
    </cfRule>
    <cfRule type="containsText" dxfId="48" priority="48" stopIfTrue="1" operator="containsText" text="p&lt;0.01">
      <formula>NOT(ISERROR(SEARCH("p&lt;0.01",L9)))</formula>
    </cfRule>
    <cfRule type="containsText" dxfId="47" priority="49" stopIfTrue="1" operator="containsText" text="p&lt;0.05">
      <formula>NOT(ISERROR(SEARCH("p&lt;0.05",L9)))</formula>
    </cfRule>
    <cfRule type="containsText" dxfId="46" priority="50" stopIfTrue="1" operator="containsText" text="p&lt;0.1">
      <formula>NOT(ISERROR(SEARCH("p&lt;0.1",L9)))</formula>
    </cfRule>
  </conditionalFormatting>
  <conditionalFormatting sqref="J22:K22">
    <cfRule type="cellIs" dxfId="45" priority="42" stopIfTrue="1" operator="lessThan">
      <formula>0.0001</formula>
    </cfRule>
    <cfRule type="cellIs" dxfId="44" priority="43" stopIfTrue="1" operator="lessThan">
      <formula>0.001</formula>
    </cfRule>
    <cfRule type="cellIs" dxfId="43" priority="44" stopIfTrue="1" operator="lessThan">
      <formula>0.05</formula>
    </cfRule>
    <cfRule type="cellIs" dxfId="42" priority="45" stopIfTrue="1" operator="lessThan">
      <formula>0.1</formula>
    </cfRule>
  </conditionalFormatting>
  <conditionalFormatting sqref="L22">
    <cfRule type="containsText" dxfId="41" priority="37" stopIfTrue="1" operator="containsText" text="p&lt;0.0001">
      <formula>NOT(ISERROR(SEARCH("p&lt;0.0001",L22)))</formula>
    </cfRule>
    <cfRule type="containsText" dxfId="40" priority="38" stopIfTrue="1" operator="containsText" text="p&lt;0.001">
      <formula>NOT(ISERROR(SEARCH("p&lt;0.001",L22)))</formula>
    </cfRule>
    <cfRule type="containsText" dxfId="39" priority="39" stopIfTrue="1" operator="containsText" text="p&lt;0.01">
      <formula>NOT(ISERROR(SEARCH("p&lt;0.01",L22)))</formula>
    </cfRule>
    <cfRule type="containsText" dxfId="38" priority="40" stopIfTrue="1" operator="containsText" text="p&lt;0.05">
      <formula>NOT(ISERROR(SEARCH("p&lt;0.05",L22)))</formula>
    </cfRule>
    <cfRule type="containsText" dxfId="37" priority="41" stopIfTrue="1" operator="containsText" text="p&lt;0.1">
      <formula>NOT(ISERROR(SEARCH("p&lt;0.1",L22)))</formula>
    </cfRule>
  </conditionalFormatting>
  <conditionalFormatting sqref="J35:K35">
    <cfRule type="cellIs" dxfId="36" priority="33" stopIfTrue="1" operator="lessThan">
      <formula>0.0001</formula>
    </cfRule>
    <cfRule type="cellIs" dxfId="35" priority="34" stopIfTrue="1" operator="lessThan">
      <formula>0.001</formula>
    </cfRule>
    <cfRule type="cellIs" dxfId="34" priority="35" stopIfTrue="1" operator="lessThan">
      <formula>0.05</formula>
    </cfRule>
    <cfRule type="cellIs" dxfId="33" priority="36" stopIfTrue="1" operator="lessThan">
      <formula>0.1</formula>
    </cfRule>
  </conditionalFormatting>
  <conditionalFormatting sqref="L35">
    <cfRule type="containsText" dxfId="32" priority="28" stopIfTrue="1" operator="containsText" text="p&lt;0.0001">
      <formula>NOT(ISERROR(SEARCH("p&lt;0.0001",L35)))</formula>
    </cfRule>
    <cfRule type="containsText" dxfId="31" priority="29" stopIfTrue="1" operator="containsText" text="p&lt;0.001">
      <formula>NOT(ISERROR(SEARCH("p&lt;0.001",L35)))</formula>
    </cfRule>
    <cfRule type="containsText" dxfId="30" priority="30" stopIfTrue="1" operator="containsText" text="p&lt;0.01">
      <formula>NOT(ISERROR(SEARCH("p&lt;0.01",L35)))</formula>
    </cfRule>
    <cfRule type="containsText" dxfId="29" priority="31" stopIfTrue="1" operator="containsText" text="p&lt;0.05">
      <formula>NOT(ISERROR(SEARCH("p&lt;0.05",L35)))</formula>
    </cfRule>
    <cfRule type="containsText" dxfId="28" priority="32" stopIfTrue="1" operator="containsText" text="p&lt;0.1">
      <formula>NOT(ISERROR(SEARCH("p&lt;0.1",L35)))</formula>
    </cfRule>
  </conditionalFormatting>
  <conditionalFormatting sqref="J49:K49">
    <cfRule type="cellIs" dxfId="27" priority="24" stopIfTrue="1" operator="lessThan">
      <formula>0.0001</formula>
    </cfRule>
    <cfRule type="cellIs" dxfId="26" priority="25" stopIfTrue="1" operator="lessThan">
      <formula>0.001</formula>
    </cfRule>
    <cfRule type="cellIs" dxfId="25" priority="26" stopIfTrue="1" operator="lessThan">
      <formula>0.05</formula>
    </cfRule>
    <cfRule type="cellIs" dxfId="24" priority="27" stopIfTrue="1" operator="lessThan">
      <formula>0.1</formula>
    </cfRule>
  </conditionalFormatting>
  <conditionalFormatting sqref="L49">
    <cfRule type="containsText" dxfId="23" priority="19" stopIfTrue="1" operator="containsText" text="p&lt;0.0001">
      <formula>NOT(ISERROR(SEARCH("p&lt;0.0001",L49)))</formula>
    </cfRule>
    <cfRule type="containsText" dxfId="22" priority="20" stopIfTrue="1" operator="containsText" text="p&lt;0.001">
      <formula>NOT(ISERROR(SEARCH("p&lt;0.001",L49)))</formula>
    </cfRule>
    <cfRule type="containsText" dxfId="21" priority="21" stopIfTrue="1" operator="containsText" text="p&lt;0.01">
      <formula>NOT(ISERROR(SEARCH("p&lt;0.01",L49)))</formula>
    </cfRule>
    <cfRule type="containsText" dxfId="20" priority="22" stopIfTrue="1" operator="containsText" text="p&lt;0.05">
      <formula>NOT(ISERROR(SEARCH("p&lt;0.05",L49)))</formula>
    </cfRule>
    <cfRule type="containsText" dxfId="19" priority="23" stopIfTrue="1" operator="containsText" text="p&lt;0.1">
      <formula>NOT(ISERROR(SEARCH("p&lt;0.1",L49)))</formula>
    </cfRule>
  </conditionalFormatting>
  <conditionalFormatting sqref="J62:K62">
    <cfRule type="cellIs" dxfId="18" priority="15" stopIfTrue="1" operator="lessThan">
      <formula>0.0001</formula>
    </cfRule>
    <cfRule type="cellIs" dxfId="17" priority="16" stopIfTrue="1" operator="lessThan">
      <formula>0.001</formula>
    </cfRule>
    <cfRule type="cellIs" dxfId="16" priority="17" stopIfTrue="1" operator="lessThan">
      <formula>0.05</formula>
    </cfRule>
    <cfRule type="cellIs" dxfId="15" priority="18" stopIfTrue="1" operator="lessThan">
      <formula>0.1</formula>
    </cfRule>
  </conditionalFormatting>
  <conditionalFormatting sqref="L62">
    <cfRule type="containsText" dxfId="14" priority="10" stopIfTrue="1" operator="containsText" text="p&lt;0.0001">
      <formula>NOT(ISERROR(SEARCH("p&lt;0.0001",L62)))</formula>
    </cfRule>
    <cfRule type="containsText" dxfId="13" priority="11" stopIfTrue="1" operator="containsText" text="p&lt;0.001">
      <formula>NOT(ISERROR(SEARCH("p&lt;0.001",L62)))</formula>
    </cfRule>
    <cfRule type="containsText" dxfId="12" priority="12" stopIfTrue="1" operator="containsText" text="p&lt;0.01">
      <formula>NOT(ISERROR(SEARCH("p&lt;0.01",L62)))</formula>
    </cfRule>
    <cfRule type="containsText" dxfId="11" priority="13" stopIfTrue="1" operator="containsText" text="p&lt;0.05">
      <formula>NOT(ISERROR(SEARCH("p&lt;0.05",L62)))</formula>
    </cfRule>
    <cfRule type="containsText" dxfId="10" priority="14" stopIfTrue="1" operator="containsText" text="p&lt;0.1">
      <formula>NOT(ISERROR(SEARCH("p&lt;0.1",L62)))</formula>
    </cfRule>
  </conditionalFormatting>
  <conditionalFormatting sqref="J75:K75">
    <cfRule type="cellIs" dxfId="9" priority="6" stopIfTrue="1" operator="lessThan">
      <formula>0.0001</formula>
    </cfRule>
    <cfRule type="cellIs" dxfId="8" priority="7" stopIfTrue="1" operator="lessThan">
      <formula>0.001</formula>
    </cfRule>
    <cfRule type="cellIs" dxfId="7" priority="8" stopIfTrue="1" operator="lessThan">
      <formula>0.05</formula>
    </cfRule>
    <cfRule type="cellIs" dxfId="6" priority="9" stopIfTrue="1" operator="lessThan">
      <formula>0.1</formula>
    </cfRule>
  </conditionalFormatting>
  <conditionalFormatting sqref="L75">
    <cfRule type="containsText" dxfId="5" priority="1" stopIfTrue="1" operator="containsText" text="p&lt;0.0001">
      <formula>NOT(ISERROR(SEARCH("p&lt;0.0001",L75)))</formula>
    </cfRule>
    <cfRule type="containsText" dxfId="4" priority="2" stopIfTrue="1" operator="containsText" text="p&lt;0.001">
      <formula>NOT(ISERROR(SEARCH("p&lt;0.001",L75)))</formula>
    </cfRule>
    <cfRule type="containsText" dxfId="3" priority="3" stopIfTrue="1" operator="containsText" text="p&lt;0.01">
      <formula>NOT(ISERROR(SEARCH("p&lt;0.01",L75)))</formula>
    </cfRule>
    <cfRule type="containsText" dxfId="2" priority="4" stopIfTrue="1" operator="containsText" text="p&lt;0.05">
      <formula>NOT(ISERROR(SEARCH("p&lt;0.05",L75)))</formula>
    </cfRule>
    <cfRule type="containsText" dxfId="1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F28" sqref="F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J7" sqref="J7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70" zoomScaleNormal="70" workbookViewId="0">
      <selection activeCell="A29" sqref="A29"/>
    </sheetView>
  </sheetViews>
  <sheetFormatPr defaultColWidth="8.88671875" defaultRowHeight="14.4" x14ac:dyDescent="0.3"/>
  <cols>
    <col min="1" max="1" width="13.109375" style="64" bestFit="1" customWidth="1"/>
    <col min="2" max="2" width="12.6640625" style="71" bestFit="1" customWidth="1"/>
    <col min="3" max="3" width="10.44140625" style="72" bestFit="1" customWidth="1"/>
    <col min="4" max="4" width="11.5546875" style="72" bestFit="1" customWidth="1"/>
    <col min="5" max="5" width="12" style="72" bestFit="1" customWidth="1"/>
    <col min="6" max="6" width="12.77734375" style="70" bestFit="1" customWidth="1"/>
    <col min="7" max="7" width="12.6640625" style="70" bestFit="1" customWidth="1"/>
    <col min="8" max="8" width="13.109375" style="70" bestFit="1" customWidth="1"/>
    <col min="9" max="9" width="12.6640625" style="64" bestFit="1" customWidth="1"/>
    <col min="10" max="10" width="10.44140625" style="64" bestFit="1" customWidth="1"/>
    <col min="11" max="11" width="11.5546875" style="72" bestFit="1" customWidth="1"/>
    <col min="12" max="12" width="12" style="72" bestFit="1" customWidth="1"/>
    <col min="13" max="13" width="12.77734375" style="72" bestFit="1" customWidth="1"/>
    <col min="14" max="14" width="11.5546875" style="72" bestFit="1" customWidth="1"/>
    <col min="15" max="15" width="13.109375" style="72" bestFit="1" customWidth="1"/>
    <col min="16" max="16" width="12.6640625" style="72" bestFit="1" customWidth="1"/>
    <col min="17" max="17" width="10.44140625" style="72" bestFit="1" customWidth="1"/>
    <col min="18" max="18" width="11.5546875" style="65" bestFit="1" customWidth="1"/>
    <col min="19" max="19" width="15.77734375" style="65" bestFit="1" customWidth="1"/>
    <col min="20" max="20" width="12.77734375" style="65" bestFit="1" customWidth="1"/>
    <col min="21" max="21" width="12" style="65" bestFit="1" customWidth="1"/>
    <col min="22" max="22" width="10.44140625" style="65" bestFit="1" customWidth="1"/>
    <col min="23" max="23" width="11.5546875" style="64" bestFit="1" customWidth="1"/>
    <col min="24" max="24" width="11.88671875" style="70" bestFit="1" customWidth="1"/>
    <col min="25" max="25" width="12.6640625" style="70" bestFit="1" customWidth="1"/>
    <col min="26" max="26" width="12.6640625" style="64" bestFit="1" customWidth="1"/>
    <col min="27" max="27" width="10" style="64" bestFit="1" customWidth="1"/>
    <col min="28" max="28" width="9.109375" style="64"/>
    <col min="29" max="35" width="8.88671875" style="63"/>
    <col min="36" max="36" width="2.88671875" style="63" customWidth="1"/>
    <col min="37" max="37" width="12" style="63" customWidth="1"/>
    <col min="38" max="38" width="13" style="63" customWidth="1"/>
    <col min="39" max="16384" width="8.88671875" style="63"/>
  </cols>
  <sheetData>
    <row r="1" spans="1:29" s="4" customFormat="1" ht="29.4" x14ac:dyDescent="0.3">
      <c r="A1" s="1" t="s">
        <v>13</v>
      </c>
      <c r="B1" s="5"/>
      <c r="C1" s="5"/>
      <c r="D1" s="5"/>
      <c r="E1" s="5"/>
      <c r="F1" s="61"/>
      <c r="G1" s="61"/>
      <c r="H1" s="1" t="s">
        <v>15</v>
      </c>
      <c r="I1" s="5"/>
      <c r="K1" s="5"/>
      <c r="L1" s="5"/>
      <c r="M1" s="5"/>
      <c r="N1" s="5"/>
      <c r="O1" s="62" t="s">
        <v>9</v>
      </c>
      <c r="P1" s="5"/>
      <c r="Q1" s="5"/>
      <c r="R1" s="62"/>
      <c r="T1" s="62"/>
      <c r="U1" s="62"/>
      <c r="V1" s="62"/>
      <c r="W1" s="62"/>
      <c r="X1" s="61"/>
      <c r="Y1" s="61"/>
      <c r="Z1" s="5"/>
      <c r="AA1" s="5"/>
      <c r="AB1" s="5"/>
    </row>
    <row r="2" spans="1:29" x14ac:dyDescent="0.3">
      <c r="A2" s="2" t="s">
        <v>0</v>
      </c>
      <c r="B2" s="6" t="s">
        <v>1</v>
      </c>
      <c r="C2" s="9" t="s">
        <v>10</v>
      </c>
      <c r="D2" s="9" t="s">
        <v>11</v>
      </c>
      <c r="E2" s="9" t="s">
        <v>7</v>
      </c>
      <c r="F2" s="9" t="s">
        <v>32</v>
      </c>
      <c r="G2" s="63"/>
      <c r="H2" s="10" t="s">
        <v>0</v>
      </c>
      <c r="I2" s="6" t="s">
        <v>1</v>
      </c>
      <c r="J2" s="9" t="s">
        <v>10</v>
      </c>
      <c r="K2" s="9" t="s">
        <v>11</v>
      </c>
      <c r="L2" s="9" t="s">
        <v>7</v>
      </c>
      <c r="M2" s="9" t="s">
        <v>32</v>
      </c>
      <c r="N2" s="63"/>
      <c r="O2" s="2" t="s">
        <v>0</v>
      </c>
      <c r="P2" s="7" t="s">
        <v>1</v>
      </c>
      <c r="Q2" s="9" t="s">
        <v>10</v>
      </c>
      <c r="R2" s="9" t="s">
        <v>11</v>
      </c>
      <c r="S2" s="11" t="s">
        <v>7</v>
      </c>
      <c r="T2" s="9" t="s">
        <v>32</v>
      </c>
      <c r="U2" s="63"/>
      <c r="V2" s="63"/>
      <c r="X2" s="63"/>
      <c r="Y2" s="63"/>
      <c r="Z2" s="63"/>
      <c r="AA2" s="63"/>
      <c r="AB2" s="63"/>
    </row>
    <row r="3" spans="1:29" s="75" customFormat="1" x14ac:dyDescent="0.3">
      <c r="A3" s="47" t="s">
        <v>18</v>
      </c>
      <c r="B3" s="48">
        <f>[9]Mode_PA_l_t_b0!B2</f>
        <v>95.126999999999995</v>
      </c>
      <c r="C3" s="74">
        <f>[9]Mode_PA_l_t_b0!C2</f>
        <v>81.199733307912098</v>
      </c>
      <c r="D3" s="74">
        <f>[9]Mode_PA_l_t_b0!D2</f>
        <v>109.054533838317</v>
      </c>
      <c r="E3" s="74">
        <f>[9]Mode_PA_l_t_b0!E2</f>
        <v>6.2789999999999999</v>
      </c>
      <c r="F3" s="46">
        <f>Table5[[#This Row],[Estimates]]-Table5[[#This Row],[2.5% CI]]</f>
        <v>13.927266692087898</v>
      </c>
      <c r="H3" s="47" t="str">
        <f>Table5[[#This Row],[Predictors]]</f>
        <v>MDC</v>
      </c>
      <c r="I3" s="49">
        <f>[1]Mode_PA_l_f0_b0!B2</f>
        <v>86.741</v>
      </c>
      <c r="J3" s="50">
        <f>[1]Mode_PA_l_f0_b0!C2</f>
        <v>83.933563110067098</v>
      </c>
      <c r="K3" s="50">
        <f>[1]Mode_PA_l_f0_b0!D2</f>
        <v>89.548714386780205</v>
      </c>
      <c r="L3" s="50">
        <f>[1]Mode_PA_l_f0_b0!E2</f>
        <v>1.2430000000000001</v>
      </c>
      <c r="M3" s="51">
        <f>Table1[[#This Row],[Estimates]]-Table1[[#This Row],[2.5% CI]]</f>
        <v>2.8074368899329016</v>
      </c>
      <c r="O3" s="47" t="str">
        <f>Table5[[#This Row],[Predictors]]</f>
        <v>MDC</v>
      </c>
      <c r="P3" s="49">
        <f>[5]Mode_PA_f0_exc_b0!B2</f>
        <v>6.0469999999999997</v>
      </c>
      <c r="Q3" s="49">
        <f>[5]Mode_PA_f0_exc_b0!C2</f>
        <v>5.2604562045724697</v>
      </c>
      <c r="R3" s="49">
        <f>[5]Mode_PA_f0_exc_b0!D2</f>
        <v>6.8325806799636002</v>
      </c>
      <c r="S3" s="49">
        <f>[5]Mode_PA_f0_exc_b0!E2</f>
        <v>0.35899999999999999</v>
      </c>
      <c r="T3" s="51">
        <f>Table4[[#This Row],[Estimates]]-Table4[[#This Row],[2.5% CI]]</f>
        <v>0.78654379542753006</v>
      </c>
      <c r="W3" s="76"/>
    </row>
    <row r="4" spans="1:29" s="75" customFormat="1" x14ac:dyDescent="0.3">
      <c r="A4" s="47" t="s">
        <v>19</v>
      </c>
      <c r="B4" s="48">
        <f>[9]Mode_PA_l_t_b0!B3</f>
        <v>95.456999999999994</v>
      </c>
      <c r="C4" s="74">
        <f>[9]Mode_PA_l_t_b0!C3</f>
        <v>81.528273435802205</v>
      </c>
      <c r="D4" s="74">
        <f>[9]Mode_PA_l_t_b0!D3</f>
        <v>109.385220156984</v>
      </c>
      <c r="E4" s="74">
        <f>[9]Mode_PA_l_t_b0!E3</f>
        <v>6.28</v>
      </c>
      <c r="F4" s="77">
        <f>Table5[[#This Row],[Estimates]]-Table5[[#This Row],[2.5% CI]]</f>
        <v>13.928726564197788</v>
      </c>
      <c r="H4" s="47" t="str">
        <f>Table5[[#This Row],[Predictors]]</f>
        <v>MWH</v>
      </c>
      <c r="I4" s="49">
        <f>[1]Mode_PA_l_f0_b0!B3</f>
        <v>86.828000000000003</v>
      </c>
      <c r="J4" s="50">
        <f>[1]Mode_PA_l_f0_b0!C3</f>
        <v>84.019917136744397</v>
      </c>
      <c r="K4" s="50">
        <f>[1]Mode_PA_l_f0_b0!D3</f>
        <v>89.635253594747297</v>
      </c>
      <c r="L4" s="50">
        <f>[1]Mode_PA_l_f0_b0!E3</f>
        <v>1.2430000000000001</v>
      </c>
      <c r="M4" s="50">
        <f>Table1[[#This Row],[Estimates]]-Table1[[#This Row],[2.5% CI]]</f>
        <v>2.8080828632556063</v>
      </c>
      <c r="O4" s="47" t="str">
        <f>Table5[[#This Row],[Predictors]]</f>
        <v>MWH</v>
      </c>
      <c r="P4" s="49">
        <f>[5]Mode_PA_f0_exc_b0!B3</f>
        <v>6.2430000000000003</v>
      </c>
      <c r="Q4" s="49">
        <f>[5]Mode_PA_f0_exc_b0!C3</f>
        <v>5.4565667749515399</v>
      </c>
      <c r="R4" s="49">
        <f>[5]Mode_PA_f0_exc_b0!D3</f>
        <v>7.0287349499118701</v>
      </c>
      <c r="S4" s="49">
        <f>[5]Mode_PA_f0_exc_b0!E3</f>
        <v>0.35899999999999999</v>
      </c>
      <c r="T4" s="50">
        <f>Table4[[#This Row],[Estimates]]-Table4[[#This Row],[2.5% CI]]</f>
        <v>0.78643322504846047</v>
      </c>
      <c r="W4" s="76"/>
    </row>
    <row r="5" spans="1:29" s="75" customFormat="1" x14ac:dyDescent="0.3">
      <c r="A5" s="47" t="s">
        <v>20</v>
      </c>
      <c r="B5" s="48">
        <f>[9]Mode_PA_l_t_b0!B4</f>
        <v>97.153000000000006</v>
      </c>
      <c r="C5" s="74">
        <f>[9]Mode_PA_l_t_b0!C4</f>
        <v>83.173706636921693</v>
      </c>
      <c r="D5" s="74">
        <f>[9]Mode_PA_l_t_b0!D4</f>
        <v>111.131823762984</v>
      </c>
      <c r="E5" s="74">
        <f>[9]Mode_PA_l_t_b0!E4</f>
        <v>6.327</v>
      </c>
      <c r="F5" s="77">
        <f>Table5[[#This Row],[Estimates]]-Table5[[#This Row],[2.5% CI]]</f>
        <v>13.979293363078312</v>
      </c>
      <c r="H5" s="47" t="str">
        <f>Table5[[#This Row],[Predictors]]</f>
        <v>MYN</v>
      </c>
      <c r="I5" s="49">
        <f>[1]Mode_PA_l_f0_b0!B4</f>
        <v>87.927999999999997</v>
      </c>
      <c r="J5" s="50">
        <f>[1]Mode_PA_l_f0_b0!C4</f>
        <v>85.119595797591501</v>
      </c>
      <c r="K5" s="50">
        <f>[1]Mode_PA_l_f0_b0!D4</f>
        <v>90.736772988051001</v>
      </c>
      <c r="L5" s="50">
        <f>[1]Mode_PA_l_f0_b0!E4</f>
        <v>1.244</v>
      </c>
      <c r="M5" s="50">
        <f>Table1[[#This Row],[Estimates]]-Table1[[#This Row],[2.5% CI]]</f>
        <v>2.8084042024084965</v>
      </c>
      <c r="O5" s="47" t="str">
        <f>Table5[[#This Row],[Predictors]]</f>
        <v>MYN</v>
      </c>
      <c r="P5" s="49">
        <f>[5]Mode_PA_f0_exc_b0!B4</f>
        <v>5.9470000000000001</v>
      </c>
      <c r="Q5" s="49">
        <f>[5]Mode_PA_f0_exc_b0!C4</f>
        <v>5.1524669989340097</v>
      </c>
      <c r="R5" s="49">
        <f>[5]Mode_PA_f0_exc_b0!D4</f>
        <v>6.7412623924141801</v>
      </c>
      <c r="S5" s="49">
        <f>[5]Mode_PA_f0_exc_b0!E4</f>
        <v>0.36599999999999999</v>
      </c>
      <c r="T5" s="50">
        <f>Table4[[#This Row],[Estimates]]-Table4[[#This Row],[2.5% CI]]</f>
        <v>0.79453300106599034</v>
      </c>
      <c r="W5" s="76"/>
    </row>
    <row r="6" spans="1:29" s="75" customFormat="1" x14ac:dyDescent="0.3">
      <c r="A6" s="47" t="s">
        <v>21</v>
      </c>
      <c r="B6" s="52">
        <f>[9]Mode_PA_l_t_b0!B5</f>
        <v>75.438999999999993</v>
      </c>
      <c r="C6" s="74">
        <f>[9]Mode_PA_l_t_b0!C5</f>
        <v>61.104797995071898</v>
      </c>
      <c r="D6" s="74">
        <f>[9]Mode_PA_l_t_b0!D5</f>
        <v>89.772486475880896</v>
      </c>
      <c r="E6" s="74">
        <f>[9]Mode_PA_l_t_b0!E5</f>
        <v>6.6239999999999997</v>
      </c>
      <c r="F6" s="77">
        <f>Table5[[#This Row],[Estimates]]-Table5[[#This Row],[2.5% CI]]</f>
        <v>14.334202004928095</v>
      </c>
      <c r="H6" s="47" t="str">
        <f>Table5[[#This Row],[Predictors]]</f>
        <v>MDQ</v>
      </c>
      <c r="I6" s="53">
        <f>[1]Mode_PA_l_f0_b0!B5</f>
        <v>87.77</v>
      </c>
      <c r="J6" s="50">
        <f>[1]Mode_PA_l_f0_b0!C5</f>
        <v>84.953967915007198</v>
      </c>
      <c r="K6" s="50">
        <f>[1]Mode_PA_l_f0_b0!D5</f>
        <v>90.586581191601695</v>
      </c>
      <c r="L6" s="50">
        <f>[1]Mode_PA_l_f0_b0!E5</f>
        <v>1.252</v>
      </c>
      <c r="M6" s="50">
        <f>Table1[[#This Row],[Estimates]]-Table1[[#This Row],[2.5% CI]]</f>
        <v>2.8160320849927984</v>
      </c>
      <c r="O6" s="47" t="str">
        <f>Table5[[#This Row],[Predictors]]</f>
        <v>MDQ</v>
      </c>
      <c r="P6" s="49">
        <f>[5]Mode_PA_f0_exc_b0!B5</f>
        <v>6.9779999999999998</v>
      </c>
      <c r="Q6" s="49">
        <f>[5]Mode_PA_f0_exc_b0!C5</f>
        <v>6.1444182473568896</v>
      </c>
      <c r="R6" s="49">
        <f>[5]Mode_PA_f0_exc_b0!D5</f>
        <v>7.8112365718441099</v>
      </c>
      <c r="S6" s="49">
        <f>[5]Mode_PA_f0_exc_b0!E5</f>
        <v>0.39400000000000002</v>
      </c>
      <c r="T6" s="50">
        <f>Table4[[#This Row],[Estimates]]-Table4[[#This Row],[2.5% CI]]</f>
        <v>0.83358175264311019</v>
      </c>
      <c r="W6" s="76"/>
    </row>
    <row r="7" spans="1:29" s="75" customFormat="1" x14ac:dyDescent="0.3">
      <c r="A7" s="47" t="s">
        <v>33</v>
      </c>
      <c r="B7" s="48">
        <f>[9]Mode_PA_l_t_b0!B6</f>
        <v>95.126999999999995</v>
      </c>
      <c r="C7" s="74">
        <f>[9]Mode_PA_l_t_b0!C6</f>
        <v>81.199733307912098</v>
      </c>
      <c r="D7" s="74">
        <f>[9]Mode_PA_l_t_b0!D6</f>
        <v>109.054533838317</v>
      </c>
      <c r="E7" s="74">
        <f>[9]Mode_PA_l_t_b0!E6</f>
        <v>6.2789999999999999</v>
      </c>
      <c r="F7" s="77">
        <f>Table5[[#This Row],[Estimates]]-Table5[[#This Row],[2.5% CI]]</f>
        <v>13.927266692087898</v>
      </c>
      <c r="H7" s="47" t="str">
        <f>Table5[[#This Row],[Predictors]]</f>
        <v>L*H</v>
      </c>
      <c r="I7" s="49">
        <f>[1]Mode_PA_l_f0_b0!B6</f>
        <v>86.741</v>
      </c>
      <c r="J7" s="50">
        <f>[1]Mode_PA_l_f0_b0!C6</f>
        <v>83.933563110067098</v>
      </c>
      <c r="K7" s="50">
        <f>[1]Mode_PA_l_f0_b0!D6</f>
        <v>89.548714386780205</v>
      </c>
      <c r="L7" s="50">
        <f>[1]Mode_PA_l_f0_b0!E6</f>
        <v>1.2430000000000001</v>
      </c>
      <c r="M7" s="50">
        <f>Table1[[#This Row],[Estimates]]-Table1[[#This Row],[2.5% CI]]</f>
        <v>2.8074368899329016</v>
      </c>
      <c r="O7" s="47" t="str">
        <f>Table5[[#This Row],[Predictors]]</f>
        <v>L*H</v>
      </c>
      <c r="P7" s="49">
        <f>[5]Mode_PA_f0_exc_b0!B6</f>
        <v>6.0469999999999997</v>
      </c>
      <c r="Q7" s="49">
        <f>[5]Mode_PA_f0_exc_b0!C6</f>
        <v>5.2604562045724697</v>
      </c>
      <c r="R7" s="49">
        <f>[5]Mode_PA_f0_exc_b0!D6</f>
        <v>6.8325806799636002</v>
      </c>
      <c r="S7" s="49">
        <f>[5]Mode_PA_f0_exc_b0!E6</f>
        <v>0.35899999999999999</v>
      </c>
      <c r="T7" s="50">
        <f>Table4[[#This Row],[Estimates]]-Table4[[#This Row],[2.5% CI]]</f>
        <v>0.78654379542753006</v>
      </c>
      <c r="W7" s="76"/>
    </row>
    <row r="8" spans="1:29" s="75" customFormat="1" x14ac:dyDescent="0.3">
      <c r="A8" s="47" t="s">
        <v>34</v>
      </c>
      <c r="B8" s="48">
        <f>[9]Mode_PA_l_t_b0!B7</f>
        <v>108.861</v>
      </c>
      <c r="C8" s="74">
        <f>[9]Mode_PA_l_t_b0!C7</f>
        <v>83.573744683993596</v>
      </c>
      <c r="D8" s="74">
        <f>[9]Mode_PA_l_t_b0!D7</f>
        <v>134.14800674314199</v>
      </c>
      <c r="E8" s="74">
        <f>[9]Mode_PA_l_t_b0!E7</f>
        <v>12.798</v>
      </c>
      <c r="F8" s="77">
        <f>Table5[[#This Row],[Estimates]]-Table5[[#This Row],[2.5% CI]]</f>
        <v>25.287255316006409</v>
      </c>
      <c r="H8" s="47" t="str">
        <f>Table5[[#This Row],[Predictors]]</f>
        <v>^[L*]H</v>
      </c>
      <c r="I8" s="49">
        <f>[1]Mode_PA_l_f0_b0!B7</f>
        <v>89.647000000000006</v>
      </c>
      <c r="J8" s="50">
        <f>[1]Mode_PA_l_f0_b0!C7</f>
        <v>86.578429500553597</v>
      </c>
      <c r="K8" s="50">
        <f>[1]Mode_PA_l_f0_b0!D7</f>
        <v>92.716091572828105</v>
      </c>
      <c r="L8" s="50">
        <f>[1]Mode_PA_l_f0_b0!E7</f>
        <v>1.4550000000000001</v>
      </c>
      <c r="M8" s="50">
        <f>Table1[[#This Row],[Estimates]]-Table1[[#This Row],[2.5% CI]]</f>
        <v>3.0685704994464089</v>
      </c>
      <c r="O8" s="47" t="str">
        <f>Table5[[#This Row],[Predictors]]</f>
        <v>^[L*]H</v>
      </c>
      <c r="P8" s="49">
        <f>[5]Mode_PA_f0_exc_b0!B7</f>
        <v>3.31</v>
      </c>
      <c r="Q8" s="49">
        <f>[5]Mode_PA_f0_exc_b0!C7</f>
        <v>1.5541996587847899</v>
      </c>
      <c r="R8" s="49">
        <f>[5]Mode_PA_f0_exc_b0!D7</f>
        <v>5.0653845242334699</v>
      </c>
      <c r="S8" s="49">
        <f>[5]Mode_PA_f0_exc_b0!E7</f>
        <v>0.89200000000000002</v>
      </c>
      <c r="T8" s="50">
        <f>Table4[[#This Row],[Estimates]]-Table4[[#This Row],[2.5% CI]]</f>
        <v>1.7558003412152101</v>
      </c>
      <c r="W8" s="76"/>
    </row>
    <row r="9" spans="1:29" s="75" customFormat="1" x14ac:dyDescent="0.3">
      <c r="A9" s="47" t="s">
        <v>35</v>
      </c>
      <c r="B9" s="48">
        <f>[9]Mode_PA_l_t_b0!B8</f>
        <v>90.905000000000001</v>
      </c>
      <c r="C9" s="74">
        <f>[9]Mode_PA_l_t_b0!C8</f>
        <v>75.096413860212905</v>
      </c>
      <c r="D9" s="74">
        <f>[9]Mode_PA_l_t_b0!D8</f>
        <v>106.71292169714501</v>
      </c>
      <c r="E9" s="74">
        <f>[9]Mode_PA_l_t_b0!E8</f>
        <v>7.6310000000000002</v>
      </c>
      <c r="F9" s="77">
        <f>Table5[[#This Row],[Estimates]]-Table5[[#This Row],[2.5% CI]]</f>
        <v>15.808586139787096</v>
      </c>
      <c r="H9" s="47" t="str">
        <f>Table5[[#This Row],[Predictors]]</f>
        <v>L*^[H]</v>
      </c>
      <c r="I9" s="49">
        <f>[1]Mode_PA_l_f0_b0!B8</f>
        <v>87.45</v>
      </c>
      <c r="J9" s="50">
        <f>[1]Mode_PA_l_f0_b0!C8</f>
        <v>84.606154984911498</v>
      </c>
      <c r="K9" s="50">
        <f>[1]Mode_PA_l_f0_b0!D8</f>
        <v>90.293679370777298</v>
      </c>
      <c r="L9" s="50">
        <f>[1]Mode_PA_l_f0_b0!E8</f>
        <v>1.28</v>
      </c>
      <c r="M9" s="50">
        <f>Table1[[#This Row],[Estimates]]-Table1[[#This Row],[2.5% CI]]</f>
        <v>2.8438450150885046</v>
      </c>
      <c r="O9" s="47" t="str">
        <f>Table5[[#This Row],[Predictors]]</f>
        <v>L*^[H]</v>
      </c>
      <c r="P9" s="49">
        <f>[5]Mode_PA_f0_exc_b0!B8</f>
        <v>9.6739999999999995</v>
      </c>
      <c r="Q9" s="49">
        <f>[5]Mode_PA_f0_exc_b0!C8</f>
        <v>8.6983103229973597</v>
      </c>
      <c r="R9" s="49">
        <f>[5]Mode_PA_f0_exc_b0!D8</f>
        <v>10.650688566560399</v>
      </c>
      <c r="S9" s="49">
        <f>[5]Mode_PA_f0_exc_b0!E8</f>
        <v>0.48199999999999998</v>
      </c>
      <c r="T9" s="50">
        <f>Table4[[#This Row],[Estimates]]-Table4[[#This Row],[2.5% CI]]</f>
        <v>0.97568967700263975</v>
      </c>
      <c r="W9" s="76"/>
    </row>
    <row r="10" spans="1:29" s="75" customFormat="1" x14ac:dyDescent="0.3">
      <c r="A10" s="54" t="s">
        <v>36</v>
      </c>
      <c r="B10" s="52">
        <f>[9]Mode_PA_l_t_b0!B9</f>
        <v>92.819000000000003</v>
      </c>
      <c r="C10" s="78">
        <f>[9]Mode_PA_l_t_b0!C9</f>
        <v>77.674982669974099</v>
      </c>
      <c r="D10" s="78">
        <f>[9]Mode_PA_l_t_b0!D9</f>
        <v>107.96337745173599</v>
      </c>
      <c r="E10" s="78">
        <f>[9]Mode_PA_l_t_b0!E9</f>
        <v>7.2050000000000001</v>
      </c>
      <c r="F10" s="79">
        <f>Table5[[#This Row],[Estimates]]-Table5[[#This Row],[2.5% CI]]</f>
        <v>15.144017330025903</v>
      </c>
      <c r="H10" s="47" t="str">
        <f>Table5[[#This Row],[Predictors]]</f>
        <v>^[L*H]</v>
      </c>
      <c r="I10" s="53">
        <f>[1]Mode_PA_l_f0_b0!B9</f>
        <v>89.477999999999994</v>
      </c>
      <c r="J10" s="55">
        <f>[1]Mode_PA_l_f0_b0!C9</f>
        <v>86.647709612266198</v>
      </c>
      <c r="K10" s="55">
        <f>[1]Mode_PA_l_f0_b0!D9</f>
        <v>92.308623408446294</v>
      </c>
      <c r="L10" s="55">
        <f>[1]Mode_PA_l_f0_b0!E9</f>
        <v>1.2669999999999999</v>
      </c>
      <c r="M10" s="55">
        <f>Table1[[#This Row],[Estimates]]-Table1[[#This Row],[2.5% CI]]</f>
        <v>2.8302903877337968</v>
      </c>
      <c r="O10" s="47" t="str">
        <f>Table5[[#This Row],[Predictors]]</f>
        <v>^[L*H]</v>
      </c>
      <c r="P10" s="49">
        <f>[5]Mode_PA_f0_exc_b0!B9</f>
        <v>7.2469999999999999</v>
      </c>
      <c r="Q10" s="49">
        <f>[5]Mode_PA_f0_exc_b0!C9</f>
        <v>6.3450414160550004</v>
      </c>
      <c r="R10" s="49">
        <f>[5]Mode_PA_f0_exc_b0!D9</f>
        <v>8.1489807810265997</v>
      </c>
      <c r="S10" s="49">
        <f>[5]Mode_PA_f0_exc_b0!E9</f>
        <v>0.438</v>
      </c>
      <c r="T10" s="55">
        <f>Table4[[#This Row],[Estimates]]-Table4[[#This Row],[2.5% CI]]</f>
        <v>0.9019585839449995</v>
      </c>
      <c r="W10" s="76"/>
    </row>
    <row r="11" spans="1:29" s="75" customFormat="1" x14ac:dyDescent="0.3">
      <c r="A11" s="56"/>
      <c r="B11" s="57"/>
      <c r="C11" s="80"/>
      <c r="D11" s="80"/>
      <c r="E11" s="80"/>
      <c r="F11" s="81"/>
      <c r="G11" s="81"/>
      <c r="H11" s="81"/>
      <c r="J11" s="56"/>
      <c r="K11" s="58"/>
      <c r="L11" s="59"/>
      <c r="M11" s="59"/>
      <c r="N11" s="59"/>
      <c r="O11" s="81"/>
      <c r="P11" s="81"/>
      <c r="Q11" s="81"/>
      <c r="S11" s="56"/>
      <c r="T11" s="58"/>
      <c r="U11" s="59"/>
      <c r="V11" s="59"/>
      <c r="W11" s="59"/>
      <c r="X11" s="82"/>
      <c r="Y11" s="60"/>
      <c r="AC11" s="76"/>
    </row>
    <row r="12" spans="1:29" s="4" customFormat="1" ht="29.4" x14ac:dyDescent="0.3">
      <c r="A12" s="1" t="s">
        <v>14</v>
      </c>
      <c r="B12" s="1"/>
      <c r="C12" s="62"/>
      <c r="D12" s="62"/>
      <c r="E12" s="62"/>
      <c r="F12" s="61"/>
      <c r="G12" s="61"/>
      <c r="H12" s="1" t="s">
        <v>16</v>
      </c>
      <c r="I12" s="3"/>
      <c r="K12" s="66"/>
      <c r="L12" s="62"/>
      <c r="M12" s="62"/>
      <c r="N12" s="62"/>
      <c r="O12" s="1" t="s">
        <v>17</v>
      </c>
      <c r="P12" s="5"/>
      <c r="Q12" s="5"/>
      <c r="R12" s="1"/>
      <c r="T12" s="1"/>
      <c r="U12" s="1"/>
      <c r="V12" s="1"/>
      <c r="W12" s="1"/>
      <c r="X12" s="61"/>
      <c r="Y12" s="61"/>
      <c r="AB12" s="5"/>
    </row>
    <row r="13" spans="1:29" x14ac:dyDescent="0.3">
      <c r="A13" s="2" t="s">
        <v>0</v>
      </c>
      <c r="B13" s="6" t="s">
        <v>1</v>
      </c>
      <c r="C13" s="67" t="s">
        <v>10</v>
      </c>
      <c r="D13" s="67" t="s">
        <v>11</v>
      </c>
      <c r="E13" s="67" t="s">
        <v>7</v>
      </c>
      <c r="F13" s="9" t="s">
        <v>32</v>
      </c>
      <c r="G13" s="63"/>
      <c r="H13" s="2" t="s">
        <v>0</v>
      </c>
      <c r="I13" s="68" t="s">
        <v>1</v>
      </c>
      <c r="J13" s="67" t="s">
        <v>10</v>
      </c>
      <c r="K13" s="67" t="s">
        <v>11</v>
      </c>
      <c r="L13" s="67" t="s">
        <v>7</v>
      </c>
      <c r="M13" s="9" t="s">
        <v>32</v>
      </c>
      <c r="N13" s="63"/>
      <c r="O13" s="2" t="s">
        <v>0</v>
      </c>
      <c r="P13" s="6" t="s">
        <v>1</v>
      </c>
      <c r="Q13" s="9" t="s">
        <v>10</v>
      </c>
      <c r="R13" s="9" t="s">
        <v>11</v>
      </c>
      <c r="S13" s="9" t="s">
        <v>7</v>
      </c>
      <c r="T13" s="9" t="s">
        <v>32</v>
      </c>
      <c r="U13" s="64"/>
      <c r="V13" s="64"/>
      <c r="X13" s="63"/>
      <c r="Y13" s="63"/>
      <c r="Z13" s="63"/>
      <c r="AA13" s="63"/>
      <c r="AB13" s="63"/>
    </row>
    <row r="14" spans="1:29" s="75" customFormat="1" x14ac:dyDescent="0.3">
      <c r="A14" s="47" t="str">
        <f t="shared" ref="A14:A21" si="0">A3</f>
        <v>MDC</v>
      </c>
      <c r="B14" s="48">
        <f>[11]Mode_PA_h_t_b0!B2</f>
        <v>318.65600000000001</v>
      </c>
      <c r="C14" s="50">
        <f>[11]Mode_PA_h_t_b0!C2</f>
        <v>233.729178750984</v>
      </c>
      <c r="D14" s="50">
        <f>[11]Mode_PA_h_t_b0!D2</f>
        <v>403.58209296378402</v>
      </c>
      <c r="E14" s="50">
        <f>[11]Mode_PA_h_t_b0!E2</f>
        <v>26.135999999999999</v>
      </c>
      <c r="F14" s="83">
        <f>Table6[[#This Row],[Estimates]]-Table6[[#This Row],[2.5% CI]]</f>
        <v>84.926821249016001</v>
      </c>
      <c r="H14" s="47" t="str">
        <f>A3</f>
        <v>MDC</v>
      </c>
      <c r="I14" s="49">
        <f>[3]Mode_PA_h_f0_b0!B2</f>
        <v>92.468999999999994</v>
      </c>
      <c r="J14" s="50">
        <f>[3]Mode_PA_h_f0_b0!C2</f>
        <v>89.443745207164795</v>
      </c>
      <c r="K14" s="50">
        <f>[3]Mode_PA_h_f0_b0!D2</f>
        <v>95.493723914105303</v>
      </c>
      <c r="L14" s="50">
        <f>[3]Mode_PA_h_f0_b0!E2</f>
        <v>1.341</v>
      </c>
      <c r="M14" s="51">
        <f>Table3[[#This Row],[Estimates]]-Table3[[#This Row],[2.5% CI]]</f>
        <v>3.0252547928351987</v>
      </c>
      <c r="O14" s="47" t="str">
        <f>A3</f>
        <v>MDC</v>
      </c>
      <c r="P14" s="49">
        <f>[13]Mode_PA_lh_slope_b0!B2</f>
        <v>31.216000000000001</v>
      </c>
      <c r="Q14" s="50">
        <f>[13]Mode_PA_lh_slope_b0!C2</f>
        <v>16.093530961715</v>
      </c>
      <c r="R14" s="50">
        <f>[13]Mode_PA_lh_slope_b0!D2</f>
        <v>46.339439756062298</v>
      </c>
      <c r="S14" s="50">
        <f>[13]Mode_PA_lh_slope_b0!E2</f>
        <v>5.3150000000000004</v>
      </c>
      <c r="T14" s="80">
        <f>Table7[[#This Row],[Estimates]]-Table7[[#This Row],[2.5% CI]]</f>
        <v>15.122469038285001</v>
      </c>
      <c r="U14" s="76"/>
      <c r="V14" s="76"/>
      <c r="W14" s="76"/>
    </row>
    <row r="15" spans="1:29" s="75" customFormat="1" x14ac:dyDescent="0.3">
      <c r="A15" s="47" t="str">
        <f t="shared" si="0"/>
        <v>MWH</v>
      </c>
      <c r="B15" s="48">
        <f>[11]Mode_PA_h_t_b0!B3</f>
        <v>318.2</v>
      </c>
      <c r="C15" s="50">
        <f>[11]Mode_PA_h_t_b0!C3</f>
        <v>233.27718907876999</v>
      </c>
      <c r="D15" s="50">
        <f>[11]Mode_PA_h_t_b0!D3</f>
        <v>403.12367983266302</v>
      </c>
      <c r="E15" s="50">
        <f>[11]Mode_PA_h_t_b0!E3</f>
        <v>26.135999999999999</v>
      </c>
      <c r="F15" s="84">
        <f>Table6[[#This Row],[Estimates]]-Table6[[#This Row],[2.5% CI]]</f>
        <v>84.922810921229996</v>
      </c>
      <c r="H15" s="47" t="str">
        <f t="shared" ref="H15:H21" si="1">A4</f>
        <v>MWH</v>
      </c>
      <c r="I15" s="49">
        <f>[3]Mode_PA_h_f0_b0!B3</f>
        <v>92.887</v>
      </c>
      <c r="J15" s="50">
        <f>[3]Mode_PA_h_f0_b0!C3</f>
        <v>89.861884120452103</v>
      </c>
      <c r="K15" s="50">
        <f>[3]Mode_PA_h_f0_b0!D3</f>
        <v>95.911990273838597</v>
      </c>
      <c r="L15" s="50">
        <f>[3]Mode_PA_h_f0_b0!E3</f>
        <v>1.341</v>
      </c>
      <c r="M15" s="50">
        <f>Table3[[#This Row],[Estimates]]-Table3[[#This Row],[2.5% CI]]</f>
        <v>3.0251158795478972</v>
      </c>
      <c r="O15" s="47" t="str">
        <f t="shared" ref="O15:O21" si="2">A4</f>
        <v>MWH</v>
      </c>
      <c r="P15" s="49">
        <f>[13]Mode_PA_lh_slope_b0!B3</f>
        <v>33.115000000000002</v>
      </c>
      <c r="Q15" s="50">
        <f>[13]Mode_PA_lh_slope_b0!C3</f>
        <v>17.991222353195599</v>
      </c>
      <c r="R15" s="50">
        <f>[13]Mode_PA_lh_slope_b0!D3</f>
        <v>48.238595987824198</v>
      </c>
      <c r="S15" s="50">
        <f>[13]Mode_PA_lh_slope_b0!E3</f>
        <v>5.3150000000000004</v>
      </c>
      <c r="T15" s="85">
        <f>Table7[[#This Row],[Estimates]]-Table7[[#This Row],[2.5% CI]]</f>
        <v>15.123777646804403</v>
      </c>
    </row>
    <row r="16" spans="1:29" s="75" customFormat="1" x14ac:dyDescent="0.3">
      <c r="A16" s="47" t="str">
        <f t="shared" si="0"/>
        <v>MYN</v>
      </c>
      <c r="B16" s="48">
        <f>[11]Mode_PA_h_t_b0!B4</f>
        <v>318.55099999999999</v>
      </c>
      <c r="C16" s="50">
        <f>[11]Mode_PA_h_t_b0!C4</f>
        <v>233.73805603720101</v>
      </c>
      <c r="D16" s="50">
        <f>[11]Mode_PA_h_t_b0!D4</f>
        <v>403.363514573445</v>
      </c>
      <c r="E16" s="50">
        <f>[11]Mode_PA_h_t_b0!E4</f>
        <v>26.161000000000001</v>
      </c>
      <c r="F16" s="84">
        <f>Table6[[#This Row],[Estimates]]-Table6[[#This Row],[2.5% CI]]</f>
        <v>84.812943962798983</v>
      </c>
      <c r="H16" s="47" t="str">
        <f t="shared" si="1"/>
        <v>MYN</v>
      </c>
      <c r="I16" s="49">
        <f>[3]Mode_PA_h_f0_b0!B4</f>
        <v>93.596000000000004</v>
      </c>
      <c r="J16" s="50">
        <f>[3]Mode_PA_h_f0_b0!C4</f>
        <v>90.568968866765402</v>
      </c>
      <c r="K16" s="50">
        <f>[3]Mode_PA_h_f0_b0!D4</f>
        <v>96.623051012153198</v>
      </c>
      <c r="L16" s="50">
        <f>[3]Mode_PA_h_f0_b0!E4</f>
        <v>1.343</v>
      </c>
      <c r="M16" s="50">
        <f>Table3[[#This Row],[Estimates]]-Table3[[#This Row],[2.5% CI]]</f>
        <v>3.0270311332346012</v>
      </c>
      <c r="O16" s="47" t="str">
        <f t="shared" si="2"/>
        <v>MYN</v>
      </c>
      <c r="P16" s="49">
        <f>[13]Mode_PA_lh_slope_b0!B4</f>
        <v>31.606000000000002</v>
      </c>
      <c r="Q16" s="50">
        <f>[13]Mode_PA_lh_slope_b0!C4</f>
        <v>16.503553829316999</v>
      </c>
      <c r="R16" s="50">
        <f>[13]Mode_PA_lh_slope_b0!D4</f>
        <v>46.7092193978513</v>
      </c>
      <c r="S16" s="50">
        <f>[13]Mode_PA_lh_slope_b0!E4</f>
        <v>5.3259999999999996</v>
      </c>
      <c r="T16" s="85">
        <f>Table7[[#This Row],[Estimates]]-Table7[[#This Row],[2.5% CI]]</f>
        <v>15.102446170683002</v>
      </c>
    </row>
    <row r="17" spans="1:28" s="75" customFormat="1" x14ac:dyDescent="0.3">
      <c r="A17" s="47" t="str">
        <f t="shared" si="0"/>
        <v>MDQ</v>
      </c>
      <c r="B17" s="52">
        <f>[11]Mode_PA_h_t_b0!B5</f>
        <v>302.82</v>
      </c>
      <c r="C17" s="50">
        <f>[11]Mode_PA_h_t_b0!C5</f>
        <v>218.69716974851599</v>
      </c>
      <c r="D17" s="50">
        <f>[11]Mode_PA_h_t_b0!D5</f>
        <v>386.94200016944802</v>
      </c>
      <c r="E17" s="50">
        <f>[11]Mode_PA_h_t_b0!E5</f>
        <v>26.324000000000002</v>
      </c>
      <c r="F17" s="84">
        <f>Table6[[#This Row],[Estimates]]-Table6[[#This Row],[2.5% CI]]</f>
        <v>84.122830251484004</v>
      </c>
      <c r="H17" s="47" t="str">
        <f t="shared" si="1"/>
        <v>MDQ</v>
      </c>
      <c r="I17" s="53">
        <f>[3]Mode_PA_h_f0_b0!B5</f>
        <v>94.745000000000005</v>
      </c>
      <c r="J17" s="50">
        <f>[3]Mode_PA_h_f0_b0!C5</f>
        <v>91.7050725971297</v>
      </c>
      <c r="K17" s="50">
        <f>[3]Mode_PA_h_f0_b0!D5</f>
        <v>97.785913276761605</v>
      </c>
      <c r="L17" s="50">
        <f>[3]Mode_PA_h_f0_b0!E5</f>
        <v>1.357</v>
      </c>
      <c r="M17" s="50">
        <f>Table3[[#This Row],[Estimates]]-Table3[[#This Row],[2.5% CI]]</f>
        <v>3.0399274028703047</v>
      </c>
      <c r="O17" s="47" t="str">
        <f t="shared" si="2"/>
        <v>MDQ</v>
      </c>
      <c r="P17" s="53">
        <f>[13]Mode_PA_lh_slope_b0!B5</f>
        <v>36.551000000000002</v>
      </c>
      <c r="Q17" s="50">
        <f>[13]Mode_PA_lh_slope_b0!C5</f>
        <v>21.5758072554876</v>
      </c>
      <c r="R17" s="50">
        <f>[13]Mode_PA_lh_slope_b0!D5</f>
        <v>51.5270973263545</v>
      </c>
      <c r="S17" s="50">
        <f>[13]Mode_PA_lh_slope_b0!E5</f>
        <v>5.3979999999999997</v>
      </c>
      <c r="T17" s="85">
        <f>Table7[[#This Row],[Estimates]]-Table7[[#This Row],[2.5% CI]]</f>
        <v>14.975192744512402</v>
      </c>
    </row>
    <row r="18" spans="1:28" s="75" customFormat="1" x14ac:dyDescent="0.3">
      <c r="A18" s="47" t="str">
        <f t="shared" si="0"/>
        <v>L*H</v>
      </c>
      <c r="B18" s="48">
        <f>[11]Mode_PA_h_t_b0!B6</f>
        <v>318.65600000000001</v>
      </c>
      <c r="C18" s="50">
        <f>[11]Mode_PA_h_t_b0!C6</f>
        <v>233.729178750984</v>
      </c>
      <c r="D18" s="50">
        <f>[11]Mode_PA_h_t_b0!D6</f>
        <v>403.58209296378402</v>
      </c>
      <c r="E18" s="50">
        <f>[11]Mode_PA_h_t_b0!E6</f>
        <v>26.135999999999999</v>
      </c>
      <c r="F18" s="84">
        <f>Table6[[#This Row],[Estimates]]-Table6[[#This Row],[2.5% CI]]</f>
        <v>84.926821249016001</v>
      </c>
      <c r="G18" s="76"/>
      <c r="H18" s="47" t="str">
        <f t="shared" si="1"/>
        <v>L*H</v>
      </c>
      <c r="I18" s="49">
        <f>[3]Mode_PA_h_f0_b0!B6</f>
        <v>92.468999999999994</v>
      </c>
      <c r="J18" s="50">
        <f>[3]Mode_PA_h_f0_b0!C6</f>
        <v>89.443745207164795</v>
      </c>
      <c r="K18" s="50">
        <f>[3]Mode_PA_h_f0_b0!D6</f>
        <v>95.493723914105303</v>
      </c>
      <c r="L18" s="50">
        <f>[3]Mode_PA_h_f0_b0!E6</f>
        <v>1.341</v>
      </c>
      <c r="M18" s="50">
        <f>Table3[[#This Row],[Estimates]]-Table3[[#This Row],[2.5% CI]]</f>
        <v>3.0252547928351987</v>
      </c>
      <c r="O18" s="47" t="str">
        <f t="shared" si="2"/>
        <v>L*H</v>
      </c>
      <c r="P18" s="53">
        <f>[13]Mode_PA_lh_slope_b0!B6</f>
        <v>31.216000000000001</v>
      </c>
      <c r="Q18" s="50">
        <f>[13]Mode_PA_lh_slope_b0!C6</f>
        <v>16.093530961715</v>
      </c>
      <c r="R18" s="50">
        <f>[13]Mode_PA_lh_slope_b0!D6</f>
        <v>46.339439756062298</v>
      </c>
      <c r="S18" s="50">
        <f>[13]Mode_PA_lh_slope_b0!E6</f>
        <v>5.3150000000000004</v>
      </c>
      <c r="T18" s="85">
        <f>Table7[[#This Row],[Estimates]]-Table7[[#This Row],[2.5% CI]]</f>
        <v>15.122469038285001</v>
      </c>
    </row>
    <row r="19" spans="1:28" s="75" customFormat="1" x14ac:dyDescent="0.3">
      <c r="A19" s="47" t="str">
        <f t="shared" si="0"/>
        <v>^[L*]H</v>
      </c>
      <c r="B19" s="48">
        <f>[11]Mode_PA_h_t_b0!B7</f>
        <v>269.745</v>
      </c>
      <c r="C19" s="50">
        <f>[11]Mode_PA_h_t_b0!C7</f>
        <v>192.98927288718801</v>
      </c>
      <c r="D19" s="50">
        <f>[11]Mode_PA_h_t_b0!D7</f>
        <v>346.50144455687899</v>
      </c>
      <c r="E19" s="50">
        <f>[11]Mode_PA_h_t_b0!E7</f>
        <v>30.951000000000001</v>
      </c>
      <c r="F19" s="84">
        <f>Table6[[#This Row],[Estimates]]-Table6[[#This Row],[2.5% CI]]</f>
        <v>76.755727112811996</v>
      </c>
      <c r="H19" s="47" t="str">
        <f t="shared" si="1"/>
        <v>^[L*]H</v>
      </c>
      <c r="I19" s="49">
        <f>[3]Mode_PA_h_f0_b0!B7</f>
        <v>92.244</v>
      </c>
      <c r="J19" s="50">
        <f>[3]Mode_PA_h_f0_b0!C7</f>
        <v>88.667021160368407</v>
      </c>
      <c r="K19" s="50">
        <f>[3]Mode_PA_h_f0_b0!D7</f>
        <v>95.821956791790996</v>
      </c>
      <c r="L19" s="50">
        <f>[3]Mode_PA_h_f0_b0!E7</f>
        <v>1.74</v>
      </c>
      <c r="M19" s="50">
        <f>Table3[[#This Row],[Estimates]]-Table3[[#This Row],[2.5% CI]]</f>
        <v>3.5769788396315931</v>
      </c>
      <c r="O19" s="47" t="str">
        <f t="shared" si="2"/>
        <v>^[L*]H</v>
      </c>
      <c r="P19" s="53">
        <f>[13]Mode_PA_lh_slope_b0!B7</f>
        <v>17.98</v>
      </c>
      <c r="Q19" s="50">
        <f>[13]Mode_PA_lh_slope_b0!C7</f>
        <v>2.3144924888749201</v>
      </c>
      <c r="R19" s="50">
        <f>[13]Mode_PA_lh_slope_b0!D7</f>
        <v>33.646499339290301</v>
      </c>
      <c r="S19" s="50">
        <f>[13]Mode_PA_lh_slope_b0!E7</f>
        <v>7.25</v>
      </c>
      <c r="T19" s="85">
        <f>Table7[[#This Row],[Estimates]]-Table7[[#This Row],[2.5% CI]]</f>
        <v>15.66550751112508</v>
      </c>
    </row>
    <row r="20" spans="1:28" s="75" customFormat="1" x14ac:dyDescent="0.3">
      <c r="A20" s="47" t="str">
        <f t="shared" si="0"/>
        <v>L*^[H]</v>
      </c>
      <c r="B20" s="48">
        <f>[11]Mode_PA_h_t_b0!B8</f>
        <v>317.51299999999998</v>
      </c>
      <c r="C20" s="50">
        <f>[11]Mode_PA_h_t_b0!C8</f>
        <v>235.54680284587499</v>
      </c>
      <c r="D20" s="50">
        <f>[11]Mode_PA_h_t_b0!D8</f>
        <v>399.47895292795499</v>
      </c>
      <c r="E20" s="50">
        <f>[11]Mode_PA_h_t_b0!E8</f>
        <v>26.920999999999999</v>
      </c>
      <c r="F20" s="84">
        <f>Table6[[#This Row],[Estimates]]-Table6[[#This Row],[2.5% CI]]</f>
        <v>81.966197154124984</v>
      </c>
      <c r="H20" s="47" t="str">
        <f t="shared" si="1"/>
        <v>L*^[H]</v>
      </c>
      <c r="I20" s="49">
        <f>[3]Mode_PA_h_f0_b0!B8</f>
        <v>96.043999999999997</v>
      </c>
      <c r="J20" s="50">
        <f>[3]Mode_PA_h_f0_b0!C8</f>
        <v>92.949025144209401</v>
      </c>
      <c r="K20" s="50">
        <f>[3]Mode_PA_h_f0_b0!D8</f>
        <v>99.138386097895605</v>
      </c>
      <c r="L20" s="50">
        <f>[3]Mode_PA_h_f0_b0!E8</f>
        <v>1.4079999999999999</v>
      </c>
      <c r="M20" s="50">
        <f>Table3[[#This Row],[Estimates]]-Table3[[#This Row],[2.5% CI]]</f>
        <v>3.0949748557905963</v>
      </c>
      <c r="O20" s="47" t="str">
        <f t="shared" si="2"/>
        <v>L*^[H]</v>
      </c>
      <c r="P20" s="53">
        <f>[13]Mode_PA_lh_slope_b0!B8</f>
        <v>49.529000000000003</v>
      </c>
      <c r="Q20" s="50">
        <f>[13]Mode_PA_lh_slope_b0!C8</f>
        <v>34.831612027728497</v>
      </c>
      <c r="R20" s="50">
        <f>[13]Mode_PA_lh_slope_b0!D8</f>
        <v>64.227221045566196</v>
      </c>
      <c r="S20" s="50">
        <f>[13]Mode_PA_lh_slope_b0!E8</f>
        <v>5.6509999999999998</v>
      </c>
      <c r="T20" s="85">
        <f>Table7[[#This Row],[Estimates]]-Table7[[#This Row],[2.5% CI]]</f>
        <v>14.697387972271507</v>
      </c>
    </row>
    <row r="21" spans="1:28" s="75" customFormat="1" x14ac:dyDescent="0.3">
      <c r="A21" s="47" t="str">
        <f t="shared" si="0"/>
        <v>^[L*H]</v>
      </c>
      <c r="B21" s="52">
        <f>[11]Mode_PA_h_t_b0!B9</f>
        <v>318.19400000000002</v>
      </c>
      <c r="C21" s="55">
        <f>[11]Mode_PA_h_t_b0!C9</f>
        <v>235.35057788337301</v>
      </c>
      <c r="D21" s="55">
        <f>[11]Mode_PA_h_t_b0!D9</f>
        <v>401.03645699751002</v>
      </c>
      <c r="E21" s="55">
        <f>[11]Mode_PA_h_t_b0!E9</f>
        <v>26.658999999999999</v>
      </c>
      <c r="F21" s="86">
        <f>Table6[[#This Row],[Estimates]]-Table6[[#This Row],[2.5% CI]]</f>
        <v>82.843422116627011</v>
      </c>
      <c r="H21" s="47" t="str">
        <f t="shared" si="1"/>
        <v>^[L*H]</v>
      </c>
      <c r="I21" s="53">
        <f>[3]Mode_PA_h_f0_b0!B9</f>
        <v>96.052999999999997</v>
      </c>
      <c r="J21" s="55">
        <f>[3]Mode_PA_h_f0_b0!C9</f>
        <v>92.983221101511006</v>
      </c>
      <c r="K21" s="55">
        <f>[3]Mode_PA_h_f0_b0!D9</f>
        <v>99.123234497952794</v>
      </c>
      <c r="L21" s="55">
        <f>[3]Mode_PA_h_f0_b0!E9</f>
        <v>1.3859999999999999</v>
      </c>
      <c r="M21" s="55">
        <f>Table3[[#This Row],[Estimates]]-Table3[[#This Row],[2.5% CI]]</f>
        <v>3.0697788984889911</v>
      </c>
      <c r="O21" s="47" t="str">
        <f t="shared" si="2"/>
        <v>^[L*H]</v>
      </c>
      <c r="P21" s="53">
        <f>[13]Mode_PA_lh_slope_b0!B9</f>
        <v>36.279000000000003</v>
      </c>
      <c r="Q21" s="50">
        <f>[13]Mode_PA_lh_slope_b0!C9</f>
        <v>21.489485957408998</v>
      </c>
      <c r="R21" s="50">
        <f>[13]Mode_PA_lh_slope_b0!D9</f>
        <v>51.068937214943901</v>
      </c>
      <c r="S21" s="50">
        <f>[13]Mode_PA_lh_slope_b0!E9</f>
        <v>5.5419999999999998</v>
      </c>
      <c r="T21" s="85">
        <f>Table7[[#This Row],[Estimates]]-Table7[[#This Row],[2.5% CI]]</f>
        <v>14.789514042591005</v>
      </c>
    </row>
    <row r="22" spans="1:28" x14ac:dyDescent="0.3">
      <c r="A22" s="63"/>
      <c r="B22" s="63"/>
      <c r="C22" s="63"/>
      <c r="D22" s="63"/>
      <c r="E22" s="63"/>
      <c r="F22" s="69"/>
      <c r="G22" s="69"/>
      <c r="H22" s="69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9"/>
      <c r="Y22" s="69"/>
      <c r="Z22" s="63"/>
      <c r="AA22" s="63"/>
      <c r="AB22" s="63"/>
    </row>
    <row r="23" spans="1:28" x14ac:dyDescent="0.3"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9"/>
      <c r="Y23" s="69"/>
      <c r="Z23" s="63"/>
      <c r="AA23" s="63"/>
      <c r="AB23" s="63"/>
    </row>
    <row r="24" spans="1:28" ht="25.2" customHeight="1" x14ac:dyDescent="0.3"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9"/>
      <c r="Y24" s="69"/>
      <c r="Z24" s="63"/>
      <c r="AA24" s="63"/>
      <c r="AB24" s="63"/>
    </row>
    <row r="25" spans="1:28" x14ac:dyDescent="0.3"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9"/>
      <c r="Y25" s="69"/>
      <c r="Z25" s="63"/>
      <c r="AA25" s="63"/>
      <c r="AB25" s="63"/>
    </row>
    <row r="26" spans="1:28" x14ac:dyDescent="0.3"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9"/>
      <c r="Y26" s="69"/>
      <c r="Z26" s="63"/>
      <c r="AA26" s="63"/>
      <c r="AB26" s="63"/>
    </row>
    <row r="27" spans="1:28" x14ac:dyDescent="0.3"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9"/>
      <c r="Y27" s="69"/>
      <c r="Z27" s="63"/>
      <c r="AA27" s="63"/>
      <c r="AB27" s="63"/>
    </row>
    <row r="28" spans="1:28" x14ac:dyDescent="0.3">
      <c r="I28" s="72"/>
      <c r="J28" s="72"/>
      <c r="N28" s="65"/>
      <c r="O28" s="65"/>
      <c r="P28" s="65"/>
      <c r="Q28" s="65"/>
      <c r="U28" s="64"/>
      <c r="V28" s="64"/>
      <c r="AA28" s="63"/>
      <c r="AB28" s="63"/>
    </row>
    <row r="29" spans="1:28" ht="25.2" customHeight="1" x14ac:dyDescent="0.3">
      <c r="I29" s="72"/>
      <c r="J29" s="72"/>
      <c r="N29" s="65"/>
      <c r="O29" s="65"/>
      <c r="P29" s="65"/>
      <c r="Q29" s="65"/>
      <c r="U29" s="64"/>
      <c r="V29" s="64"/>
      <c r="AA29" s="63"/>
      <c r="AB29" s="63"/>
    </row>
    <row r="31" spans="1:28" x14ac:dyDescent="0.3">
      <c r="I31" s="72"/>
      <c r="J31" s="72"/>
      <c r="N31" s="65"/>
      <c r="O31" s="65"/>
      <c r="P31" s="65"/>
      <c r="Q31" s="65"/>
      <c r="U31" s="64"/>
      <c r="V31" s="64"/>
      <c r="AA31" s="63"/>
      <c r="AB31" s="63"/>
    </row>
    <row r="32" spans="1:28" x14ac:dyDescent="0.3">
      <c r="I32" s="72"/>
      <c r="J32" s="72"/>
      <c r="N32" s="65"/>
      <c r="O32" s="65"/>
      <c r="P32" s="65"/>
      <c r="Q32" s="65"/>
      <c r="U32" s="64"/>
      <c r="V32" s="64"/>
      <c r="AA32" s="63"/>
      <c r="AB32" s="63"/>
    </row>
    <row r="33" spans="9:28" x14ac:dyDescent="0.3">
      <c r="I33" s="72"/>
      <c r="J33" s="72"/>
      <c r="N33" s="65"/>
      <c r="O33" s="65"/>
      <c r="P33" s="65"/>
      <c r="Q33" s="65"/>
      <c r="U33" s="64"/>
      <c r="V33" s="64"/>
      <c r="AA33" s="63"/>
      <c r="AB33" s="63"/>
    </row>
    <row r="34" spans="9:28" x14ac:dyDescent="0.3">
      <c r="I34" s="72"/>
      <c r="J34" s="72"/>
      <c r="N34" s="65"/>
      <c r="O34" s="65"/>
      <c r="P34" s="65"/>
      <c r="Q34" s="65"/>
      <c r="U34" s="64"/>
      <c r="V34" s="64"/>
      <c r="AA34" s="63"/>
      <c r="AB34" s="63"/>
    </row>
    <row r="35" spans="9:28" x14ac:dyDescent="0.3">
      <c r="I35" s="72"/>
      <c r="J35" s="72"/>
      <c r="N35" s="65"/>
      <c r="O35" s="65"/>
      <c r="P35" s="65"/>
      <c r="Q35" s="65"/>
      <c r="U35" s="64"/>
      <c r="V35" s="64"/>
      <c r="AA35" s="63"/>
      <c r="AB35" s="63"/>
    </row>
    <row r="37" spans="9:28" x14ac:dyDescent="0.3">
      <c r="I37" s="72"/>
      <c r="J37" s="72"/>
      <c r="N37" s="65"/>
      <c r="O37" s="65"/>
      <c r="P37" s="65"/>
      <c r="Q37" s="65"/>
      <c r="U37" s="64"/>
      <c r="V37" s="64"/>
      <c r="AA37" s="63"/>
      <c r="AB37" s="63"/>
    </row>
    <row r="38" spans="9:28" x14ac:dyDescent="0.3">
      <c r="I38" s="72"/>
      <c r="J38" s="72"/>
      <c r="N38" s="65"/>
      <c r="O38" s="65"/>
      <c r="P38" s="65"/>
      <c r="Q38" s="65"/>
      <c r="U38" s="64"/>
      <c r="V38" s="64"/>
      <c r="AA38" s="63"/>
      <c r="AB38" s="63"/>
    </row>
    <row r="39" spans="9:28" x14ac:dyDescent="0.3">
      <c r="I39" s="72"/>
      <c r="J39" s="72"/>
      <c r="N39" s="65"/>
      <c r="O39" s="65"/>
      <c r="P39" s="65"/>
      <c r="Q39" s="65"/>
      <c r="U39" s="64"/>
      <c r="V39" s="64"/>
      <c r="AA39" s="63"/>
      <c r="AB39" s="63"/>
    </row>
    <row r="40" spans="9:28" x14ac:dyDescent="0.3">
      <c r="I40" s="72"/>
      <c r="J40" s="72"/>
      <c r="N40" s="65"/>
      <c r="O40" s="65"/>
      <c r="P40" s="65"/>
      <c r="Q40" s="65"/>
      <c r="U40" s="64"/>
      <c r="V40" s="64"/>
      <c r="AA40" s="63"/>
      <c r="AB40" s="63"/>
    </row>
    <row r="41" spans="9:28" x14ac:dyDescent="0.3">
      <c r="I41" s="72"/>
      <c r="J41" s="72"/>
      <c r="N41" s="65"/>
      <c r="O41" s="65"/>
      <c r="P41" s="65"/>
      <c r="Q41" s="65"/>
      <c r="U41" s="64"/>
      <c r="V41" s="64"/>
      <c r="AA41" s="63"/>
      <c r="AB41" s="63"/>
    </row>
    <row r="51" spans="4:5" x14ac:dyDescent="0.3">
      <c r="D51" s="65"/>
      <c r="E51" s="65"/>
    </row>
    <row r="52" spans="4:5" x14ac:dyDescent="0.3">
      <c r="D52" s="73"/>
    </row>
    <row r="53" spans="4:5" x14ac:dyDescent="0.3">
      <c r="D53" s="73"/>
    </row>
    <row r="54" spans="4:5" x14ac:dyDescent="0.3">
      <c r="D54" s="73"/>
    </row>
    <row r="55" spans="4:5" x14ac:dyDescent="0.3">
      <c r="D55" s="73"/>
    </row>
    <row r="56" spans="4:5" x14ac:dyDescent="0.3">
      <c r="D56" s="73"/>
    </row>
    <row r="57" spans="4:5" x14ac:dyDescent="0.3">
      <c r="D57" s="73"/>
    </row>
    <row r="58" spans="4:5" x14ac:dyDescent="0.3">
      <c r="D58" s="73"/>
    </row>
    <row r="59" spans="4:5" x14ac:dyDescent="0.3">
      <c r="D59" s="65"/>
      <c r="E59" s="65"/>
    </row>
    <row r="60" spans="4:5" x14ac:dyDescent="0.3">
      <c r="D60" s="65"/>
      <c r="E60" s="65"/>
    </row>
  </sheetData>
  <conditionalFormatting sqref="X11:Y11 F11:H11 O11:Q11 F3:F10 F14:F21 M3:M10 M14:M21">
    <cfRule type="cellIs" dxfId="0" priority="16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A33" sqref="A33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For 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2022-07-30T21:59:20Z</dcterms:modified>
</cp:coreProperties>
</file>