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i\Github\PhD\6_Analysis_of_sentence_mode\"/>
    </mc:Choice>
  </mc:AlternateContent>
  <xr:revisionPtr revIDLastSave="0" documentId="13_ncr:1_{50612A97-8BF6-4D34-ACD1-C4C2E8F3D845}" xr6:coauthVersionLast="47" xr6:coauthVersionMax="47" xr10:uidLastSave="{00000000-0000-0000-0000-000000000000}"/>
  <bookViews>
    <workbookView xWindow="-108" yWindow="-108" windowWidth="23256" windowHeight="13176" tabRatio="772" activeTab="4" xr2:uid="{A412E934-37A5-485C-B817-67ED0FE08C7C}"/>
  </bookViews>
  <sheets>
    <sheet name="H% no reg tier" sheetId="3" r:id="rId1"/>
    <sheet name="Hi Reg" sheetId="4" r:id="rId2"/>
    <sheet name="L% in REG tier" sheetId="9" r:id="rId3"/>
    <sheet name="nuc_PA_only" sheetId="10" r:id="rId4"/>
    <sheet name="either or" sheetId="12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2" l="1"/>
  <c r="B17" i="12" a="1"/>
  <c r="B17" i="12" s="1"/>
  <c r="J17" i="12" s="1"/>
  <c r="B16" i="12" a="1"/>
  <c r="B16" i="12" s="1"/>
  <c r="B15" i="12" a="1"/>
  <c r="B15" i="12" s="1"/>
  <c r="J15" i="12" s="1"/>
  <c r="B14" i="12" a="1"/>
  <c r="B14" i="12" s="1"/>
  <c r="G17" i="12"/>
  <c r="F17" i="12"/>
  <c r="E17" i="12"/>
  <c r="D17" i="12"/>
  <c r="C17" i="12"/>
  <c r="G16" i="12"/>
  <c r="F16" i="12"/>
  <c r="E16" i="12"/>
  <c r="D16" i="12"/>
  <c r="C16" i="12"/>
  <c r="G15" i="12"/>
  <c r="H15" i="12" s="1"/>
  <c r="F15" i="12"/>
  <c r="E15" i="12"/>
  <c r="D15" i="12"/>
  <c r="C15" i="12"/>
  <c r="G14" i="12"/>
  <c r="F14" i="12"/>
  <c r="E14" i="12"/>
  <c r="D14" i="12"/>
  <c r="C14" i="12"/>
  <c r="H9" i="12"/>
  <c r="G9" i="12"/>
  <c r="F9" i="12"/>
  <c r="E9" i="12"/>
  <c r="D9" i="12"/>
  <c r="C9" i="12"/>
  <c r="H8" i="12"/>
  <c r="G8" i="12"/>
  <c r="F8" i="12"/>
  <c r="E8" i="12"/>
  <c r="D8" i="12"/>
  <c r="C8" i="12"/>
  <c r="L8" i="12" s="1"/>
  <c r="H7" i="12"/>
  <c r="G7" i="12"/>
  <c r="F7" i="12"/>
  <c r="E7" i="12"/>
  <c r="K7" i="12" s="1"/>
  <c r="D7" i="12"/>
  <c r="C7" i="12"/>
  <c r="L7" i="12" s="1"/>
  <c r="H6" i="12"/>
  <c r="G6" i="12"/>
  <c r="F6" i="12"/>
  <c r="E6" i="12"/>
  <c r="D6" i="12"/>
  <c r="C6" i="12"/>
  <c r="H5" i="12"/>
  <c r="G5" i="12"/>
  <c r="F5" i="12"/>
  <c r="E5" i="12"/>
  <c r="D5" i="12"/>
  <c r="C5" i="12"/>
  <c r="H4" i="12"/>
  <c r="G4" i="12"/>
  <c r="F4" i="12"/>
  <c r="E4" i="12"/>
  <c r="K4" i="12" s="1"/>
  <c r="D4" i="12"/>
  <c r="C4" i="12"/>
  <c r="L4" i="12" s="1"/>
  <c r="H3" i="12"/>
  <c r="G3" i="12"/>
  <c r="F3" i="12"/>
  <c r="E3" i="12"/>
  <c r="D3" i="12"/>
  <c r="L3" i="12"/>
  <c r="H17" i="12"/>
  <c r="I5" i="12"/>
  <c r="H14" i="12"/>
  <c r="L9" i="12"/>
  <c r="J9" i="12"/>
  <c r="I9" i="12"/>
  <c r="K9" i="12"/>
  <c r="J8" i="12"/>
  <c r="I8" i="12"/>
  <c r="J7" i="12"/>
  <c r="I7" i="12"/>
  <c r="J6" i="12"/>
  <c r="I6" i="12"/>
  <c r="L6" i="12"/>
  <c r="J5" i="12"/>
  <c r="J4" i="12"/>
  <c r="J3" i="12"/>
  <c r="I3" i="12"/>
  <c r="C3" i="10"/>
  <c r="C4" i="10"/>
  <c r="K4" i="10" s="1"/>
  <c r="C5" i="10"/>
  <c r="K5" i="10" s="1"/>
  <c r="C6" i="10"/>
  <c r="C7" i="10"/>
  <c r="C8" i="10"/>
  <c r="C9" i="10"/>
  <c r="L9" i="10" s="1"/>
  <c r="L7" i="10"/>
  <c r="K3" i="10"/>
  <c r="B17" i="10" a="1"/>
  <c r="B17" i="10" s="1"/>
  <c r="I17" i="10" s="1"/>
  <c r="B16" i="10" a="1"/>
  <c r="B16" i="10" s="1"/>
  <c r="B15" i="10" a="1"/>
  <c r="B15" i="10" s="1"/>
  <c r="B14" i="10" a="1"/>
  <c r="B14" i="10" s="1"/>
  <c r="I14" i="10" s="1"/>
  <c r="G17" i="10"/>
  <c r="F17" i="10"/>
  <c r="E17" i="10"/>
  <c r="D17" i="10"/>
  <c r="C17" i="10"/>
  <c r="G16" i="10"/>
  <c r="H16" i="10" s="1"/>
  <c r="F16" i="10"/>
  <c r="E16" i="10"/>
  <c r="D16" i="10"/>
  <c r="C16" i="10"/>
  <c r="G15" i="10"/>
  <c r="H15" i="10" s="1"/>
  <c r="F15" i="10"/>
  <c r="E15" i="10"/>
  <c r="D15" i="10"/>
  <c r="C15" i="10"/>
  <c r="G14" i="10"/>
  <c r="I3" i="10" s="1"/>
  <c r="F14" i="10"/>
  <c r="E14" i="10"/>
  <c r="D14" i="10"/>
  <c r="C14" i="10"/>
  <c r="H9" i="10"/>
  <c r="G9" i="10"/>
  <c r="F9" i="10"/>
  <c r="E9" i="10"/>
  <c r="D9" i="10"/>
  <c r="H8" i="10"/>
  <c r="G8" i="10"/>
  <c r="F8" i="10"/>
  <c r="E8" i="10"/>
  <c r="D8" i="10"/>
  <c r="H7" i="10"/>
  <c r="G7" i="10"/>
  <c r="F7" i="10"/>
  <c r="E7" i="10"/>
  <c r="D7" i="10"/>
  <c r="H6" i="10"/>
  <c r="G6" i="10"/>
  <c r="F6" i="10"/>
  <c r="E6" i="10"/>
  <c r="D6" i="10"/>
  <c r="H5" i="10"/>
  <c r="G5" i="10"/>
  <c r="F5" i="10"/>
  <c r="E5" i="10"/>
  <c r="D5" i="10"/>
  <c r="H4" i="10"/>
  <c r="G4" i="10"/>
  <c r="F4" i="10"/>
  <c r="E4" i="10"/>
  <c r="D4" i="10"/>
  <c r="H3" i="10"/>
  <c r="G3" i="10"/>
  <c r="F3" i="10"/>
  <c r="E3" i="10"/>
  <c r="D3" i="10"/>
  <c r="H17" i="10"/>
  <c r="J9" i="10"/>
  <c r="I9" i="10"/>
  <c r="J8" i="10"/>
  <c r="I8" i="10"/>
  <c r="J7" i="10"/>
  <c r="I7" i="10"/>
  <c r="J6" i="10"/>
  <c r="J5" i="10"/>
  <c r="J4" i="10"/>
  <c r="J3" i="10"/>
  <c r="B17" i="9"/>
  <c r="B16" i="9"/>
  <c r="B15" i="9"/>
  <c r="B14" i="9"/>
  <c r="C9" i="9"/>
  <c r="C8" i="9"/>
  <c r="C7" i="9"/>
  <c r="C6" i="9"/>
  <c r="C5" i="9"/>
  <c r="C4" i="9"/>
  <c r="L9" i="9"/>
  <c r="C3" i="9"/>
  <c r="L7" i="9"/>
  <c r="L4" i="9"/>
  <c r="L3" i="9"/>
  <c r="L5" i="9"/>
  <c r="G17" i="9"/>
  <c r="F17" i="9"/>
  <c r="E17" i="9"/>
  <c r="D17" i="9"/>
  <c r="C17" i="9"/>
  <c r="G16" i="9"/>
  <c r="I5" i="9" s="1"/>
  <c r="F16" i="9"/>
  <c r="E16" i="9"/>
  <c r="D16" i="9"/>
  <c r="C16" i="9"/>
  <c r="J16" i="9"/>
  <c r="G15" i="9"/>
  <c r="I4" i="9" s="1"/>
  <c r="F15" i="9"/>
  <c r="E15" i="9"/>
  <c r="D15" i="9"/>
  <c r="I15" i="9" s="1"/>
  <c r="C15" i="9"/>
  <c r="G14" i="9"/>
  <c r="F14" i="9"/>
  <c r="E14" i="9"/>
  <c r="D14" i="9"/>
  <c r="C14" i="9"/>
  <c r="H9" i="9"/>
  <c r="G9" i="9"/>
  <c r="F9" i="9"/>
  <c r="E9" i="9"/>
  <c r="D9" i="9"/>
  <c r="H8" i="9"/>
  <c r="G8" i="9"/>
  <c r="F8" i="9"/>
  <c r="E8" i="9"/>
  <c r="D8" i="9"/>
  <c r="L8" i="9"/>
  <c r="H7" i="9"/>
  <c r="G7" i="9"/>
  <c r="F7" i="9"/>
  <c r="E7" i="9"/>
  <c r="D7" i="9"/>
  <c r="H6" i="9"/>
  <c r="G6" i="9"/>
  <c r="F6" i="9"/>
  <c r="E6" i="9"/>
  <c r="K6" i="9" s="1"/>
  <c r="D6" i="9"/>
  <c r="L6" i="9"/>
  <c r="H5" i="9"/>
  <c r="G5" i="9"/>
  <c r="F5" i="9"/>
  <c r="E5" i="9"/>
  <c r="D5" i="9"/>
  <c r="H4" i="9"/>
  <c r="G4" i="9"/>
  <c r="F4" i="9"/>
  <c r="E4" i="9"/>
  <c r="D4" i="9"/>
  <c r="H3" i="9"/>
  <c r="G3" i="9"/>
  <c r="F3" i="9"/>
  <c r="E3" i="9"/>
  <c r="K3" i="9" s="1"/>
  <c r="D3" i="9"/>
  <c r="H17" i="9"/>
  <c r="I17" i="9"/>
  <c r="J17" i="9"/>
  <c r="H16" i="9"/>
  <c r="J15" i="9"/>
  <c r="I3" i="9"/>
  <c r="J9" i="9"/>
  <c r="I9" i="9"/>
  <c r="J8" i="9"/>
  <c r="I8" i="9"/>
  <c r="J7" i="9"/>
  <c r="I7" i="9"/>
  <c r="J6" i="9"/>
  <c r="I6" i="9"/>
  <c r="J5" i="9"/>
  <c r="J4" i="9"/>
  <c r="J3" i="9"/>
  <c r="C3" i="4"/>
  <c r="C4" i="4"/>
  <c r="C5" i="4"/>
  <c r="C6" i="4"/>
  <c r="C7" i="4"/>
  <c r="C8" i="4"/>
  <c r="C9" i="4"/>
  <c r="B17" i="4"/>
  <c r="B16" i="4"/>
  <c r="B14" i="4"/>
  <c r="B15" i="4"/>
  <c r="L8" i="4"/>
  <c r="H9" i="4"/>
  <c r="G9" i="4"/>
  <c r="F9" i="4"/>
  <c r="E9" i="4"/>
  <c r="D9" i="4"/>
  <c r="H8" i="4"/>
  <c r="G8" i="4"/>
  <c r="F8" i="4"/>
  <c r="E8" i="4"/>
  <c r="D8" i="4"/>
  <c r="H7" i="4"/>
  <c r="G7" i="4"/>
  <c r="F7" i="4"/>
  <c r="E7" i="4"/>
  <c r="D7" i="4"/>
  <c r="L7" i="4" s="1"/>
  <c r="H6" i="4"/>
  <c r="G6" i="4"/>
  <c r="F6" i="4"/>
  <c r="E6" i="4"/>
  <c r="D6" i="4"/>
  <c r="L6" i="4" s="1"/>
  <c r="H5" i="4"/>
  <c r="G5" i="4"/>
  <c r="F5" i="4"/>
  <c r="E5" i="4"/>
  <c r="D5" i="4"/>
  <c r="L5" i="4"/>
  <c r="H4" i="4"/>
  <c r="G4" i="4"/>
  <c r="F4" i="4"/>
  <c r="E4" i="4"/>
  <c r="D4" i="4"/>
  <c r="H3" i="4"/>
  <c r="G3" i="4"/>
  <c r="F3" i="4"/>
  <c r="E3" i="4"/>
  <c r="D3" i="4"/>
  <c r="G17" i="4"/>
  <c r="I6" i="4" s="1"/>
  <c r="F17" i="4"/>
  <c r="E17" i="4"/>
  <c r="D17" i="4"/>
  <c r="I17" i="4" s="1"/>
  <c r="C17" i="4"/>
  <c r="G16" i="4"/>
  <c r="F16" i="4"/>
  <c r="E16" i="4"/>
  <c r="D16" i="4"/>
  <c r="C16" i="4"/>
  <c r="J16" i="4"/>
  <c r="G15" i="4"/>
  <c r="I4" i="4" s="1"/>
  <c r="F15" i="4"/>
  <c r="E15" i="4"/>
  <c r="D15" i="4"/>
  <c r="C15" i="4"/>
  <c r="G14" i="4"/>
  <c r="I3" i="4" s="1"/>
  <c r="F14" i="4"/>
  <c r="E14" i="4"/>
  <c r="D14" i="4"/>
  <c r="C14" i="4"/>
  <c r="I9" i="4"/>
  <c r="I8" i="4"/>
  <c r="I7" i="4"/>
  <c r="I5" i="4"/>
  <c r="H16" i="4"/>
  <c r="J3" i="3"/>
  <c r="J4" i="3"/>
  <c r="J5" i="3"/>
  <c r="J6" i="3"/>
  <c r="J7" i="3"/>
  <c r="J8" i="3"/>
  <c r="J9" i="3"/>
  <c r="I9" i="3"/>
  <c r="I8" i="3"/>
  <c r="I7" i="3"/>
  <c r="G17" i="3"/>
  <c r="H17" i="3" s="1"/>
  <c r="F17" i="3"/>
  <c r="E17" i="3"/>
  <c r="D17" i="3"/>
  <c r="C17" i="3"/>
  <c r="B17" i="3"/>
  <c r="G16" i="3"/>
  <c r="H16" i="3" s="1"/>
  <c r="F16" i="3"/>
  <c r="E16" i="3"/>
  <c r="D16" i="3"/>
  <c r="C16" i="3"/>
  <c r="B16" i="3"/>
  <c r="G15" i="3"/>
  <c r="H15" i="3" s="1"/>
  <c r="F15" i="3"/>
  <c r="E15" i="3"/>
  <c r="D15" i="3"/>
  <c r="C15" i="3"/>
  <c r="B15" i="3"/>
  <c r="G14" i="3"/>
  <c r="I3" i="3" s="1"/>
  <c r="F14" i="3"/>
  <c r="E14" i="3"/>
  <c r="D14" i="3"/>
  <c r="C14" i="3"/>
  <c r="B14" i="3"/>
  <c r="D3" i="3"/>
  <c r="D4" i="3"/>
  <c r="D5" i="3"/>
  <c r="D6" i="3"/>
  <c r="D7" i="3"/>
  <c r="D8" i="3"/>
  <c r="D9" i="3"/>
  <c r="E3" i="3"/>
  <c r="E4" i="3"/>
  <c r="E5" i="3"/>
  <c r="E6" i="3"/>
  <c r="E7" i="3"/>
  <c r="E8" i="3"/>
  <c r="E9" i="3"/>
  <c r="F3" i="3"/>
  <c r="F4" i="3"/>
  <c r="F5" i="3"/>
  <c r="F6" i="3"/>
  <c r="F7" i="3"/>
  <c r="F8" i="3"/>
  <c r="F9" i="3"/>
  <c r="G3" i="3"/>
  <c r="G4" i="3"/>
  <c r="G5" i="3"/>
  <c r="G6" i="3"/>
  <c r="G7" i="3"/>
  <c r="G8" i="3"/>
  <c r="G9" i="3"/>
  <c r="H3" i="3"/>
  <c r="H4" i="3"/>
  <c r="H5" i="3"/>
  <c r="H6" i="3"/>
  <c r="H7" i="3"/>
  <c r="H8" i="3"/>
  <c r="H9" i="3"/>
  <c r="C9" i="3"/>
  <c r="C8" i="3"/>
  <c r="C7" i="3"/>
  <c r="L7" i="3" s="1"/>
  <c r="C6" i="3"/>
  <c r="C5" i="3"/>
  <c r="C4" i="3"/>
  <c r="C3" i="3"/>
  <c r="A3" i="3"/>
  <c r="A4" i="3"/>
  <c r="A5" i="3"/>
  <c r="A6" i="3"/>
  <c r="A7" i="3"/>
  <c r="A8" i="3"/>
  <c r="B3" i="3"/>
  <c r="B4" i="3"/>
  <c r="B5" i="3"/>
  <c r="B6" i="3"/>
  <c r="B7" i="3"/>
  <c r="B8" i="3"/>
  <c r="B9" i="3"/>
  <c r="J17" i="4"/>
  <c r="J9" i="4"/>
  <c r="J8" i="4"/>
  <c r="J7" i="4"/>
  <c r="J6" i="4"/>
  <c r="J5" i="4"/>
  <c r="J4" i="4"/>
  <c r="J3" i="4"/>
  <c r="H14" i="3"/>
  <c r="I4" i="12" l="1"/>
  <c r="I17" i="12"/>
  <c r="K8" i="12"/>
  <c r="K6" i="12"/>
  <c r="L6" i="10"/>
  <c r="K3" i="12"/>
  <c r="L5" i="12"/>
  <c r="K5" i="12"/>
  <c r="I14" i="12"/>
  <c r="J14" i="12"/>
  <c r="J16" i="12"/>
  <c r="I16" i="12"/>
  <c r="I15" i="12"/>
  <c r="H16" i="12"/>
  <c r="L3" i="10"/>
  <c r="J16" i="10"/>
  <c r="I16" i="10"/>
  <c r="I15" i="10"/>
  <c r="J14" i="10"/>
  <c r="I4" i="10"/>
  <c r="L5" i="10"/>
  <c r="L4" i="10"/>
  <c r="K8" i="10"/>
  <c r="J17" i="10"/>
  <c r="I5" i="10"/>
  <c r="J15" i="10"/>
  <c r="L8" i="10"/>
  <c r="K7" i="10"/>
  <c r="K9" i="10"/>
  <c r="H14" i="10"/>
  <c r="I6" i="10"/>
  <c r="K6" i="10"/>
  <c r="I14" i="9"/>
  <c r="K4" i="9"/>
  <c r="K5" i="9"/>
  <c r="H15" i="9"/>
  <c r="I16" i="9"/>
  <c r="K7" i="9"/>
  <c r="K9" i="9"/>
  <c r="K8" i="9"/>
  <c r="J14" i="9"/>
  <c r="H14" i="9"/>
  <c r="L4" i="4"/>
  <c r="H14" i="4"/>
  <c r="H15" i="4"/>
  <c r="J15" i="4"/>
  <c r="H17" i="4"/>
  <c r="I15" i="4"/>
  <c r="K9" i="4"/>
  <c r="K5" i="4"/>
  <c r="L3" i="4"/>
  <c r="K3" i="4"/>
  <c r="I4" i="3"/>
  <c r="I5" i="3"/>
  <c r="K3" i="3"/>
  <c r="I6" i="3"/>
  <c r="L5" i="3"/>
  <c r="L3" i="3"/>
  <c r="K9" i="3"/>
  <c r="J15" i="3"/>
  <c r="I16" i="4"/>
  <c r="I14" i="4"/>
  <c r="J14" i="4"/>
  <c r="K6" i="4"/>
  <c r="I17" i="3"/>
  <c r="L8" i="3"/>
  <c r="K4" i="4"/>
  <c r="K7" i="4"/>
  <c r="K8" i="4"/>
  <c r="L9" i="4"/>
  <c r="L9" i="3"/>
  <c r="J14" i="3"/>
  <c r="I16" i="3"/>
  <c r="L4" i="3"/>
  <c r="K8" i="3"/>
  <c r="J16" i="3"/>
  <c r="I15" i="3"/>
  <c r="J17" i="3"/>
  <c r="I14" i="3"/>
  <c r="L6" i="3"/>
  <c r="K5" i="3"/>
  <c r="K7" i="3"/>
  <c r="K6" i="3"/>
  <c r="K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<sst xmlns="http://schemas.openxmlformats.org/spreadsheetml/2006/main" count="192" uniqueCount="21">
  <si>
    <t>conf.low</t>
  </si>
  <si>
    <t>conf.high</t>
  </si>
  <si>
    <t>std.error</t>
  </si>
  <si>
    <t>MDC</t>
  </si>
  <si>
    <t>MWH</t>
  </si>
  <si>
    <t>MYN</t>
  </si>
  <si>
    <t>MDQ</t>
  </si>
  <si>
    <t>intercept</t>
  </si>
  <si>
    <t>slope</t>
  </si>
  <si>
    <t>z.value</t>
  </si>
  <si>
    <t>p.value</t>
  </si>
  <si>
    <t>signif.</t>
  </si>
  <si>
    <t>comparison</t>
  </si>
  <si>
    <t>pos delta</t>
  </si>
  <si>
    <t>neg delta</t>
  </si>
  <si>
    <t>H% boundary ~ mode + (1 | speaker), no reg tier</t>
  </si>
  <si>
    <t>F</t>
  </si>
  <si>
    <t>M</t>
  </si>
  <si>
    <t>H REG ~ mode + (1 | speaker), no reg tier</t>
  </si>
  <si>
    <t>OR</t>
  </si>
  <si>
    <t>L%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</si>
</sst>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E+00"/>
    <numFmt numFmtId="166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theme="1"/>
      <name val="Arial"/>
      <family val="2"/>
    </font>
    <font>
      <sz val="11"/>
      <color rgb="FF77777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vertical="top" wrapText="1"/>
    </xf>
    <xf numFmtId="11" fontId="2" fillId="2" borderId="2" xfId="0" applyNumberFormat="1" applyFont="1" applyFill="1" applyBorder="1" applyAlignment="1">
      <alignment horizontal="right" vertical="top" wrapText="1"/>
    </xf>
    <xf numFmtId="0" fontId="1" fillId="2" borderId="0" xfId="0" applyFont="1" applyFill="1" applyAlignment="1">
      <alignment horizontal="right" wrapText="1"/>
    </xf>
    <xf numFmtId="0" fontId="1" fillId="2" borderId="3" xfId="0" applyFont="1" applyFill="1" applyBorder="1" applyAlignment="1">
      <alignment horizontal="left" wrapText="1"/>
    </xf>
    <xf numFmtId="164" fontId="3" fillId="0" borderId="0" xfId="0" applyNumberFormat="1" applyFont="1"/>
    <xf numFmtId="2" fontId="2" fillId="2" borderId="0" xfId="0" applyNumberFormat="1" applyFont="1" applyFill="1" applyAlignment="1">
      <alignment horizontal="left" vertical="top" wrapText="1"/>
    </xf>
    <xf numFmtId="165" fontId="2" fillId="2" borderId="0" xfId="0" applyNumberFormat="1" applyFont="1" applyFill="1" applyAlignment="1">
      <alignment horizontal="left" vertical="top" wrapText="1"/>
    </xf>
    <xf numFmtId="166" fontId="2" fillId="2" borderId="0" xfId="0" applyNumberFormat="1" applyFont="1" applyFill="1" applyAlignment="1">
      <alignment horizontal="left" vertical="top" wrapText="1"/>
    </xf>
    <xf numFmtId="166" fontId="2" fillId="2" borderId="2" xfId="0" applyNumberFormat="1" applyFont="1" applyFill="1" applyBorder="1" applyAlignment="1">
      <alignment horizontal="right" vertical="top" wrapText="1"/>
    </xf>
    <xf numFmtId="164" fontId="2" fillId="2" borderId="2" xfId="0" applyNumberFormat="1" applyFont="1" applyFill="1" applyBorder="1" applyAlignment="1">
      <alignment horizontal="right" vertical="top" wrapText="1"/>
    </xf>
    <xf numFmtId="2" fontId="2" fillId="2" borderId="2" xfId="0" applyNumberFormat="1" applyFont="1" applyFill="1" applyBorder="1" applyAlignment="1">
      <alignment horizontal="right" vertical="top" wrapText="1"/>
    </xf>
    <xf numFmtId="11" fontId="2" fillId="2" borderId="0" xfId="0" applyNumberFormat="1" applyFont="1" applyFill="1" applyAlignment="1">
      <alignment horizontal="left" vertical="top" wrapText="1"/>
    </xf>
    <xf numFmtId="0" fontId="0" fillId="2" borderId="0" xfId="0" applyFill="1" applyAlignment="1">
      <alignment horizontal="left" vertical="center"/>
    </xf>
    <xf numFmtId="0" fontId="0" fillId="0" borderId="0" xfId="0"/>
    <xf numFmtId="0" fontId="4" fillId="2" borderId="0" xfId="0" applyFont="1" applyFill="1" applyAlignment="1">
      <alignment horizontal="left" vertical="center"/>
    </xf>
    <xf numFmtId="0" fontId="2" fillId="2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70">
    <dxf>
      <font>
        <b val="0"/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164" formatCode="0.000"/>
    </dxf>
    <dxf>
      <font>
        <b val="0"/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2" formatCode="0.00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2" formatCode="0.00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rgb="FF000000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2" formatCode="0.00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2" formatCode="0.00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164" formatCode="0.000"/>
    </dxf>
    <dxf>
      <font>
        <b val="0"/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rgb="FF000000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164" formatCode="0.000"/>
    </dxf>
    <dxf>
      <font>
        <b val="0"/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2" formatCode="0.00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2" formatCode="0.00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rgb="FF000000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164" formatCode="0.000"/>
    </dxf>
    <dxf>
      <font>
        <b val="0"/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2" formatCode="0.00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2" formatCode="0.00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rgb="FF000000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164" formatCode="0.000"/>
    </dxf>
    <dxf>
      <font>
        <b val="0"/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2" formatCode="0.00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2" formatCode="0.00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2" formatCode="0.00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2" formatCode="0.00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2" formatCode="0.00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rgb="FF000000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7F7F7F"/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10" Type="http://schemas.openxmlformats.org/officeDocument/2006/relationships/externalLink" Target="externalLinks/externalLink5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000"/>
              <a:t>B. Pairwise comparisons.</a:t>
            </a:r>
            <a:endParaRPr lang="en-IE" sz="1000"/>
          </a:p>
        </c:rich>
      </c:tx>
      <c:layout>
        <c:manualLayout>
          <c:xMode val="edge"/>
          <c:yMode val="edge"/>
          <c:x val="1.7193516256078376E-2"/>
          <c:y val="0.898342741162738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058879120795365"/>
          <c:y val="4.0599430096761494E-2"/>
          <c:w val="0.77254886269667977"/>
          <c:h val="0.67846201327320654"/>
        </c:manualLayout>
      </c:layout>
      <c:lineChart>
        <c:grouping val="standard"/>
        <c:varyColors val="0"/>
        <c:ser>
          <c:idx val="0"/>
          <c:order val="0"/>
          <c:tx>
            <c:strRef>
              <c:f>'H% no reg tier'!$B$13</c:f>
              <c:strCache>
                <c:ptCount val="1"/>
                <c:pt idx="0">
                  <c:v>OR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2.7772492985805412E-2"/>
                </c:manualLayout>
              </c:layout>
              <c:tx>
                <c:rich>
                  <a:bodyPr/>
                  <a:lstStyle/>
                  <a:p>
                    <a:fld id="{6B3AF574-A9AF-4E4B-9DF5-3CF4582C429C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4D6-4262-838F-F93025315E2D}"/>
                </c:ext>
              </c:extLst>
            </c:dLbl>
            <c:dLbl>
              <c:idx val="1"/>
              <c:layout>
                <c:manualLayout>
                  <c:x val="-4.5816667670785655E-3"/>
                  <c:y val="2.2125821007334623E-2"/>
                </c:manualLayout>
              </c:layout>
              <c:tx>
                <c:rich>
                  <a:bodyPr/>
                  <a:lstStyle/>
                  <a:p>
                    <a:fld id="{AB6EC7FA-46FC-4DC6-878B-F2C77825E7E1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4D6-4262-838F-F93025315E2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29360C1-D601-45AC-8171-D8578FDB377F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4D6-4262-838F-F93025315E2D}"/>
                </c:ext>
              </c:extLst>
            </c:dLbl>
            <c:dLbl>
              <c:idx val="3"/>
              <c:layout>
                <c:manualLayout>
                  <c:x val="4.5816667670785238E-3"/>
                  <c:y val="7.1908918273837469E-2"/>
                </c:manualLayout>
              </c:layout>
              <c:tx>
                <c:rich>
                  <a:bodyPr/>
                  <a:lstStyle/>
                  <a:p>
                    <a:fld id="{1BF85C6F-6EDB-4A04-8146-B56F2C78758E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24D6-4262-838F-F93025315E2D}"/>
                </c:ext>
              </c:extLst>
            </c:dLbl>
            <c:dLbl>
              <c:idx val="4"/>
              <c:layout>
                <c:manualLayout>
                  <c:x val="1.3745000301235655E-2"/>
                  <c:y val="-3.872018676283559E-2"/>
                </c:manualLayout>
              </c:layout>
              <c:tx>
                <c:rich>
                  <a:bodyPr/>
                  <a:lstStyle/>
                  <a:p>
                    <a:fld id="{9D9B181A-3CDE-47FD-B987-89EAE27A9D65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24D6-4262-838F-F93025315E2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765626D-2276-4D1E-824D-BBA6A9808F36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4D6-4262-838F-F93025315E2D}"/>
                </c:ext>
              </c:extLst>
            </c:dLbl>
            <c:dLbl>
              <c:idx val="6"/>
              <c:layout>
                <c:manualLayout>
                  <c:x val="-0.11009969657563935"/>
                  <c:y val="3.8464866735894776E-2"/>
                </c:manualLayout>
              </c:layout>
              <c:tx>
                <c:rich>
                  <a:bodyPr/>
                  <a:lstStyle/>
                  <a:p>
                    <a:fld id="{2EC3FEBB-2338-45EF-942C-307B9244E7C1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85-48DF-844C-01ACE8753674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errBars>
            <c:errDir val="y"/>
            <c:errBarType val="both"/>
            <c:errValType val="cust"/>
            <c:noEndCap val="1"/>
            <c:plus>
              <c:numRef>
                <c:f>'H% no reg tier'!$K$3:$K$9</c:f>
                <c:numCache>
                  <c:formatCode>General</c:formatCode>
                  <c:ptCount val="7"/>
                  <c:pt idx="0">
                    <c:v>38.283429853681199</c:v>
                  </c:pt>
                  <c:pt idx="1">
                    <c:v>77.088941396791498</c:v>
                  </c:pt>
                  <c:pt idx="2">
                    <c:v>618.70793125217301</c:v>
                  </c:pt>
                  <c:pt idx="3">
                    <c:v>77.097857951536298</c:v>
                  </c:pt>
                  <c:pt idx="4">
                    <c:v>618.9285451217969</c:v>
                  </c:pt>
                  <c:pt idx="5">
                    <c:v>21.301689754326201</c:v>
                  </c:pt>
                  <c:pt idx="6">
                    <c:v>2.3265665079771298</c:v>
                  </c:pt>
                </c:numCache>
              </c:numRef>
            </c:plus>
            <c:minus>
              <c:numRef>
                <c:f>'H% no reg tier'!$L$3:$L$9</c:f>
                <c:numCache>
                  <c:formatCode>General</c:formatCode>
                  <c:ptCount val="7"/>
                  <c:pt idx="0">
                    <c:v>0.25825334277444661</c:v>
                  </c:pt>
                  <c:pt idx="1">
                    <c:v>6.3159464658948545</c:v>
                  </c:pt>
                  <c:pt idx="2">
                    <c:v>57.424303748804519</c:v>
                  </c:pt>
                  <c:pt idx="3">
                    <c:v>6.3075560401482278</c:v>
                  </c:pt>
                  <c:pt idx="4">
                    <c:v>57.343907848921972</c:v>
                  </c:pt>
                  <c:pt idx="5">
                    <c:v>6.6856496831304604</c:v>
                  </c:pt>
                  <c:pt idx="6">
                    <c:v>0.12851394307126141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'H% no reg tier'!$J$3:$J$9</c:f>
              <c:strCache>
                <c:ptCount val="7"/>
                <c:pt idx="0">
                  <c:v>MDC MWH</c:v>
                </c:pt>
                <c:pt idx="1">
                  <c:v>MDC MYN</c:v>
                </c:pt>
                <c:pt idx="2">
                  <c:v>MDC MDQ</c:v>
                </c:pt>
                <c:pt idx="3">
                  <c:v>MWH MYN</c:v>
                </c:pt>
                <c:pt idx="4">
                  <c:v>MWH MDQ</c:v>
                </c:pt>
                <c:pt idx="5">
                  <c:v>MYN MDQ</c:v>
                </c:pt>
                <c:pt idx="6">
                  <c:v>F M</c:v>
                </c:pt>
              </c:strCache>
            </c:strRef>
          </c:cat>
          <c:val>
            <c:numRef>
              <c:f>'H% no reg tier'!$C$3:$C$9</c:f>
              <c:numCache>
                <c:formatCode>General</c:formatCode>
                <c:ptCount val="7"/>
                <c:pt idx="0">
                  <c:v>0.26</c:v>
                </c:pt>
                <c:pt idx="1">
                  <c:v>6.88</c:v>
                </c:pt>
                <c:pt idx="2">
                  <c:v>63.3</c:v>
                </c:pt>
                <c:pt idx="3">
                  <c:v>6.87</c:v>
                </c:pt>
                <c:pt idx="4">
                  <c:v>63.2</c:v>
                </c:pt>
                <c:pt idx="5">
                  <c:v>9.75</c:v>
                </c:pt>
                <c:pt idx="6">
                  <c:v>0.13600000000000001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'H% no reg tier'!$I$3:$I$9</c15:f>
                <c15:dlblRangeCache>
                  <c:ptCount val="7"/>
                  <c:pt idx="0">
                    <c:v>p &lt; .001</c:v>
                  </c:pt>
                  <c:pt idx="1">
                    <c:v>p &lt; .001</c:v>
                  </c:pt>
                  <c:pt idx="2">
                    <c:v>p &lt; .001</c:v>
                  </c:pt>
                  <c:pt idx="3">
                    <c:v>p = .037</c:v>
                  </c:pt>
                  <c:pt idx="4">
                    <c:v>p &lt; .001</c:v>
                  </c:pt>
                  <c:pt idx="5">
                    <c:v>p &lt; .001</c:v>
                  </c:pt>
                  <c:pt idx="6">
                    <c:v>p &lt; .001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6-24D6-4262-838F-F93025315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73903"/>
        <c:axId val="193841663"/>
      </c:lineChart>
      <c:catAx>
        <c:axId val="6973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solidFill>
            <a:srgbClr val="FF0000"/>
          </a:solidFill>
          <a:ln w="12700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3841663"/>
        <c:crosses val="autoZero"/>
        <c:auto val="1"/>
        <c:lblAlgn val="ctr"/>
        <c:lblOffset val="100"/>
        <c:noMultiLvlLbl val="0"/>
      </c:catAx>
      <c:valAx>
        <c:axId val="19384166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bg2">
                        <a:lumMod val="25000"/>
                      </a:schemeClr>
                    </a:solidFill>
                  </a:rPr>
                  <a:t>est. difference</a:t>
                </a:r>
                <a:r>
                  <a:rPr lang="en-US" baseline="0">
                    <a:solidFill>
                      <a:schemeClr val="bg2">
                        <a:lumMod val="25000"/>
                      </a:schemeClr>
                    </a:solidFill>
                  </a:rPr>
                  <a:t> (</a:t>
                </a:r>
                <a:r>
                  <a:rPr lang="en-US">
                    <a:solidFill>
                      <a:schemeClr val="bg2">
                        <a:lumMod val="25000"/>
                      </a:schemeClr>
                    </a:solidFill>
                  </a:rPr>
                  <a:t>OR)</a:t>
                </a:r>
              </a:p>
            </c:rich>
          </c:tx>
          <c:layout>
            <c:manualLayout>
              <c:xMode val="edge"/>
              <c:yMode val="edge"/>
              <c:x val="0"/>
              <c:y val="0.135589201143032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solidFill>
              <a:sysClr val="windowText" lastClr="000000">
                <a:lumMod val="25000"/>
                <a:lumOff val="75000"/>
              </a:sys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7F7F7F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3903"/>
        <c:crosses val="autoZero"/>
        <c:crossBetween val="between"/>
      </c:valAx>
      <c:dTable>
        <c:showHorzBorder val="0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700" b="0" i="0" u="none" strike="noStrike" kern="1200" baseline="0">
                <a:solidFill>
                  <a:srgbClr val="7F7F7F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B. Pairwise</a:t>
            </a:r>
            <a:r>
              <a:rPr lang="en-US" baseline="0"/>
              <a:t> of Mode and Gender </a:t>
            </a:r>
            <a:endParaRPr lang="en-US"/>
          </a:p>
        </c:rich>
      </c:tx>
      <c:layout>
        <c:manualLayout>
          <c:xMode val="edge"/>
          <c:yMode val="edge"/>
          <c:x val="3.9708818247146872E-2"/>
          <c:y val="0.902748079466202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190968445819672"/>
          <c:y val="0.13301716599481592"/>
          <c:w val="0.81627078263068042"/>
          <c:h val="0.66362501153277731"/>
        </c:manualLayout>
      </c:layout>
      <c:lineChart>
        <c:grouping val="standard"/>
        <c:varyColors val="0"/>
        <c:ser>
          <c:idx val="0"/>
          <c:order val="0"/>
          <c:tx>
            <c:strRef>
              <c:f>'H% no reg tier'!$B$13</c:f>
              <c:strCache>
                <c:ptCount val="1"/>
                <c:pt idx="0">
                  <c:v>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1F71293C-FD28-4088-A8B4-901DED0A79E3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2EE-4C84-8B84-EC5A01934DD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A27D017-0311-4529-9E7E-35CA34FE00F1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2EE-4C84-8B84-EC5A01934DD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B90C2A2-0AC0-4C71-81CA-808BCBCD7A5D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2EE-4C84-8B84-EC5A01934DD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58EF4CC-2233-4054-8184-1FE07C63FB7C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2EE-4C84-8B84-EC5A01934DD4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'H% no reg tier'!$I$14:$I$17</c:f>
                <c:numCache>
                  <c:formatCode>General</c:formatCode>
                  <c:ptCount val="4"/>
                  <c:pt idx="0">
                    <c:v>4.4950447604408202E-2</c:v>
                  </c:pt>
                  <c:pt idx="1">
                    <c:v>4.51051747003582E-2</c:v>
                  </c:pt>
                  <c:pt idx="2">
                    <c:v>0.11693986766515201</c:v>
                  </c:pt>
                  <c:pt idx="3">
                    <c:v>0.752950776086033</c:v>
                  </c:pt>
                </c:numCache>
              </c:numRef>
            </c:plus>
            <c:minus>
              <c:numRef>
                <c:f>'H% no reg tier'!$J$14:$J$17</c:f>
                <c:numCache>
                  <c:formatCode>General</c:formatCode>
                  <c:ptCount val="4"/>
                  <c:pt idx="0">
                    <c:v>-1.13575780718653E-4</c:v>
                  </c:pt>
                  <c:pt idx="1">
                    <c:v>-1.13598069748795E-4</c:v>
                  </c:pt>
                  <c:pt idx="2">
                    <c:v>8.3240188050321406E-3</c:v>
                  </c:pt>
                  <c:pt idx="3">
                    <c:v>0.11034927468329181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'H% no reg tier'!$A$14:$A$17</c:f>
              <c:strCache>
                <c:ptCount val="4"/>
                <c:pt idx="0">
                  <c:v>MDC</c:v>
                </c:pt>
                <c:pt idx="1">
                  <c:v>MWH</c:v>
                </c:pt>
                <c:pt idx="2">
                  <c:v>MYN</c:v>
                </c:pt>
                <c:pt idx="3">
                  <c:v>MDQ</c:v>
                </c:pt>
              </c:strCache>
            </c:strRef>
          </c:cat>
          <c:val>
            <c:numRef>
              <c:f>'H% no reg tier'!$B$14:$B$17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0.13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'H% no reg tier'!$H$14:$H$17</c15:f>
                <c15:dlblRangeCache>
                  <c:ptCount val="4"/>
                  <c:pt idx="0">
                    <c:v>p &lt; .001</c:v>
                  </c:pt>
                  <c:pt idx="1">
                    <c:v>p &lt; .001</c:v>
                  </c:pt>
                  <c:pt idx="2">
                    <c:v>p &lt; .001</c:v>
                  </c:pt>
                  <c:pt idx="3">
                    <c:v>p = .037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F2EE-4C84-8B84-EC5A01934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73903"/>
        <c:axId val="193841663"/>
      </c:lineChart>
      <c:catAx>
        <c:axId val="6973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3841663"/>
        <c:crossesAt val="0"/>
        <c:auto val="1"/>
        <c:lblAlgn val="ctr"/>
        <c:lblOffset val="100"/>
        <c:noMultiLvlLbl val="0"/>
      </c:catAx>
      <c:valAx>
        <c:axId val="193841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est.</a:t>
                </a:r>
                <a:r>
                  <a:rPr lang="en-US" baseline="0"/>
                  <a:t> intercepts </a:t>
                </a:r>
                <a:r>
                  <a:rPr lang="en-US"/>
                  <a:t>(log odds ratio)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solidFill>
              <a:sysClr val="windowText" lastClr="000000">
                <a:lumMod val="25000"/>
                <a:lumOff val="75000"/>
              </a:sys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3903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'H% no reg tier'!$C$2</c:f>
              <c:strCache>
                <c:ptCount val="1"/>
                <c:pt idx="0">
                  <c:v>OR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10E8B960-1F05-42C7-8A38-A15F98E34FE6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1CE2-4333-B4BD-1BFD2352943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20F9F0C-4872-4711-9A6B-87053AD281AD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1CE2-4333-B4BD-1BFD2352943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BDCC27C-20E4-4D6A-BF01-AFBDFC172EA9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1CE2-4333-B4BD-1BFD23529437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'H% no reg tier'!$K$3:$K$9</c15:sqref>
                    </c15:fullRef>
                  </c:ext>
                </c:extLst>
                <c:f>('H% no reg tier'!$K$5,'H% no reg tier'!$K$7:$K$8)</c:f>
                <c:numCache>
                  <c:formatCode>General</c:formatCode>
                  <c:ptCount val="3"/>
                  <c:pt idx="0">
                    <c:v>618.70793125217301</c:v>
                  </c:pt>
                  <c:pt idx="1">
                    <c:v>618.9285451217969</c:v>
                  </c:pt>
                  <c:pt idx="2">
                    <c:v>21.301689754326201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'H% no reg tier'!$L$3:$L$9</c15:sqref>
                    </c15:fullRef>
                  </c:ext>
                </c:extLst>
                <c:f>('H% no reg tier'!$L$5,'H% no reg tier'!$L$7:$L$8)</c:f>
                <c:numCache>
                  <c:formatCode>General</c:formatCode>
                  <c:ptCount val="3"/>
                  <c:pt idx="0">
                    <c:v>57.424303748804519</c:v>
                  </c:pt>
                  <c:pt idx="1">
                    <c:v>57.343907848921972</c:v>
                  </c:pt>
                  <c:pt idx="2">
                    <c:v>6.6856496831304604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'H% no reg tier'!$J$3:$J$9</c15:sqref>
                  </c15:fullRef>
                </c:ext>
              </c:extLst>
              <c:f>('H% no reg tier'!$J$5,'H% no reg tier'!$J$7:$J$8)</c:f>
              <c:strCache>
                <c:ptCount val="3"/>
                <c:pt idx="0">
                  <c:v>MDC MDQ</c:v>
                </c:pt>
                <c:pt idx="1">
                  <c:v>MWH MDQ</c:v>
                </c:pt>
                <c:pt idx="2">
                  <c:v>MYN MDQ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'H% no reg tier'!$C$3:$C$9</c15:sqref>
                  </c15:fullRef>
                </c:ext>
              </c:extLst>
              <c:f>('H% no reg tier'!$C$5,'H% no reg tier'!$C$7:$C$8)</c:f>
              <c:numCache>
                <c:formatCode>General</c:formatCode>
                <c:ptCount val="3"/>
                <c:pt idx="0">
                  <c:v>63.3</c:v>
                </c:pt>
                <c:pt idx="1">
                  <c:v>63.2</c:v>
                </c:pt>
                <c:pt idx="2">
                  <c:v>9.75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'H% no reg tier'!$I$3:$I$9</c15:f>
                <c15:dlblRangeCache>
                  <c:ptCount val="7"/>
                  <c:pt idx="0">
                    <c:v>p &lt; .001</c:v>
                  </c:pt>
                  <c:pt idx="1">
                    <c:v>p &lt; .001</c:v>
                  </c:pt>
                  <c:pt idx="2">
                    <c:v>p &lt; .001</c:v>
                  </c:pt>
                  <c:pt idx="3">
                    <c:v>p = .037</c:v>
                  </c:pt>
                  <c:pt idx="4">
                    <c:v>p &lt; .001</c:v>
                  </c:pt>
                  <c:pt idx="5">
                    <c:v>p &lt; .001</c:v>
                  </c:pt>
                  <c:pt idx="6">
                    <c:v>p &lt; .001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1CE2-4333-B4BD-1BFD235294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73903"/>
        <c:axId val="193841663"/>
      </c:lineChart>
      <c:catAx>
        <c:axId val="6973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3841663"/>
        <c:crosses val="autoZero"/>
        <c:auto val="1"/>
        <c:lblAlgn val="ctr"/>
        <c:lblOffset val="100"/>
        <c:noMultiLvlLbl val="0"/>
      </c:catAx>
      <c:valAx>
        <c:axId val="193841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est. slopes (log odds ratio)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ysClr val="windowText" lastClr="000000">
                <a:lumMod val="25000"/>
                <a:lumOff val="75000"/>
              </a:sys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3903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000"/>
              <a:t>B. Pairwise comparisons.</a:t>
            </a:r>
            <a:endParaRPr lang="en-IE" sz="1000"/>
          </a:p>
        </c:rich>
      </c:tx>
      <c:layout>
        <c:manualLayout>
          <c:xMode val="edge"/>
          <c:yMode val="edge"/>
          <c:x val="1.7193516256078376E-2"/>
          <c:y val="0.898342741162738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505136986301369"/>
          <c:y val="4.0599430096761494E-2"/>
          <c:w val="0.7580859969558601"/>
          <c:h val="0.67846201327320654"/>
        </c:manualLayout>
      </c:layout>
      <c:lineChart>
        <c:grouping val="standard"/>
        <c:varyColors val="0"/>
        <c:ser>
          <c:idx val="0"/>
          <c:order val="0"/>
          <c:tx>
            <c:strRef>
              <c:f>'H% no reg tier'!$B$13</c:f>
              <c:strCache>
                <c:ptCount val="1"/>
                <c:pt idx="0">
                  <c:v>OR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E0BCC656-B240-4BE0-B7EF-DC37320632AF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541-43AF-B6CF-53DBAC53EA0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0836BD2-598B-4FEB-B2DA-2BE054C042D7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541-43AF-B6CF-53DBAC53EA0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E3D0052-BDD3-47F6-A9ED-A2D00F8E1253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0541-43AF-B6CF-53DBAC53EA0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1FB2EE3-5C98-4F7C-9FEE-4598D60C7DCD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0541-43AF-B6CF-53DBAC53EA0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CE946A8-078D-4DF8-8E68-04EFF9F23A1D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0541-43AF-B6CF-53DBAC53EA0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AAF9E70-5C67-4A71-951A-63AC6179D143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0541-43AF-B6CF-53DBAC53EA0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10E37C59-1F60-41DA-BB71-1CD130AC4CCF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0541-43AF-B6CF-53DBAC53EA05}"/>
                </c:ext>
              </c:extLst>
            </c:dLbl>
            <c:numFmt formatCode="General" sourceLinked="0"/>
            <c:spPr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  <a:effectLst/>
            </c:spPr>
            <c:txPr>
              <a:bodyPr rot="0" spcFirstLastPara="1" vertOverflow="clip" horzOverflow="clip" vert="horz" wrap="square" lIns="14400" tIns="3600" rIns="14400" bIns="3600" anchor="ctr" anchorCtr="1">
                <a:spAutoFit/>
              </a:bodyPr>
              <a:lstStyle/>
              <a:p>
                <a:pPr>
                  <a:defRPr sz="825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errBars>
            <c:errDir val="y"/>
            <c:errBarType val="both"/>
            <c:errValType val="cust"/>
            <c:noEndCap val="1"/>
            <c:plus>
              <c:numRef>
                <c:f>'H% no reg tier'!$K$3:$K$9</c:f>
                <c:numCache>
                  <c:formatCode>General</c:formatCode>
                  <c:ptCount val="7"/>
                  <c:pt idx="0">
                    <c:v>38.283429853681199</c:v>
                  </c:pt>
                  <c:pt idx="1">
                    <c:v>77.088941396791498</c:v>
                  </c:pt>
                  <c:pt idx="2">
                    <c:v>618.70793125217301</c:v>
                  </c:pt>
                  <c:pt idx="3">
                    <c:v>77.097857951536298</c:v>
                  </c:pt>
                  <c:pt idx="4">
                    <c:v>618.9285451217969</c:v>
                  </c:pt>
                  <c:pt idx="5">
                    <c:v>21.301689754326201</c:v>
                  </c:pt>
                  <c:pt idx="6">
                    <c:v>2.3265665079771298</c:v>
                  </c:pt>
                </c:numCache>
              </c:numRef>
            </c:plus>
            <c:minus>
              <c:numRef>
                <c:f>'H% no reg tier'!$L$3:$L$9</c:f>
                <c:numCache>
                  <c:formatCode>General</c:formatCode>
                  <c:ptCount val="7"/>
                  <c:pt idx="0">
                    <c:v>0.25825334277444661</c:v>
                  </c:pt>
                  <c:pt idx="1">
                    <c:v>6.3159464658948545</c:v>
                  </c:pt>
                  <c:pt idx="2">
                    <c:v>57.424303748804519</c:v>
                  </c:pt>
                  <c:pt idx="3">
                    <c:v>6.3075560401482278</c:v>
                  </c:pt>
                  <c:pt idx="4">
                    <c:v>57.343907848921972</c:v>
                  </c:pt>
                  <c:pt idx="5">
                    <c:v>6.6856496831304604</c:v>
                  </c:pt>
                  <c:pt idx="6">
                    <c:v>0.12851394307126141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'H% no reg tier'!$J$3:$J$9</c:f>
              <c:strCache>
                <c:ptCount val="7"/>
                <c:pt idx="0">
                  <c:v>MDC MWH</c:v>
                </c:pt>
                <c:pt idx="1">
                  <c:v>MDC MYN</c:v>
                </c:pt>
                <c:pt idx="2">
                  <c:v>MDC MDQ</c:v>
                </c:pt>
                <c:pt idx="3">
                  <c:v>MWH MYN</c:v>
                </c:pt>
                <c:pt idx="4">
                  <c:v>MWH MDQ</c:v>
                </c:pt>
                <c:pt idx="5">
                  <c:v>MYN MDQ</c:v>
                </c:pt>
                <c:pt idx="6">
                  <c:v>F M</c:v>
                </c:pt>
              </c:strCache>
            </c:strRef>
          </c:cat>
          <c:val>
            <c:numRef>
              <c:f>'H% no reg tier'!$C$3:$C$9</c:f>
              <c:numCache>
                <c:formatCode>General</c:formatCode>
                <c:ptCount val="7"/>
                <c:pt idx="0">
                  <c:v>0.26</c:v>
                </c:pt>
                <c:pt idx="1">
                  <c:v>6.88</c:v>
                </c:pt>
                <c:pt idx="2">
                  <c:v>63.3</c:v>
                </c:pt>
                <c:pt idx="3">
                  <c:v>6.87</c:v>
                </c:pt>
                <c:pt idx="4">
                  <c:v>63.2</c:v>
                </c:pt>
                <c:pt idx="5">
                  <c:v>9.75</c:v>
                </c:pt>
                <c:pt idx="6">
                  <c:v>0.13600000000000001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'H% no reg tier'!$C$3:$C$9</c15:f>
                <c15:dlblRangeCache>
                  <c:ptCount val="7"/>
                  <c:pt idx="0">
                    <c:v>0.26</c:v>
                  </c:pt>
                  <c:pt idx="1">
                    <c:v>6.88</c:v>
                  </c:pt>
                  <c:pt idx="2">
                    <c:v>63.3</c:v>
                  </c:pt>
                  <c:pt idx="3">
                    <c:v>6.87</c:v>
                  </c:pt>
                  <c:pt idx="4">
                    <c:v>63.2</c:v>
                  </c:pt>
                  <c:pt idx="5">
                    <c:v>9.75</c:v>
                  </c:pt>
                  <c:pt idx="6">
                    <c:v>0.136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0541-43AF-B6CF-53DBAC53EA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73903"/>
        <c:axId val="193841663"/>
      </c:lineChart>
      <c:catAx>
        <c:axId val="6973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solidFill>
            <a:srgbClr val="FF0000"/>
          </a:solidFill>
          <a:ln w="12700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3841663"/>
        <c:crosses val="autoZero"/>
        <c:auto val="1"/>
        <c:lblAlgn val="ctr"/>
        <c:lblOffset val="100"/>
        <c:noMultiLvlLbl val="0"/>
      </c:catAx>
      <c:valAx>
        <c:axId val="19384166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bg2">
                        <a:lumMod val="25000"/>
                      </a:schemeClr>
                    </a:solidFill>
                  </a:rPr>
                  <a:t>est. difference</a:t>
                </a:r>
                <a:r>
                  <a:rPr lang="en-US" baseline="0">
                    <a:solidFill>
                      <a:schemeClr val="bg2">
                        <a:lumMod val="25000"/>
                      </a:schemeClr>
                    </a:solidFill>
                  </a:rPr>
                  <a:t> (</a:t>
                </a:r>
                <a:r>
                  <a:rPr lang="en-US">
                    <a:solidFill>
                      <a:schemeClr val="bg2">
                        <a:lumMod val="25000"/>
                      </a:schemeClr>
                    </a:solidFill>
                  </a:rPr>
                  <a:t>OR)</a:t>
                </a:r>
              </a:p>
            </c:rich>
          </c:tx>
          <c:layout>
            <c:manualLayout>
              <c:xMode val="edge"/>
              <c:yMode val="edge"/>
              <c:x val="0"/>
              <c:y val="0.135589201143032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solidFill>
              <a:sysClr val="windowText" lastClr="000000">
                <a:lumMod val="25000"/>
                <a:lumOff val="75000"/>
              </a:sys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50" b="0" i="0" u="none" strike="noStrike" kern="1200" baseline="0">
                <a:solidFill>
                  <a:srgbClr val="7F7F7F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3903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bg1">
                <a:lumMod val="9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700" b="0" i="0" u="none" strike="noStrike" kern="1200" baseline="0">
                <a:solidFill>
                  <a:srgbClr val="7F7F7F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000"/>
              <a:t>B. Pairwise comparisons.</a:t>
            </a:r>
            <a:endParaRPr lang="en-IE" sz="1000"/>
          </a:p>
        </c:rich>
      </c:tx>
      <c:layout>
        <c:manualLayout>
          <c:xMode val="edge"/>
          <c:yMode val="edge"/>
          <c:x val="1.7193516256078376E-2"/>
          <c:y val="0.898342741162738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505136986301369"/>
          <c:y val="4.0599430096761494E-2"/>
          <c:w val="0.7580859969558601"/>
          <c:h val="0.67846201327320654"/>
        </c:manualLayout>
      </c:layout>
      <c:lineChart>
        <c:grouping val="standard"/>
        <c:varyColors val="0"/>
        <c:ser>
          <c:idx val="0"/>
          <c:order val="0"/>
          <c:tx>
            <c:strRef>
              <c:f>'Hi Reg'!$C$2</c:f>
              <c:strCache>
                <c:ptCount val="1"/>
                <c:pt idx="0">
                  <c:v>OR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CE189846-1069-4264-949C-BE400D6FA065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986-428F-8701-3FF2DF3C893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2103777-4ED2-45E7-B7AA-BD185928DB87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986-428F-8701-3FF2DF3C893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F22393C-48D2-4A35-AF6F-1A4ED115EF0C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0986-428F-8701-3FF2DF3C893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B5B5C36-32D3-451C-9D5C-7D0476965506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0986-428F-8701-3FF2DF3C893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5D9371C-C146-4EC1-A5F0-E103B1F146D7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0986-428F-8701-3FF2DF3C893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145B57A-3F7A-43BA-9F06-AD090D601C33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0986-428F-8701-3FF2DF3C8932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F78F8189-698A-446F-AF4C-4F1454614891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0986-428F-8701-3FF2DF3C8932}"/>
                </c:ext>
              </c:extLst>
            </c:dLbl>
            <c:numFmt formatCode="#,##0" sourceLinked="0"/>
            <c:spPr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  <a:effectLst/>
            </c:spPr>
            <c:txPr>
              <a:bodyPr rot="0" spcFirstLastPara="1" vertOverflow="clip" horzOverflow="clip" vert="horz" wrap="square" lIns="14400" tIns="3600" rIns="14400" bIns="3600" anchor="ctr" anchorCtr="1">
                <a:spAutoFit/>
              </a:bodyPr>
              <a:lstStyle/>
              <a:p>
                <a:pPr>
                  <a:defRPr sz="825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errBars>
            <c:errDir val="y"/>
            <c:errBarType val="both"/>
            <c:errValType val="cust"/>
            <c:noEndCap val="1"/>
            <c:plus>
              <c:numRef>
                <c:f>'Hi Reg'!$K$3:$K$9</c:f>
                <c:numCache>
                  <c:formatCode>General</c:formatCode>
                  <c:ptCount val="7"/>
                  <c:pt idx="0">
                    <c:v>3.9200263643838098</c:v>
                  </c:pt>
                  <c:pt idx="1">
                    <c:v>239.05197627387901</c:v>
                  </c:pt>
                  <c:pt idx="2">
                    <c:v>2183.1870842018302</c:v>
                  </c:pt>
                  <c:pt idx="3">
                    <c:v>237.41918426207701</c:v>
                  </c:pt>
                  <c:pt idx="4">
                    <c:v>2164.6057141761398</c:v>
                  </c:pt>
                  <c:pt idx="5">
                    <c:v>8.1026404793460003</c:v>
                  </c:pt>
                  <c:pt idx="6">
                    <c:v>18.332029418262799</c:v>
                  </c:pt>
                </c:numCache>
              </c:numRef>
            </c:plus>
            <c:minus>
              <c:numRef>
                <c:f>'Hi Reg'!$L$3:$L$9</c:f>
                <c:numCache>
                  <c:formatCode>General</c:formatCode>
                  <c:ptCount val="7"/>
                  <c:pt idx="0">
                    <c:v>0.17194720753399223</c:v>
                  </c:pt>
                  <c:pt idx="1">
                    <c:v>54.3172210495744</c:v>
                  </c:pt>
                  <c:pt idx="2">
                    <c:v>466.76083700489698</c:v>
                  </c:pt>
                  <c:pt idx="3">
                    <c:v>53.494210431872197</c:v>
                  </c:pt>
                  <c:pt idx="4">
                    <c:v>463.16958131371803</c:v>
                  </c:pt>
                  <c:pt idx="5">
                    <c:v>4.2963821105243003</c:v>
                  </c:pt>
                  <c:pt idx="6">
                    <c:v>4.1975956017808107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'H% no reg tier'!$J$3:$J$9</c:f>
              <c:strCache>
                <c:ptCount val="7"/>
                <c:pt idx="0">
                  <c:v>MDC MWH</c:v>
                </c:pt>
                <c:pt idx="1">
                  <c:v>MDC MYN</c:v>
                </c:pt>
                <c:pt idx="2">
                  <c:v>MDC MDQ</c:v>
                </c:pt>
                <c:pt idx="3">
                  <c:v>MWH MYN</c:v>
                </c:pt>
                <c:pt idx="4">
                  <c:v>MWH MDQ</c:v>
                </c:pt>
                <c:pt idx="5">
                  <c:v>MYN MDQ</c:v>
                </c:pt>
                <c:pt idx="6">
                  <c:v>F M</c:v>
                </c:pt>
              </c:strCache>
            </c:strRef>
          </c:cat>
          <c:val>
            <c:numRef>
              <c:f>'Hi Reg'!$C$3:$C$9</c:f>
              <c:numCache>
                <c:formatCode>General</c:formatCode>
                <c:ptCount val="7"/>
                <c:pt idx="0">
                  <c:v>0.18</c:v>
                </c:pt>
                <c:pt idx="1">
                  <c:v>70</c:v>
                </c:pt>
                <c:pt idx="2">
                  <c:v>594</c:v>
                </c:pt>
                <c:pt idx="3">
                  <c:v>69</c:v>
                </c:pt>
                <c:pt idx="4">
                  <c:v>589</c:v>
                </c:pt>
                <c:pt idx="5">
                  <c:v>9.14</c:v>
                </c:pt>
                <c:pt idx="6">
                  <c:v>5.44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'Hi Reg'!$C$3:$C$9</c15:f>
                <c15:dlblRangeCache>
                  <c:ptCount val="7"/>
                  <c:pt idx="0">
                    <c:v>0.18</c:v>
                  </c:pt>
                  <c:pt idx="1">
                    <c:v>70</c:v>
                  </c:pt>
                  <c:pt idx="2">
                    <c:v>594</c:v>
                  </c:pt>
                  <c:pt idx="3">
                    <c:v>69</c:v>
                  </c:pt>
                  <c:pt idx="4">
                    <c:v>589</c:v>
                  </c:pt>
                  <c:pt idx="5">
                    <c:v>9.14</c:v>
                  </c:pt>
                  <c:pt idx="6">
                    <c:v>5.44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0986-428F-8701-3FF2DF3C8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73903"/>
        <c:axId val="193841663"/>
      </c:lineChart>
      <c:catAx>
        <c:axId val="6973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solidFill>
            <a:srgbClr val="FF0000"/>
          </a:solidFill>
          <a:ln w="12700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3841663"/>
        <c:crosses val="autoZero"/>
        <c:auto val="1"/>
        <c:lblAlgn val="ctr"/>
        <c:lblOffset val="100"/>
        <c:noMultiLvlLbl val="0"/>
      </c:catAx>
      <c:valAx>
        <c:axId val="193841663"/>
        <c:scaling>
          <c:logBase val="10"/>
          <c:orientation val="minMax"/>
          <c:min val="1.0000000000000002E-3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bg2">
                        <a:lumMod val="25000"/>
                      </a:schemeClr>
                    </a:solidFill>
                  </a:rPr>
                  <a:t>est. difference</a:t>
                </a:r>
                <a:r>
                  <a:rPr lang="en-US" baseline="0">
                    <a:solidFill>
                      <a:schemeClr val="bg2">
                        <a:lumMod val="25000"/>
                      </a:schemeClr>
                    </a:solidFill>
                  </a:rPr>
                  <a:t> (</a:t>
                </a:r>
                <a:r>
                  <a:rPr lang="en-US">
                    <a:solidFill>
                      <a:schemeClr val="bg2">
                        <a:lumMod val="25000"/>
                      </a:schemeClr>
                    </a:solidFill>
                  </a:rPr>
                  <a:t>OR)</a:t>
                </a:r>
              </a:p>
            </c:rich>
          </c:tx>
          <c:layout>
            <c:manualLayout>
              <c:xMode val="edge"/>
              <c:yMode val="edge"/>
              <c:x val="0"/>
              <c:y val="0.135589201143032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solidFill>
              <a:sysClr val="windowText" lastClr="000000">
                <a:lumMod val="25000"/>
                <a:lumOff val="75000"/>
              </a:sys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50" b="0" i="0" u="none" strike="noStrike" kern="1200" baseline="0">
                <a:solidFill>
                  <a:srgbClr val="7F7F7F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3903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bg1">
                <a:lumMod val="9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700" b="0" i="0" u="none" strike="noStrike" kern="1200" baseline="0">
                <a:solidFill>
                  <a:srgbClr val="7F7F7F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'Hi Reg'!$B$13</c:f>
              <c:strCache>
                <c:ptCount val="1"/>
                <c:pt idx="0">
                  <c:v>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F98296B-6200-4D44-ACE5-99FDCC3B719D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6C7-4B20-834F-BD2A00EEFBD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FD8BBD2-5E69-4F25-9D10-6A03DAF32647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6C7-4B20-834F-BD2A00EEFBD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1BE349B-276C-4904-92C6-0D7F33D7A235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6C7-4B20-834F-BD2A00EEFBD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C221B16-444B-4669-B5D1-C208DC6237A8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76C7-4B20-834F-BD2A00EEFBD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'Hi Reg'!$I$14:$I$17</c:f>
                <c:numCache>
                  <c:formatCode>General</c:formatCode>
                  <c:ptCount val="4"/>
                  <c:pt idx="0">
                    <c:v>9.186587053386059E-3</c:v>
                  </c:pt>
                  <c:pt idx="1">
                    <c:v>9.2921974801956214E-3</c:v>
                  </c:pt>
                  <c:pt idx="2">
                    <c:v>0.26882257620342098</c:v>
                  </c:pt>
                  <c:pt idx="3">
                    <c:v>1.9886437062925562</c:v>
                  </c:pt>
                </c:numCache>
              </c:numRef>
            </c:plus>
            <c:minus>
              <c:numRef>
                <c:f>'Hi Reg'!$J$14:$J$17</c:f>
                <c:numCache>
                  <c:formatCode>General</c:formatCode>
                  <c:ptCount val="4"/>
                  <c:pt idx="0">
                    <c:v>1.419319318068196E-3</c:v>
                  </c:pt>
                  <c:pt idx="1">
                    <c:v>1.4338023919831591E-3</c:v>
                  </c:pt>
                  <c:pt idx="2">
                    <c:v>7.8186581658343607E-2</c:v>
                  </c:pt>
                  <c:pt idx="3">
                    <c:v>0.62982231183816695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'Hi Reg'!$A$14:$A$17</c:f>
              <c:strCache>
                <c:ptCount val="4"/>
                <c:pt idx="0">
                  <c:v>MDC</c:v>
                </c:pt>
                <c:pt idx="1">
                  <c:v>MWH</c:v>
                </c:pt>
                <c:pt idx="2">
                  <c:v>MYN</c:v>
                </c:pt>
                <c:pt idx="3">
                  <c:v>MDQ</c:v>
                </c:pt>
              </c:strCache>
            </c:strRef>
          </c:cat>
          <c:val>
            <c:numRef>
              <c:f>'Hi Reg'!$B$14:$B$17</c:f>
              <c:numCache>
                <c:formatCode>General</c:formatCode>
                <c:ptCount val="4"/>
                <c:pt idx="0">
                  <c:v>1.6786727220305399E-3</c:v>
                </c:pt>
                <c:pt idx="1">
                  <c:v>1.69540660966118E-3</c:v>
                </c:pt>
                <c:pt idx="2">
                  <c:v>0.11025367143331</c:v>
                </c:pt>
                <c:pt idx="3">
                  <c:v>0.921748937447744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'Hi Reg'!$H$14:$H$17</c15:f>
                <c15:dlblRangeCache>
                  <c:ptCount val="4"/>
                  <c:pt idx="0">
                    <c:v>p &lt; .001</c:v>
                  </c:pt>
                  <c:pt idx="1">
                    <c:v>p &lt; .001</c:v>
                  </c:pt>
                  <c:pt idx="2">
                    <c:v>p &lt; .001</c:v>
                  </c:pt>
                  <c:pt idx="3">
                    <c:v>p = .89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76C7-4B20-834F-BD2A00EEFB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73903"/>
        <c:axId val="193841663"/>
      </c:lineChart>
      <c:catAx>
        <c:axId val="6973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3841663"/>
        <c:crossesAt val="0"/>
        <c:auto val="1"/>
        <c:lblAlgn val="ctr"/>
        <c:lblOffset val="100"/>
        <c:noMultiLvlLbl val="0"/>
      </c:catAx>
      <c:valAx>
        <c:axId val="19384166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est.</a:t>
                </a:r>
                <a:r>
                  <a:rPr lang="en-US" baseline="0"/>
                  <a:t> intercepts </a:t>
                </a:r>
                <a:r>
                  <a:rPr lang="en-US"/>
                  <a:t>(log odds ratio)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ysClr val="windowText" lastClr="000000">
                <a:lumMod val="25000"/>
                <a:lumOff val="75000"/>
              </a:sys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3903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000"/>
              <a:t>B. Pairwise comparisons.</a:t>
            </a:r>
            <a:endParaRPr lang="en-IE" sz="1000"/>
          </a:p>
        </c:rich>
      </c:tx>
      <c:layout>
        <c:manualLayout>
          <c:xMode val="edge"/>
          <c:yMode val="edge"/>
          <c:x val="1.7193516256078376E-2"/>
          <c:y val="0.898342741162738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505136986301369"/>
          <c:y val="4.0599430096761494E-2"/>
          <c:w val="0.7580859969558601"/>
          <c:h val="0.67846201327320654"/>
        </c:manualLayout>
      </c:layout>
      <c:lineChart>
        <c:grouping val="standard"/>
        <c:varyColors val="0"/>
        <c:ser>
          <c:idx val="0"/>
          <c:order val="0"/>
          <c:tx>
            <c:strRef>
              <c:f>'L% in REG tier'!$C$2</c:f>
              <c:strCache>
                <c:ptCount val="1"/>
                <c:pt idx="0">
                  <c:v>OR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2E56C62-7959-43A4-98A1-4BD28E918502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3C8-419D-B1C8-C465C64979F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16C81F9-AE59-44EE-A7FB-17FD492D343F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3C8-419D-B1C8-C465C64979F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D593E72-FAE6-4675-8458-D815D98E6561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3C8-419D-B1C8-C465C64979F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C11071D-B058-4E8A-90BC-C7C785BB7C85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73C8-419D-B1C8-C465C64979F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FBEF9E7-3E35-4D05-879E-43E1C786CA10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73C8-419D-B1C8-C465C64979F7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6EAAD5B-167A-4879-BF7A-422A70A71F1F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73C8-419D-B1C8-C465C64979F7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FDA9EC4F-7160-4B06-B9A5-E58A786BD545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73C8-419D-B1C8-C465C64979F7}"/>
                </c:ext>
              </c:extLst>
            </c:dLbl>
            <c:numFmt formatCode="#,##0" sourceLinked="0"/>
            <c:spPr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  <a:effectLst/>
            </c:spPr>
            <c:txPr>
              <a:bodyPr rot="0" spcFirstLastPara="1" vertOverflow="clip" horzOverflow="clip" vert="horz" wrap="square" lIns="14400" tIns="3600" rIns="14400" bIns="3600" anchor="ctr" anchorCtr="1">
                <a:spAutoFit/>
              </a:bodyPr>
              <a:lstStyle/>
              <a:p>
                <a:pPr>
                  <a:defRPr sz="825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errBars>
            <c:errDir val="y"/>
            <c:errBarType val="both"/>
            <c:errValType val="cust"/>
            <c:noEndCap val="1"/>
            <c:plus>
              <c:numRef>
                <c:f>'L% in REG tier'!$K$3:$K$9</c:f>
                <c:numCache>
                  <c:formatCode>General</c:formatCode>
                  <c:ptCount val="7"/>
                  <c:pt idx="0">
                    <c:v>0.79667065954033001</c:v>
                  </c:pt>
                  <c:pt idx="1">
                    <c:v>1.9696629786880298</c:v>
                  </c:pt>
                  <c:pt idx="2">
                    <c:v>11.516042057152099</c:v>
                  </c:pt>
                  <c:pt idx="3">
                    <c:v>3.2131058176357796</c:v>
                  </c:pt>
                  <c:pt idx="4">
                    <c:v>19.018415894790497</c:v>
                  </c:pt>
                  <c:pt idx="5">
                    <c:v>5.7517513467506998</c:v>
                  </c:pt>
                  <c:pt idx="6">
                    <c:v>28.494745811726499</c:v>
                  </c:pt>
                </c:numCache>
              </c:numRef>
            </c:plus>
            <c:minus>
              <c:numRef>
                <c:f>'L% in REG tier'!$L$3:$L$9</c:f>
                <c:numCache>
                  <c:formatCode>General</c:formatCode>
                  <c:ptCount val="7"/>
                  <c:pt idx="0">
                    <c:v>0.36048139059878104</c:v>
                  </c:pt>
                  <c:pt idx="1">
                    <c:v>0.94781009270764505</c:v>
                  </c:pt>
                  <c:pt idx="2">
                    <c:v>5.3818415960113102</c:v>
                  </c:pt>
                  <c:pt idx="3">
                    <c:v>1.48589640765867</c:v>
                  </c:pt>
                  <c:pt idx="4">
                    <c:v>8.4702178626814408</c:v>
                  </c:pt>
                  <c:pt idx="5">
                    <c:v>2.8152689908865498</c:v>
                  </c:pt>
                  <c:pt idx="6">
                    <c:v>0.62579817784552461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'H% no reg tier'!$J$3:$J$9</c:f>
              <c:strCache>
                <c:ptCount val="7"/>
                <c:pt idx="0">
                  <c:v>MDC MWH</c:v>
                </c:pt>
                <c:pt idx="1">
                  <c:v>MDC MYN</c:v>
                </c:pt>
                <c:pt idx="2">
                  <c:v>MDC MDQ</c:v>
                </c:pt>
                <c:pt idx="3">
                  <c:v>MWH MYN</c:v>
                </c:pt>
                <c:pt idx="4">
                  <c:v>MWH MDQ</c:v>
                </c:pt>
                <c:pt idx="5">
                  <c:v>MYN MDQ</c:v>
                </c:pt>
                <c:pt idx="6">
                  <c:v>F M</c:v>
                </c:pt>
              </c:strCache>
            </c:strRef>
          </c:cat>
          <c:val>
            <c:numRef>
              <c:f>'L% in REG tier'!$C$3:$C$9</c:f>
              <c:numCache>
                <c:formatCode>General</c:formatCode>
                <c:ptCount val="7"/>
                <c:pt idx="0">
                  <c:v>0.66</c:v>
                </c:pt>
                <c:pt idx="1">
                  <c:v>1.83</c:v>
                </c:pt>
                <c:pt idx="2">
                  <c:v>10.09</c:v>
                </c:pt>
                <c:pt idx="3">
                  <c:v>2.77</c:v>
                </c:pt>
                <c:pt idx="4">
                  <c:v>15.27</c:v>
                </c:pt>
                <c:pt idx="5">
                  <c:v>5.51</c:v>
                </c:pt>
                <c:pt idx="6">
                  <c:v>0.64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'L% in REG tier'!$C$3:$C$9</c15:f>
                <c15:dlblRangeCache>
                  <c:ptCount val="7"/>
                  <c:pt idx="0">
                    <c:v>0.66</c:v>
                  </c:pt>
                  <c:pt idx="1">
                    <c:v>1.83</c:v>
                  </c:pt>
                  <c:pt idx="2">
                    <c:v>10.09</c:v>
                  </c:pt>
                  <c:pt idx="3">
                    <c:v>2.77</c:v>
                  </c:pt>
                  <c:pt idx="4">
                    <c:v>15.27</c:v>
                  </c:pt>
                  <c:pt idx="5">
                    <c:v>5.51</c:v>
                  </c:pt>
                  <c:pt idx="6">
                    <c:v>0.64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73C8-419D-B1C8-C465C64979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73903"/>
        <c:axId val="193841663"/>
      </c:lineChart>
      <c:catAx>
        <c:axId val="6973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solidFill>
            <a:srgbClr val="FF0000"/>
          </a:solidFill>
          <a:ln w="12700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3841663"/>
        <c:crosses val="autoZero"/>
        <c:auto val="1"/>
        <c:lblAlgn val="ctr"/>
        <c:lblOffset val="100"/>
        <c:noMultiLvlLbl val="0"/>
      </c:catAx>
      <c:valAx>
        <c:axId val="193841663"/>
        <c:scaling>
          <c:logBase val="10"/>
          <c:orientation val="minMax"/>
          <c:min val="1.0000000000000002E-3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bg2">
                        <a:lumMod val="25000"/>
                      </a:schemeClr>
                    </a:solidFill>
                  </a:rPr>
                  <a:t>est. difference</a:t>
                </a:r>
                <a:r>
                  <a:rPr lang="en-US" baseline="0">
                    <a:solidFill>
                      <a:schemeClr val="bg2">
                        <a:lumMod val="25000"/>
                      </a:schemeClr>
                    </a:solidFill>
                  </a:rPr>
                  <a:t> (</a:t>
                </a:r>
                <a:r>
                  <a:rPr lang="en-US">
                    <a:solidFill>
                      <a:schemeClr val="bg2">
                        <a:lumMod val="25000"/>
                      </a:schemeClr>
                    </a:solidFill>
                  </a:rPr>
                  <a:t>OR)</a:t>
                </a:r>
              </a:p>
            </c:rich>
          </c:tx>
          <c:layout>
            <c:manualLayout>
              <c:xMode val="edge"/>
              <c:yMode val="edge"/>
              <c:x val="0"/>
              <c:y val="0.135589201143032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solidFill>
              <a:sysClr val="windowText" lastClr="000000">
                <a:lumMod val="25000"/>
                <a:lumOff val="75000"/>
              </a:sys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50" b="0" i="0" u="none" strike="noStrike" kern="1200" baseline="0">
                <a:solidFill>
                  <a:srgbClr val="7F7F7F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3903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bg1">
                <a:lumMod val="9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700" b="0" i="0" u="none" strike="noStrike" kern="1200" baseline="0">
                <a:solidFill>
                  <a:srgbClr val="7F7F7F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'L% in REG tier'!$B$13</c:f>
              <c:strCache>
                <c:ptCount val="1"/>
                <c:pt idx="0">
                  <c:v>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7CB72C7A-D4A4-4C1F-80E7-C781E504D01C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9A-4123-9100-A5A07F8BDA6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CA43ECC-DA5C-4DBC-A58A-FF8EB1914F99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09A-4123-9100-A5A07F8BDA6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D17B3C8-573A-45DF-BA7D-649A5A8C72C5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409A-4123-9100-A5A07F8BDA6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121CB1F-8940-4662-B00A-D9521854BA3E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409A-4123-9100-A5A07F8BDA6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'L% in REG tier'!$I$14:$I$17</c:f>
                <c:numCache>
                  <c:formatCode>General</c:formatCode>
                  <c:ptCount val="4"/>
                  <c:pt idx="0">
                    <c:v>0.61795117236864494</c:v>
                  </c:pt>
                  <c:pt idx="1">
                    <c:v>0.41314557828372001</c:v>
                  </c:pt>
                  <c:pt idx="2">
                    <c:v>1.1219091219124</c:v>
                  </c:pt>
                  <c:pt idx="3">
                    <c:v>5.9967294454560598</c:v>
                  </c:pt>
                </c:numCache>
              </c:numRef>
            </c:plus>
            <c:minus>
              <c:numRef>
                <c:f>'L% in REG tier'!$J$14:$J$17</c:f>
                <c:numCache>
                  <c:formatCode>General</c:formatCode>
                  <c:ptCount val="4"/>
                  <c:pt idx="0">
                    <c:v>2.8623867842106188E-2</c:v>
                  </c:pt>
                  <c:pt idx="1">
                    <c:v>1.9101864267992073E-2</c:v>
                  </c:pt>
                  <c:pt idx="2">
                    <c:v>4.7449641540763129E-2</c:v>
                  </c:pt>
                  <c:pt idx="3">
                    <c:v>0.28559516847187399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'L% in REG tier'!$A$14:$A$17</c:f>
              <c:strCache>
                <c:ptCount val="4"/>
                <c:pt idx="0">
                  <c:v>MDC</c:v>
                </c:pt>
                <c:pt idx="1">
                  <c:v>MWH</c:v>
                </c:pt>
                <c:pt idx="2">
                  <c:v>MYN</c:v>
                </c:pt>
                <c:pt idx="3">
                  <c:v>MDQ</c:v>
                </c:pt>
              </c:strCache>
            </c:strRef>
          </c:cat>
          <c:val>
            <c:numRef>
              <c:f>'L% in REG tier'!$B$14:$B$17</c:f>
              <c:numCache>
                <c:formatCode>General</c:formatCode>
                <c:ptCount val="4"/>
                <c:pt idx="0">
                  <c:v>0.03</c:v>
                </c:pt>
                <c:pt idx="1">
                  <c:v>0.02</c:v>
                </c:pt>
                <c:pt idx="2">
                  <c:v>0.05</c:v>
                </c:pt>
                <c:pt idx="3">
                  <c:v>0.3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'L% in REG tier'!$H$14:$H$17</c15:f>
                <c15:dlblRangeCache>
                  <c:ptCount val="4"/>
                  <c:pt idx="0">
                    <c:v>p = .025</c:v>
                  </c:pt>
                  <c:pt idx="1">
                    <c:v>p = .013</c:v>
                  </c:pt>
                  <c:pt idx="2">
                    <c:v>p = .063</c:v>
                  </c:pt>
                  <c:pt idx="3">
                    <c:v>p = .439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409A-4123-9100-A5A07F8BDA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73903"/>
        <c:axId val="193841663"/>
      </c:lineChart>
      <c:catAx>
        <c:axId val="6973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3841663"/>
        <c:crossesAt val="0"/>
        <c:auto val="1"/>
        <c:lblAlgn val="ctr"/>
        <c:lblOffset val="100"/>
        <c:noMultiLvlLbl val="0"/>
      </c:catAx>
      <c:valAx>
        <c:axId val="19384166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est.</a:t>
                </a:r>
                <a:r>
                  <a:rPr lang="en-US" baseline="0"/>
                  <a:t> intercepts </a:t>
                </a:r>
                <a:r>
                  <a:rPr lang="en-US"/>
                  <a:t>(log odds ratio)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ysClr val="windowText" lastClr="000000">
                <a:lumMod val="25000"/>
                <a:lumOff val="75000"/>
              </a:sys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3903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000"/>
              <a:t>B. Pairwise comparisons.</a:t>
            </a:r>
            <a:endParaRPr lang="en-IE" sz="1000"/>
          </a:p>
        </c:rich>
      </c:tx>
      <c:layout>
        <c:manualLayout>
          <c:xMode val="edge"/>
          <c:yMode val="edge"/>
          <c:x val="1.7193516256078376E-2"/>
          <c:y val="0.898342741162738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505136986301369"/>
          <c:y val="4.0599430096761494E-2"/>
          <c:w val="0.7580859969558601"/>
          <c:h val="0.67846201327320654"/>
        </c:manualLayout>
      </c:layout>
      <c:lineChart>
        <c:grouping val="standard"/>
        <c:varyColors val="0"/>
        <c:ser>
          <c:idx val="0"/>
          <c:order val="0"/>
          <c:tx>
            <c:strRef>
              <c:f>nuc_PA_only!$C$2</c:f>
              <c:strCache>
                <c:ptCount val="1"/>
                <c:pt idx="0">
                  <c:v>OR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7569D1CB-8D91-4CB2-9B3F-4D0C20CB39A6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D7D-46B7-8B45-0D596348A38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1266050-D82C-4AC6-A134-CDAF9125FEEC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D7D-46B7-8B45-0D596348A38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6272FD1-9FED-41FC-BB04-371AC845505B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0D7D-46B7-8B45-0D596348A38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E8FFC01-7740-4B4C-87C4-A0D9A49EBC91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0D7D-46B7-8B45-0D596348A38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D0DF7B6-8F43-4576-B9A3-FED3FAEDDFF3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0D7D-46B7-8B45-0D596348A387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A9A6947-45E8-4794-A4E9-6AE4FF9E601D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0D7D-46B7-8B45-0D596348A387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879B8CFD-5537-46F4-A16A-4945D3674D48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0D7D-46B7-8B45-0D596348A387}"/>
                </c:ext>
              </c:extLst>
            </c:dLbl>
            <c:numFmt formatCode="#,##0" sourceLinked="0"/>
            <c:spPr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  <a:effectLst/>
            </c:spPr>
            <c:txPr>
              <a:bodyPr rot="0" spcFirstLastPara="1" vertOverflow="clip" horzOverflow="clip" vert="horz" wrap="square" lIns="14400" tIns="3600" rIns="14400" bIns="3600" anchor="ctr" anchorCtr="1">
                <a:spAutoFit/>
              </a:bodyPr>
              <a:lstStyle/>
              <a:p>
                <a:pPr>
                  <a:defRPr sz="825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errBars>
            <c:errDir val="y"/>
            <c:errBarType val="both"/>
            <c:errValType val="cust"/>
            <c:noEndCap val="1"/>
            <c:plus>
              <c:numRef>
                <c:f>nuc_PA_only!$K$3:$K$9</c:f>
                <c:numCache>
                  <c:formatCode>General</c:formatCode>
                  <c:ptCount val="7"/>
                  <c:pt idx="0">
                    <c:v>0.10468702782520199</c:v>
                  </c:pt>
                  <c:pt idx="1">
                    <c:v>2.0032196119654202</c:v>
                  </c:pt>
                  <c:pt idx="2">
                    <c:v>2.1130627070349304</c:v>
                  </c:pt>
                  <c:pt idx="3">
                    <c:v>154.99688726451299</c:v>
                  </c:pt>
                  <c:pt idx="4">
                    <c:v>158.458671128075</c:v>
                  </c:pt>
                  <c:pt idx="5">
                    <c:v>0.80421058743032003</c:v>
                  </c:pt>
                  <c:pt idx="6">
                    <c:v>0.82696982136280195</c:v>
                  </c:pt>
                </c:numCache>
              </c:numRef>
            </c:plus>
            <c:minus>
              <c:numRef>
                <c:f>nuc_PA_only!$L$3:$L$9</c:f>
                <c:numCache>
                  <c:formatCode>General</c:formatCode>
                  <c:ptCount val="7"/>
                  <c:pt idx="0">
                    <c:v>1.5806304463868749E-2</c:v>
                  </c:pt>
                  <c:pt idx="1">
                    <c:v>1.13346868850919</c:v>
                  </c:pt>
                  <c:pt idx="2">
                    <c:v>1.1126298946701501</c:v>
                  </c:pt>
                  <c:pt idx="3">
                    <c:v>41.7841280440311</c:v>
                  </c:pt>
                  <c:pt idx="4">
                    <c:v>42.5299099726886</c:v>
                  </c:pt>
                  <c:pt idx="5">
                    <c:v>0.46033775815440603</c:v>
                  </c:pt>
                  <c:pt idx="6">
                    <c:v>0.1047358123125231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'H% no reg tier'!$J$3:$J$9</c:f>
              <c:strCache>
                <c:ptCount val="7"/>
                <c:pt idx="0">
                  <c:v>MDC MWH</c:v>
                </c:pt>
                <c:pt idx="1">
                  <c:v>MDC MYN</c:v>
                </c:pt>
                <c:pt idx="2">
                  <c:v>MDC MDQ</c:v>
                </c:pt>
                <c:pt idx="3">
                  <c:v>MWH MYN</c:v>
                </c:pt>
                <c:pt idx="4">
                  <c:v>MWH MDQ</c:v>
                </c:pt>
                <c:pt idx="5">
                  <c:v>MYN MDQ</c:v>
                </c:pt>
                <c:pt idx="6">
                  <c:v>F M</c:v>
                </c:pt>
              </c:strCache>
            </c:strRef>
          </c:cat>
          <c:val>
            <c:numRef>
              <c:f>nuc_PA_only!$C$3:$C$9</c:f>
              <c:numCache>
                <c:formatCode>General</c:formatCode>
                <c:ptCount val="7"/>
                <c:pt idx="0">
                  <c:v>0.02</c:v>
                </c:pt>
                <c:pt idx="1">
                  <c:v>2.5</c:v>
                </c:pt>
                <c:pt idx="2">
                  <c:v>2.5</c:v>
                </c:pt>
                <c:pt idx="3">
                  <c:v>57</c:v>
                </c:pt>
                <c:pt idx="4">
                  <c:v>58</c:v>
                </c:pt>
                <c:pt idx="5">
                  <c:v>1.06</c:v>
                </c:pt>
                <c:pt idx="6">
                  <c:v>0.12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nuc_PA_only!$C$3:$C$9</c15:f>
                <c15:dlblRangeCache>
                  <c:ptCount val="7"/>
                  <c:pt idx="0">
                    <c:v>0.02</c:v>
                  </c:pt>
                  <c:pt idx="1">
                    <c:v>2.5</c:v>
                  </c:pt>
                  <c:pt idx="2">
                    <c:v>2.5</c:v>
                  </c:pt>
                  <c:pt idx="3">
                    <c:v>57</c:v>
                  </c:pt>
                  <c:pt idx="4">
                    <c:v>58</c:v>
                  </c:pt>
                  <c:pt idx="5">
                    <c:v>1.06</c:v>
                  </c:pt>
                  <c:pt idx="6">
                    <c:v>0.12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0D7D-46B7-8B45-0D596348A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73903"/>
        <c:axId val="193841663"/>
      </c:lineChart>
      <c:catAx>
        <c:axId val="6973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solidFill>
            <a:srgbClr val="FF0000"/>
          </a:solidFill>
          <a:ln w="12700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3841663"/>
        <c:crosses val="autoZero"/>
        <c:auto val="1"/>
        <c:lblAlgn val="ctr"/>
        <c:lblOffset val="100"/>
        <c:noMultiLvlLbl val="0"/>
      </c:catAx>
      <c:valAx>
        <c:axId val="193841663"/>
        <c:scaling>
          <c:logBase val="10"/>
          <c:orientation val="minMax"/>
          <c:min val="1.0000000000000002E-3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bg2">
                        <a:lumMod val="25000"/>
                      </a:schemeClr>
                    </a:solidFill>
                  </a:rPr>
                  <a:t>est. difference</a:t>
                </a:r>
                <a:r>
                  <a:rPr lang="en-US" baseline="0">
                    <a:solidFill>
                      <a:schemeClr val="bg2">
                        <a:lumMod val="25000"/>
                      </a:schemeClr>
                    </a:solidFill>
                  </a:rPr>
                  <a:t> (</a:t>
                </a:r>
                <a:r>
                  <a:rPr lang="en-US">
                    <a:solidFill>
                      <a:schemeClr val="bg2">
                        <a:lumMod val="25000"/>
                      </a:schemeClr>
                    </a:solidFill>
                  </a:rPr>
                  <a:t>OR)</a:t>
                </a:r>
              </a:p>
            </c:rich>
          </c:tx>
          <c:layout>
            <c:manualLayout>
              <c:xMode val="edge"/>
              <c:yMode val="edge"/>
              <c:x val="0"/>
              <c:y val="0.135589201143032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solidFill>
              <a:sysClr val="windowText" lastClr="000000">
                <a:lumMod val="25000"/>
                <a:lumOff val="75000"/>
              </a:sys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50" b="0" i="0" u="none" strike="noStrike" kern="1200" baseline="0">
                <a:solidFill>
                  <a:srgbClr val="7F7F7F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3903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bg1">
                <a:lumMod val="9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700" b="0" i="0" u="none" strike="noStrike" kern="1200" baseline="0">
                <a:solidFill>
                  <a:srgbClr val="7F7F7F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nuc_PA_only!$B$13</c:f>
              <c:strCache>
                <c:ptCount val="1"/>
                <c:pt idx="0">
                  <c:v>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6F9C3BAA-8D18-4913-B248-9433171C1403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DF7-4369-8810-229FE26238F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22C6281-ABC8-44C2-8AD9-2C5BCB52D660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DF7-4369-8810-229FE26238F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F802D5B-DA81-4D90-802A-9CEB1F1F0055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0DF7-4369-8810-229FE26238F3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57C407E-8E6E-4170-86A2-15172BDA4E6D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0DF7-4369-8810-229FE26238F3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nuc_PA_only!$I$14:$I$17</c:f>
                <c:numCache>
                  <c:formatCode>General</c:formatCode>
                  <c:ptCount val="4"/>
                  <c:pt idx="0">
                    <c:v>2.3393826155861603</c:v>
                  </c:pt>
                  <c:pt idx="1">
                    <c:v>0.14504345702775398</c:v>
                  </c:pt>
                  <c:pt idx="2">
                    <c:v>5.4803308244336701</c:v>
                  </c:pt>
                  <c:pt idx="3">
                    <c:v>5.5823723132420495</c:v>
                  </c:pt>
                </c:numCache>
              </c:numRef>
            </c:plus>
            <c:minus>
              <c:numRef>
                <c:f>nuc_PA_only!$J$14:$J$17</c:f>
                <c:numCache>
                  <c:formatCode>General</c:formatCode>
                  <c:ptCount val="4"/>
                  <c:pt idx="0">
                    <c:v>0.2808724269532491</c:v>
                  </c:pt>
                  <c:pt idx="1">
                    <c:v>8.6820815030780804E-3</c:v>
                  </c:pt>
                  <c:pt idx="2">
                    <c:v>0.67522692183049682</c:v>
                  </c:pt>
                  <c:pt idx="3">
                    <c:v>0.68334133513263717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nuc_PA_only!$A$14:$A$17</c:f>
              <c:strCache>
                <c:ptCount val="4"/>
                <c:pt idx="0">
                  <c:v>MDC</c:v>
                </c:pt>
                <c:pt idx="1">
                  <c:v>MWH</c:v>
                </c:pt>
                <c:pt idx="2">
                  <c:v>MYN</c:v>
                </c:pt>
                <c:pt idx="3">
                  <c:v>MDQ</c:v>
                </c:pt>
              </c:strCache>
            </c:strRef>
          </c:cat>
          <c:val>
            <c:numRef>
              <c:f>nuc_PA_only!$B$14:$B$17</c:f>
              <c:numCache>
                <c:formatCode>General</c:formatCode>
                <c:ptCount val="4"/>
                <c:pt idx="0">
                  <c:v>0.32</c:v>
                </c:pt>
                <c:pt idx="1">
                  <c:v>0.01</c:v>
                </c:pt>
                <c:pt idx="2">
                  <c:v>0.77</c:v>
                </c:pt>
                <c:pt idx="3">
                  <c:v>0.78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nuc_PA_only!$H$14:$H$17</c15:f>
                <c15:dlblRangeCache>
                  <c:ptCount val="4"/>
                  <c:pt idx="0">
                    <c:v>p = .293</c:v>
                  </c:pt>
                  <c:pt idx="1">
                    <c:v>p &lt; .001</c:v>
                  </c:pt>
                  <c:pt idx="2">
                    <c:v>p = .806</c:v>
                  </c:pt>
                  <c:pt idx="3">
                    <c:v>p = .82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0DF7-4369-8810-229FE2623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73903"/>
        <c:axId val="193841663"/>
      </c:lineChart>
      <c:catAx>
        <c:axId val="6973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3841663"/>
        <c:crossesAt val="0"/>
        <c:auto val="1"/>
        <c:lblAlgn val="ctr"/>
        <c:lblOffset val="100"/>
        <c:noMultiLvlLbl val="0"/>
      </c:catAx>
      <c:valAx>
        <c:axId val="19384166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est.</a:t>
                </a:r>
                <a:r>
                  <a:rPr lang="en-US" baseline="0"/>
                  <a:t> intercepts </a:t>
                </a:r>
                <a:r>
                  <a:rPr lang="en-US"/>
                  <a:t>(log odds ratio)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ysClr val="windowText" lastClr="000000">
                <a:lumMod val="25000"/>
                <a:lumOff val="75000"/>
              </a:sys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3903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000"/>
              <a:t>B. Pairwise comparisons.</a:t>
            </a:r>
            <a:endParaRPr lang="en-IE" sz="1000"/>
          </a:p>
        </c:rich>
      </c:tx>
      <c:layout>
        <c:manualLayout>
          <c:xMode val="edge"/>
          <c:yMode val="edge"/>
          <c:x val="1.7193516256078376E-2"/>
          <c:y val="0.898342741162738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505136986301369"/>
          <c:y val="4.0599430096761494E-2"/>
          <c:w val="0.7580859969558601"/>
          <c:h val="0.67846201327320654"/>
        </c:manualLayout>
      </c:layout>
      <c:lineChart>
        <c:grouping val="standard"/>
        <c:varyColors val="0"/>
        <c:ser>
          <c:idx val="0"/>
          <c:order val="0"/>
          <c:tx>
            <c:strRef>
              <c:f>'either or'!$C$2</c:f>
              <c:strCache>
                <c:ptCount val="1"/>
                <c:pt idx="0">
                  <c:v>OR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FA60329B-9FC1-45B5-869F-EA2CCC90ADAA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17-4004-8600-66074F5F4E4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84B38C7-A9EE-4B5C-9B11-DD10F94ECA73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517-4004-8600-66074F5F4E4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24BA103-8EB3-400E-8EC4-C2E1F9E1D033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517-4004-8600-66074F5F4E4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3ECCDC1-3CEA-404B-B59C-B7771A2DD1F6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517-4004-8600-66074F5F4E4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D4C4B8C-52DA-4816-A5D1-71F7C3F8E7CE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C517-4004-8600-66074F5F4E47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C883F84-A920-40F7-ABFB-4A8371E21DA6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517-4004-8600-66074F5F4E47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619DB75-4269-49EF-B2B3-83036F7D4435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C517-4004-8600-66074F5F4E47}"/>
                </c:ext>
              </c:extLst>
            </c:dLbl>
            <c:numFmt formatCode="#,##0" sourceLinked="0"/>
            <c:spPr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  <a:effectLst/>
            </c:spPr>
            <c:txPr>
              <a:bodyPr rot="0" spcFirstLastPara="1" vertOverflow="clip" horzOverflow="clip" vert="horz" wrap="square" lIns="14400" tIns="3600" rIns="14400" bIns="3600" anchor="ctr" anchorCtr="1">
                <a:spAutoFit/>
              </a:bodyPr>
              <a:lstStyle/>
              <a:p>
                <a:pPr>
                  <a:defRPr sz="825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errBars>
            <c:errDir val="y"/>
            <c:errBarType val="both"/>
            <c:errValType val="cust"/>
            <c:noEndCap val="1"/>
            <c:plus>
              <c:numRef>
                <c:f>'either or'!$K$3:$K$9</c:f>
                <c:numCache>
                  <c:formatCode>General</c:formatCode>
                  <c:ptCount val="7"/>
                  <c:pt idx="0">
                    <c:v>0.107363245183589</c:v>
                  </c:pt>
                  <c:pt idx="1">
                    <c:v>6.3087397758961004</c:v>
                  </c:pt>
                  <c:pt idx="2">
                    <c:v>35.312248797243299</c:v>
                  </c:pt>
                  <c:pt idx="3">
                    <c:v>4172.9345664766697</c:v>
                  </c:pt>
                  <c:pt idx="4">
                    <c:v>19666.065311152099</c:v>
                  </c:pt>
                  <c:pt idx="5">
                    <c:v>3.7063088987134893</c:v>
                  </c:pt>
                  <c:pt idx="6">
                    <c:v>3.7086848249953204</c:v>
                  </c:pt>
                </c:numCache>
              </c:numRef>
            </c:plus>
            <c:minus>
              <c:numRef>
                <c:f>'either or'!$L$3:$L$9</c:f>
                <c:numCache>
                  <c:formatCode>General</c:formatCode>
                  <c:ptCount val="7"/>
                  <c:pt idx="0">
                    <c:v>1.230385293647074E-2</c:v>
                  </c:pt>
                  <c:pt idx="1">
                    <c:v>3.51269524010893</c:v>
                  </c:pt>
                  <c:pt idx="2">
                    <c:v>18.199993821225402</c:v>
                  </c:pt>
                  <c:pt idx="3">
                    <c:v>485.88447735752322</c:v>
                  </c:pt>
                  <c:pt idx="4">
                    <c:v>2204.60802836534</c:v>
                  </c:pt>
                  <c:pt idx="5">
                    <c:v>2.01868245913733</c:v>
                  </c:pt>
                  <c:pt idx="6">
                    <c:v>0.750265518505979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'H% no reg tier'!$J$3:$J$9</c:f>
              <c:strCache>
                <c:ptCount val="7"/>
                <c:pt idx="0">
                  <c:v>MDC MWH</c:v>
                </c:pt>
                <c:pt idx="1">
                  <c:v>MDC MYN</c:v>
                </c:pt>
                <c:pt idx="2">
                  <c:v>MDC MDQ</c:v>
                </c:pt>
                <c:pt idx="3">
                  <c:v>MWH MYN</c:v>
                </c:pt>
                <c:pt idx="4">
                  <c:v>MWH MDQ</c:v>
                </c:pt>
                <c:pt idx="5">
                  <c:v>MYN MDQ</c:v>
                </c:pt>
                <c:pt idx="6">
                  <c:v>F M</c:v>
                </c:pt>
              </c:strCache>
            </c:strRef>
          </c:cat>
          <c:val>
            <c:numRef>
              <c:f>'either or'!$C$3:$C$9</c:f>
              <c:numCache>
                <c:formatCode>General</c:formatCode>
                <c:ptCount val="7"/>
                <c:pt idx="0">
                  <c:v>1.4E-2</c:v>
                </c:pt>
                <c:pt idx="1">
                  <c:v>7.9</c:v>
                </c:pt>
                <c:pt idx="2">
                  <c:v>36</c:v>
                </c:pt>
                <c:pt idx="3">
                  <c:v>550</c:v>
                </c:pt>
                <c:pt idx="4">
                  <c:v>2483</c:v>
                </c:pt>
                <c:pt idx="5">
                  <c:v>4.5</c:v>
                </c:pt>
                <c:pt idx="6">
                  <c:v>0.94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'either or'!$C$3:$C$9</c15:f>
                <c15:dlblRangeCache>
                  <c:ptCount val="7"/>
                  <c:pt idx="0">
                    <c:v>0.014</c:v>
                  </c:pt>
                  <c:pt idx="1">
                    <c:v>7.9</c:v>
                  </c:pt>
                  <c:pt idx="2">
                    <c:v>36</c:v>
                  </c:pt>
                  <c:pt idx="3">
                    <c:v>550</c:v>
                  </c:pt>
                  <c:pt idx="4">
                    <c:v>2483</c:v>
                  </c:pt>
                  <c:pt idx="5">
                    <c:v>4.5</c:v>
                  </c:pt>
                  <c:pt idx="6">
                    <c:v>0.94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C517-4004-8600-66074F5F4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73903"/>
        <c:axId val="193841663"/>
      </c:lineChart>
      <c:catAx>
        <c:axId val="6973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solidFill>
            <a:srgbClr val="FF0000"/>
          </a:solidFill>
          <a:ln w="12700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3841663"/>
        <c:crosses val="autoZero"/>
        <c:auto val="1"/>
        <c:lblAlgn val="ctr"/>
        <c:lblOffset val="100"/>
        <c:noMultiLvlLbl val="0"/>
      </c:catAx>
      <c:valAx>
        <c:axId val="193841663"/>
        <c:scaling>
          <c:logBase val="10"/>
          <c:orientation val="minMax"/>
          <c:max val="25000"/>
          <c:min val="1.0000000000000002E-3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bg2">
                        <a:lumMod val="25000"/>
                      </a:schemeClr>
                    </a:solidFill>
                  </a:rPr>
                  <a:t>est. difference</a:t>
                </a:r>
                <a:r>
                  <a:rPr lang="en-US" baseline="0">
                    <a:solidFill>
                      <a:schemeClr val="bg2">
                        <a:lumMod val="25000"/>
                      </a:schemeClr>
                    </a:solidFill>
                  </a:rPr>
                  <a:t> (</a:t>
                </a:r>
                <a:r>
                  <a:rPr lang="en-US">
                    <a:solidFill>
                      <a:schemeClr val="bg2">
                        <a:lumMod val="25000"/>
                      </a:schemeClr>
                    </a:solidFill>
                  </a:rPr>
                  <a:t>OR)</a:t>
                </a:r>
              </a:p>
            </c:rich>
          </c:tx>
          <c:layout>
            <c:manualLayout>
              <c:xMode val="edge"/>
              <c:yMode val="edge"/>
              <c:x val="0"/>
              <c:y val="0.135589201143032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solidFill>
              <a:sysClr val="windowText" lastClr="000000">
                <a:lumMod val="25000"/>
                <a:lumOff val="75000"/>
              </a:sys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50" b="0" i="0" u="none" strike="noStrike" kern="1200" baseline="0">
                <a:solidFill>
                  <a:srgbClr val="7F7F7F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3903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bg1">
                <a:lumMod val="9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700" b="0" i="0" u="none" strike="noStrike" kern="1200" baseline="0">
                <a:solidFill>
                  <a:srgbClr val="7F7F7F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'either or'!$B$13</c:f>
              <c:strCache>
                <c:ptCount val="1"/>
                <c:pt idx="0">
                  <c:v>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9142328E-6AF8-4511-BEF5-5A1686A9D7B3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C28-4573-BA0B-3614FD34A76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94C7BFA-5B5E-4717-84A7-588C33E632E7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C28-4573-BA0B-3614FD34A76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111BC4E-572E-4F3D-9759-6ADB5992ADEB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C28-4573-BA0B-3614FD34A76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C055EF4-B00E-43AD-8E56-E794AE051006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C28-4573-BA0B-3614FD34A76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'either or'!$I$14:$I$17</c:f>
                <c:numCache>
                  <c:formatCode>General</c:formatCode>
                  <c:ptCount val="4"/>
                  <c:pt idx="0">
                    <c:v>0.99472142304047995</c:v>
                  </c:pt>
                  <c:pt idx="1">
                    <c:v>3.9694739848012799E-2</c:v>
                  </c:pt>
                  <c:pt idx="2">
                    <c:v>7.6366852371729195</c:v>
                  </c:pt>
                  <c:pt idx="3">
                    <c:v>35.712335064750199</c:v>
                  </c:pt>
                </c:numCache>
              </c:numRef>
            </c:plus>
            <c:minus>
              <c:numRef>
                <c:f>'either or'!$J$14:$J$17</c:f>
                <c:numCache>
                  <c:formatCode>General</c:formatCode>
                  <c:ptCount val="4"/>
                  <c:pt idx="0">
                    <c:v>0.1559226745320472</c:v>
                  </c:pt>
                  <c:pt idx="1">
                    <c:v>2.8345997460606869E-3</c:v>
                  </c:pt>
                  <c:pt idx="2">
                    <c:v>1.2659597824388109</c:v>
                  </c:pt>
                  <c:pt idx="3">
                    <c:v>5.5708675127197997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'either or'!$A$14:$A$17</c:f>
              <c:strCache>
                <c:ptCount val="4"/>
                <c:pt idx="0">
                  <c:v>MDC</c:v>
                </c:pt>
                <c:pt idx="1">
                  <c:v>MWH</c:v>
                </c:pt>
                <c:pt idx="2">
                  <c:v>MYN</c:v>
                </c:pt>
                <c:pt idx="3">
                  <c:v>MDQ</c:v>
                </c:pt>
              </c:strCache>
            </c:strRef>
          </c:cat>
          <c:val>
            <c:numRef>
              <c:f>'either or'!$B$14:$B$17</c:f>
              <c:numCache>
                <c:formatCode>General</c:formatCode>
                <c:ptCount val="4"/>
                <c:pt idx="0">
                  <c:v>0.185</c:v>
                </c:pt>
                <c:pt idx="1">
                  <c:v>3.0000000000000001E-3</c:v>
                </c:pt>
                <c:pt idx="2">
                  <c:v>1.5</c:v>
                </c:pt>
                <c:pt idx="3">
                  <c:v>6.6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'either or'!$H$14:$H$17</c15:f>
                <c15:dlblRangeCache>
                  <c:ptCount val="4"/>
                  <c:pt idx="0">
                    <c:v>p = .074</c:v>
                  </c:pt>
                  <c:pt idx="1">
                    <c:v>p &lt; .001</c:v>
                  </c:pt>
                  <c:pt idx="2">
                    <c:v>p = .684</c:v>
                  </c:pt>
                  <c:pt idx="3">
                    <c:v>p = .047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CC28-4573-BA0B-3614FD34A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73903"/>
        <c:axId val="193841663"/>
      </c:lineChart>
      <c:catAx>
        <c:axId val="6973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3841663"/>
        <c:crossesAt val="0"/>
        <c:auto val="1"/>
        <c:lblAlgn val="ctr"/>
        <c:lblOffset val="100"/>
        <c:noMultiLvlLbl val="0"/>
      </c:catAx>
      <c:valAx>
        <c:axId val="19384166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est.</a:t>
                </a:r>
                <a:r>
                  <a:rPr lang="en-US" baseline="0"/>
                  <a:t> intercepts </a:t>
                </a:r>
                <a:r>
                  <a:rPr lang="en-US"/>
                  <a:t>(log odds ratio)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ysClr val="windowText" lastClr="000000">
                <a:lumMod val="25000"/>
                <a:lumOff val="75000"/>
              </a:sys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3903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000"/>
              <a:t>B. Pairwise comparisons.</a:t>
            </a:r>
            <a:endParaRPr lang="en-IE" sz="1000"/>
          </a:p>
        </c:rich>
      </c:tx>
      <c:layout>
        <c:manualLayout>
          <c:xMode val="edge"/>
          <c:yMode val="edge"/>
          <c:x val="1.7193516256078376E-2"/>
          <c:y val="0.898342741162738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505136986301369"/>
          <c:y val="4.0599430096761494E-2"/>
          <c:w val="0.7580859969558601"/>
          <c:h val="0.67846201327320654"/>
        </c:manualLayout>
      </c:layout>
      <c:lineChart>
        <c:grouping val="standard"/>
        <c:varyColors val="0"/>
        <c:ser>
          <c:idx val="0"/>
          <c:order val="0"/>
          <c:tx>
            <c:strRef>
              <c:f>'either or'!$C$2</c:f>
              <c:strCache>
                <c:ptCount val="1"/>
                <c:pt idx="0">
                  <c:v>OR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F953676B-C4D1-44D7-B4F5-98D2D527722A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7C19-4564-9701-47E3DBB6476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7A84061-6CC7-4E0B-8624-52B8AC1379C7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C19-4564-9701-47E3DBB6476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822AB86-E3D6-46A5-A06F-34092DB15063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C19-4564-9701-47E3DBB64765}"/>
                </c:ext>
              </c:extLst>
            </c:dLbl>
            <c:numFmt formatCode="#,##0" sourceLinked="0"/>
            <c:spPr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  <a:effectLst/>
            </c:spPr>
            <c:txPr>
              <a:bodyPr rot="0" spcFirstLastPara="1" vertOverflow="clip" horzOverflow="clip" vert="horz" wrap="square" lIns="14400" tIns="3600" rIns="14400" bIns="3600" anchor="ctr" anchorCtr="1">
                <a:spAutoFit/>
              </a:bodyPr>
              <a:lstStyle/>
              <a:p>
                <a:pPr>
                  <a:defRPr sz="825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errBars>
            <c:errDir val="y"/>
            <c:errBarType val="both"/>
            <c:errValType val="cust"/>
            <c:noEndCap val="1"/>
            <c:plus>
              <c:numRef>
                <c:f>('either or'!$K$4,'either or'!$K$5,'either or'!$K$8)</c:f>
                <c:numCache>
                  <c:formatCode>General</c:formatCode>
                  <c:ptCount val="3"/>
                  <c:pt idx="0">
                    <c:v>6.3087397758961004</c:v>
                  </c:pt>
                  <c:pt idx="1">
                    <c:v>35.312248797243299</c:v>
                  </c:pt>
                  <c:pt idx="2">
                    <c:v>3.7063088987134893</c:v>
                  </c:pt>
                </c:numCache>
              </c:numRef>
            </c:plus>
            <c:minus>
              <c:numRef>
                <c:f>('either or'!$L$4,'either or'!$L$5,'either or'!$L$8)</c:f>
                <c:numCache>
                  <c:formatCode>General</c:formatCode>
                  <c:ptCount val="3"/>
                  <c:pt idx="0">
                    <c:v>3.51269524010893</c:v>
                  </c:pt>
                  <c:pt idx="1">
                    <c:v>18.199993821225402</c:v>
                  </c:pt>
                  <c:pt idx="2">
                    <c:v>2.01868245913733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'H% no reg tier'!$J$3:$J$9</c:f>
              <c:strCache>
                <c:ptCount val="7"/>
                <c:pt idx="0">
                  <c:v>MDC MWH</c:v>
                </c:pt>
                <c:pt idx="1">
                  <c:v>MDC MYN</c:v>
                </c:pt>
                <c:pt idx="2">
                  <c:v>MDC MDQ</c:v>
                </c:pt>
                <c:pt idx="3">
                  <c:v>MWH MYN</c:v>
                </c:pt>
                <c:pt idx="4">
                  <c:v>MWH MDQ</c:v>
                </c:pt>
                <c:pt idx="5">
                  <c:v>MYN MDQ</c:v>
                </c:pt>
                <c:pt idx="6">
                  <c:v>F M</c:v>
                </c:pt>
              </c:strCache>
            </c:strRef>
          </c:cat>
          <c:val>
            <c:numRef>
              <c:f>('either or'!$C$4,'either or'!$C$5,'either or'!$C$8)</c:f>
              <c:numCache>
                <c:formatCode>General</c:formatCode>
                <c:ptCount val="3"/>
                <c:pt idx="0">
                  <c:v>7.9</c:v>
                </c:pt>
                <c:pt idx="1">
                  <c:v>36</c:v>
                </c:pt>
                <c:pt idx="2">
                  <c:v>4.5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('either or'!$C$4,'either or'!$C$5,'either or'!$C$8)</c15:f>
                <c15:dlblRangeCache>
                  <c:ptCount val="3"/>
                  <c:pt idx="0">
                    <c:v>7.9</c:v>
                  </c:pt>
                  <c:pt idx="1">
                    <c:v>36</c:v>
                  </c:pt>
                  <c:pt idx="2">
                    <c:v>4.5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7C19-4564-9701-47E3DBB647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73903"/>
        <c:axId val="193841663"/>
      </c:lineChart>
      <c:catAx>
        <c:axId val="6973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solidFill>
            <a:srgbClr val="FF0000"/>
          </a:solidFill>
          <a:ln w="12700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3841663"/>
        <c:crosses val="autoZero"/>
        <c:auto val="1"/>
        <c:lblAlgn val="ctr"/>
        <c:lblOffset val="100"/>
        <c:noMultiLvlLbl val="0"/>
      </c:catAx>
      <c:valAx>
        <c:axId val="193841663"/>
        <c:scaling>
          <c:logBase val="10"/>
          <c:orientation val="minMax"/>
          <c:max val="25000"/>
          <c:min val="1.0000000000000002E-3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bg2">
                        <a:lumMod val="25000"/>
                      </a:schemeClr>
                    </a:solidFill>
                  </a:rPr>
                  <a:t>est. difference</a:t>
                </a:r>
                <a:r>
                  <a:rPr lang="en-US" baseline="0">
                    <a:solidFill>
                      <a:schemeClr val="bg2">
                        <a:lumMod val="25000"/>
                      </a:schemeClr>
                    </a:solidFill>
                  </a:rPr>
                  <a:t> (</a:t>
                </a:r>
                <a:r>
                  <a:rPr lang="en-US">
                    <a:solidFill>
                      <a:schemeClr val="bg2">
                        <a:lumMod val="25000"/>
                      </a:schemeClr>
                    </a:solidFill>
                  </a:rPr>
                  <a:t>OR)</a:t>
                </a:r>
              </a:p>
            </c:rich>
          </c:tx>
          <c:layout>
            <c:manualLayout>
              <c:xMode val="edge"/>
              <c:yMode val="edge"/>
              <c:x val="0"/>
              <c:y val="0.135589201143032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solidFill>
              <a:sysClr val="windowText" lastClr="000000">
                <a:lumMod val="25000"/>
                <a:lumOff val="75000"/>
              </a:sys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50" b="0" i="0" u="none" strike="noStrike" kern="1200" baseline="0">
                <a:solidFill>
                  <a:srgbClr val="7F7F7F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3903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bg1">
                <a:lumMod val="9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700" b="0" i="0" u="none" strike="noStrike" kern="1200" baseline="0">
                <a:solidFill>
                  <a:srgbClr val="7F7F7F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437585</xdr:colOff>
      <xdr:row>18</xdr:row>
      <xdr:rowOff>171054</xdr:rowOff>
    </xdr:from>
    <xdr:to>
      <xdr:col>9</xdr:col>
      <xdr:colOff>722435</xdr:colOff>
      <xdr:row>31</xdr:row>
      <xdr:rowOff>75789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335E52-076B-4D0F-8A17-E5E90979CE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746760</xdr:colOff>
      <xdr:row>41</xdr:row>
      <xdr:rowOff>125953</xdr:rowOff>
    </xdr:from>
    <xdr:to>
      <xdr:col>8</xdr:col>
      <xdr:colOff>246194</xdr:colOff>
      <xdr:row>60</xdr:row>
      <xdr:rowOff>56565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9E7EC5-B46A-4F1B-8D28-11B935C245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18</xdr:row>
      <xdr:rowOff>0</xdr:rowOff>
    </xdr:from>
    <xdr:to>
      <xdr:col>18</xdr:col>
      <xdr:colOff>461796</xdr:colOff>
      <xdr:row>36</xdr:row>
      <xdr:rowOff>109906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F7EC1BF-718F-4775-B73E-6D68C1F46A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19</xdr:row>
      <xdr:rowOff>0</xdr:rowOff>
    </xdr:from>
    <xdr:to>
      <xdr:col>5</xdr:col>
      <xdr:colOff>14340</xdr:colOff>
      <xdr:row>31</xdr:row>
      <xdr:rowOff>81900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FA0CD34-1E24-4A53-A412-423064B273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4</xdr:col>
      <xdr:colOff>199910</xdr:colOff>
      <xdr:row>30</xdr:row>
      <xdr:rowOff>120112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98A8288-72B2-494F-AE85-8C59E9818A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19</xdr:row>
      <xdr:rowOff>0</xdr:rowOff>
    </xdr:from>
    <xdr:to>
      <xdr:col>10</xdr:col>
      <xdr:colOff>296763</xdr:colOff>
      <xdr:row>37</xdr:row>
      <xdr:rowOff>113492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3B6EB1D-75C0-42F9-814A-222EB15D39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4</xdr:col>
      <xdr:colOff>199910</xdr:colOff>
      <xdr:row>30</xdr:row>
      <xdr:rowOff>120112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7D3D17-42D2-4BF0-90AF-D425439EF6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19</xdr:row>
      <xdr:rowOff>0</xdr:rowOff>
    </xdr:from>
    <xdr:to>
      <xdr:col>10</xdr:col>
      <xdr:colOff>296763</xdr:colOff>
      <xdr:row>37</xdr:row>
      <xdr:rowOff>113492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DE5D35-03BD-4E13-BEDA-AAB121C486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4</xdr:col>
      <xdr:colOff>199910</xdr:colOff>
      <xdr:row>30</xdr:row>
      <xdr:rowOff>120112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B5CB6C-65AE-4CEA-9267-99A719D712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19</xdr:row>
      <xdr:rowOff>0</xdr:rowOff>
    </xdr:from>
    <xdr:to>
      <xdr:col>10</xdr:col>
      <xdr:colOff>296763</xdr:colOff>
      <xdr:row>37</xdr:row>
      <xdr:rowOff>113492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C893A8-C082-4EF0-BB84-CCD339424A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4</xdr:col>
      <xdr:colOff>199910</xdr:colOff>
      <xdr:row>30</xdr:row>
      <xdr:rowOff>120112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80874B-40EC-4FFD-B2D4-6876F7250C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19</xdr:row>
      <xdr:rowOff>0</xdr:rowOff>
    </xdr:from>
    <xdr:to>
      <xdr:col>10</xdr:col>
      <xdr:colOff>296763</xdr:colOff>
      <xdr:row>37</xdr:row>
      <xdr:rowOff>113492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2CFC84-C7AC-427E-919D-9C44E8CEFA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18</xdr:row>
      <xdr:rowOff>0</xdr:rowOff>
    </xdr:from>
    <xdr:to>
      <xdr:col>14</xdr:col>
      <xdr:colOff>307486</xdr:colOff>
      <xdr:row>30</xdr:row>
      <xdr:rowOff>120112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DF0891-9629-4E94-8FCC-AE5436F264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.%20Phonology%20and%20Mode/output/Mode_fin_phon_no_Reg_0H_b1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1.%20Phonology%20and%20Mode/output/Mode_fin_phon_no_Reg_0H_b0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1.%20Phonology%20and%20Mode/output/Mode_PA_GLMM_b1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1.%20Phonology%20and%20Mode/output/Mode_PA_GLMM_b0.csv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1.%20Phonology%20and%20Mode/output/Mode_fin_phon_GLMM_b1.csv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1.%20Phonology%20and%20Mode/output/Mode_fin_phon_GLMM_b0.csv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1.%20Phonology%20and%20Mode/output/Utt_nuc_pa_only_GLMM_b0.csv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1.%20Phonology%20and%20Mode/output/Utt_nuc_pa_only_GLMM_b1.csv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1.%20Phonology%20and%20Mode/output/Utt_h_reg_or_nuc_pa_only_GLMM_b1.csv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1.%20Phonology%20and%20Mode/output/Utt_h_reg_or_nuc_pa_only_GLMM_b0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_fin_phon_no_Reg_0H_b1"/>
    </sheetNames>
    <sheetDataSet>
      <sheetData sheetId="0">
        <row r="2">
          <cell r="A2" t="str">
            <v>modeMDC</v>
          </cell>
          <cell r="B2" t="str">
            <v>modeMWH</v>
          </cell>
          <cell r="C2">
            <v>0.26</v>
          </cell>
          <cell r="D2">
            <v>1.74665722555339E-3</v>
          </cell>
          <cell r="E2">
            <v>38.543429853681197</v>
          </cell>
          <cell r="F2">
            <v>0.66</v>
          </cell>
          <cell r="G2">
            <v>-0.53</v>
          </cell>
          <cell r="H2">
            <v>0.596976636200378</v>
          </cell>
        </row>
        <row r="3">
          <cell r="A3" t="str">
            <v>modeMDC</v>
          </cell>
          <cell r="B3" t="str">
            <v>modeMYN</v>
          </cell>
          <cell r="C3">
            <v>6.88</v>
          </cell>
          <cell r="D3">
            <v>0.56405353410514503</v>
          </cell>
          <cell r="E3">
            <v>83.968941396791493</v>
          </cell>
          <cell r="F3">
            <v>8.7799999999999994</v>
          </cell>
          <cell r="G3">
            <v>1.51</v>
          </cell>
          <cell r="H3">
            <v>0.130706179371577</v>
          </cell>
        </row>
        <row r="4">
          <cell r="A4" t="str">
            <v>modeMDC</v>
          </cell>
          <cell r="B4" t="str">
            <v>modeMDQ</v>
          </cell>
          <cell r="C4">
            <v>63.3</v>
          </cell>
          <cell r="D4">
            <v>5.87569625119548</v>
          </cell>
          <cell r="E4">
            <v>682.00793125217297</v>
          </cell>
          <cell r="F4">
            <v>76.78</v>
          </cell>
          <cell r="G4">
            <v>3.42</v>
          </cell>
          <cell r="H4">
            <v>6.2612561424284295E-4</v>
          </cell>
        </row>
        <row r="5">
          <cell r="A5" t="str">
            <v>modeMWH</v>
          </cell>
          <cell r="B5" t="str">
            <v>modeMYN</v>
          </cell>
          <cell r="C5">
            <v>6.87</v>
          </cell>
          <cell r="D5">
            <v>0.56244395985177198</v>
          </cell>
          <cell r="E5">
            <v>83.967857951536303</v>
          </cell>
          <cell r="F5">
            <v>8.7799999999999994</v>
          </cell>
          <cell r="G5">
            <v>1.51</v>
          </cell>
          <cell r="H5">
            <v>0.13121186221746101</v>
          </cell>
        </row>
        <row r="6">
          <cell r="A6" t="str">
            <v>modeMWH</v>
          </cell>
          <cell r="B6" t="str">
            <v>modeMDQ</v>
          </cell>
          <cell r="C6">
            <v>63.2</v>
          </cell>
          <cell r="D6">
            <v>5.8560921510780304</v>
          </cell>
          <cell r="E6">
            <v>682.12854512179695</v>
          </cell>
          <cell r="F6">
            <v>76.709999999999994</v>
          </cell>
          <cell r="G6">
            <v>3.42</v>
          </cell>
          <cell r="H6">
            <v>6.3500698260016001E-4</v>
          </cell>
        </row>
        <row r="7">
          <cell r="A7" t="str">
            <v>modeMYN</v>
          </cell>
          <cell r="B7" t="str">
            <v>modeMDQ</v>
          </cell>
          <cell r="C7">
            <v>9.75</v>
          </cell>
          <cell r="D7">
            <v>3.0643503168695401</v>
          </cell>
          <cell r="E7">
            <v>31.051689754326201</v>
          </cell>
          <cell r="F7">
            <v>5.76</v>
          </cell>
          <cell r="G7">
            <v>3.86</v>
          </cell>
          <cell r="H7">
            <v>1.15501680411947E-4</v>
          </cell>
        </row>
        <row r="8">
          <cell r="B8" t="str">
            <v>genderM</v>
          </cell>
          <cell r="C8">
            <v>0.13600000000000001</v>
          </cell>
          <cell r="D8">
            <v>7.4860569287386004E-3</v>
          </cell>
          <cell r="E8">
            <v>2.4625665079771299</v>
          </cell>
          <cell r="F8">
            <v>0.20100000000000001</v>
          </cell>
          <cell r="G8">
            <v>-1.35</v>
          </cell>
          <cell r="H8">
            <v>0.176869613077907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_fin_phon_no_Reg_0H_b0"/>
    </sheetNames>
    <sheetDataSet>
      <sheetData sheetId="0">
        <row r="2">
          <cell r="B2">
            <v>0</v>
          </cell>
          <cell r="C2">
            <v>1.13575780718653E-4</v>
          </cell>
          <cell r="D2">
            <v>4.4950447604408202E-2</v>
          </cell>
          <cell r="E2">
            <v>0</v>
          </cell>
          <cell r="F2">
            <v>-3.99</v>
          </cell>
          <cell r="G2">
            <v>6.51917558374895E-5</v>
          </cell>
        </row>
        <row r="3">
          <cell r="B3">
            <v>0</v>
          </cell>
          <cell r="C3">
            <v>1.13598069748795E-4</v>
          </cell>
          <cell r="D3">
            <v>4.51051747003582E-2</v>
          </cell>
          <cell r="E3">
            <v>0</v>
          </cell>
          <cell r="F3">
            <v>-3.99</v>
          </cell>
          <cell r="G3">
            <v>6.6119874000251697E-5</v>
          </cell>
        </row>
        <row r="4">
          <cell r="B4">
            <v>0.01</v>
          </cell>
          <cell r="C4">
            <v>1.67598119496786E-3</v>
          </cell>
          <cell r="D4">
            <v>0.126939867665152</v>
          </cell>
          <cell r="E4">
            <v>0.02</v>
          </cell>
          <cell r="F4">
            <v>-3.83</v>
          </cell>
          <cell r="G4">
            <v>1.2830451696104099E-4</v>
          </cell>
        </row>
        <row r="5">
          <cell r="B5">
            <v>0.13</v>
          </cell>
          <cell r="C5">
            <v>1.9650725316708199E-2</v>
          </cell>
          <cell r="D5">
            <v>0.88295077608603301</v>
          </cell>
          <cell r="E5">
            <v>0.13</v>
          </cell>
          <cell r="F5">
            <v>-2.09</v>
          </cell>
          <cell r="G5">
            <v>3.6779381924378102E-2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_PA_GLMM_b1"/>
    </sheetNames>
    <sheetDataSet>
      <sheetData sheetId="0">
        <row r="2">
          <cell r="C2">
            <v>0.181704874501327</v>
          </cell>
          <cell r="D2">
            <v>8.0527924660077493E-3</v>
          </cell>
          <cell r="E2">
            <v>4.10002636438381</v>
          </cell>
          <cell r="F2">
            <v>0.28891280351455001</v>
          </cell>
          <cell r="G2">
            <v>-1.07255305542201</v>
          </cell>
          <cell r="H2">
            <v>0.28347169720194298</v>
          </cell>
        </row>
        <row r="3">
          <cell r="C3">
            <v>69.618918607627407</v>
          </cell>
          <cell r="D3">
            <v>15.6827789504256</v>
          </cell>
          <cell r="E3">
            <v>309.05197627387901</v>
          </cell>
          <cell r="F3">
            <v>52.942364112642203</v>
          </cell>
          <cell r="G3">
            <v>5.5795695416077997</v>
          </cell>
          <cell r="H3">
            <v>2.4111453423660501E-8</v>
          </cell>
        </row>
        <row r="4">
          <cell r="C4">
            <v>594.44676807486496</v>
          </cell>
          <cell r="D4">
            <v>127.239162995103</v>
          </cell>
          <cell r="E4">
            <v>2777.1870842018302</v>
          </cell>
          <cell r="F4">
            <v>467.54785382672901</v>
          </cell>
          <cell r="G4">
            <v>8.1213220731287308</v>
          </cell>
          <cell r="H4">
            <v>4.6113249533666E-16</v>
          </cell>
        </row>
        <row r="5">
          <cell r="C5">
            <v>68.929466781668793</v>
          </cell>
          <cell r="D5">
            <v>15.505789568127801</v>
          </cell>
          <cell r="E5">
            <v>306.41918426207701</v>
          </cell>
          <cell r="F5">
            <v>52.4672005035182</v>
          </cell>
          <cell r="G5">
            <v>5.5612688251459099</v>
          </cell>
          <cell r="H5">
            <v>2.6782027586965099E-8</v>
          </cell>
        </row>
        <row r="6">
          <cell r="C6">
            <v>588.63176937005699</v>
          </cell>
          <cell r="D6">
            <v>125.830418686282</v>
          </cell>
          <cell r="E6">
            <v>2753.6057141761398</v>
          </cell>
          <cell r="F6">
            <v>463.365535915902</v>
          </cell>
          <cell r="G6">
            <v>8.1019754034094298</v>
          </cell>
          <cell r="H6">
            <v>5.4073878172321104E-16</v>
          </cell>
        </row>
        <row r="7">
          <cell r="C7">
            <v>9.1387505649053793</v>
          </cell>
          <cell r="D7">
            <v>4.8436178894757003</v>
          </cell>
          <cell r="E7">
            <v>17.242640479346001</v>
          </cell>
          <cell r="F7">
            <v>2.9601784035488601</v>
          </cell>
          <cell r="G7">
            <v>6.8305687162938904</v>
          </cell>
          <cell r="H7">
            <v>8.4578653340029097E-12</v>
          </cell>
        </row>
        <row r="8">
          <cell r="C8">
            <v>5.4349999999999996</v>
          </cell>
          <cell r="D8">
            <v>1.2424043982191899</v>
          </cell>
          <cell r="E8">
            <v>23.7720294182628</v>
          </cell>
          <cell r="F8">
            <v>4.0919999999999996</v>
          </cell>
          <cell r="G8">
            <v>2.2480000000000002</v>
          </cell>
          <cell r="H8">
            <v>2.4561340272389098E-2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_PA_GLMM_b0"/>
    </sheetNames>
    <sheetDataSet>
      <sheetData sheetId="0" refreshError="1">
        <row r="2">
          <cell r="B2">
            <v>1.6786727220305399E-3</v>
          </cell>
          <cell r="C2">
            <v>2.5935340396234403E-4</v>
          </cell>
          <cell r="D2">
            <v>1.0865259775416599E-2</v>
          </cell>
          <cell r="E2">
            <v>1.5995364976086001E-3</v>
          </cell>
          <cell r="F2">
            <v>-6.7058814459608396</v>
          </cell>
          <cell r="G2">
            <v>2.00194210168173E-11</v>
          </cell>
        </row>
        <row r="3">
          <cell r="B3">
            <v>1.69540660966118E-3</v>
          </cell>
          <cell r="C3">
            <v>2.6160421767802098E-4</v>
          </cell>
          <cell r="D3">
            <v>1.0987604089856801E-2</v>
          </cell>
          <cell r="E3">
            <v>1.6165870506532501E-3</v>
          </cell>
          <cell r="F3">
            <v>-6.6908926979826902</v>
          </cell>
          <cell r="G3">
            <v>2.2181326924109599E-11</v>
          </cell>
        </row>
        <row r="4">
          <cell r="B4">
            <v>0.11025367143331</v>
          </cell>
          <cell r="C4">
            <v>3.2067089774966397E-2</v>
          </cell>
          <cell r="D4">
            <v>0.37907624763673098</v>
          </cell>
          <cell r="E4">
            <v>6.9469727067751202E-2</v>
          </cell>
          <cell r="F4">
            <v>-3.4994552245706001</v>
          </cell>
          <cell r="G4">
            <v>4.6620989726271799E-4</v>
          </cell>
        </row>
        <row r="5">
          <cell r="B5">
            <v>0.921748937447744</v>
          </cell>
          <cell r="C5">
            <v>0.291926625609577</v>
          </cell>
          <cell r="D5">
            <v>2.9103926437403</v>
          </cell>
          <cell r="E5">
            <v>0.54072403830920401</v>
          </cell>
          <cell r="F5">
            <v>-0.138899522388792</v>
          </cell>
          <cell r="G5">
            <v>0.88952954838811205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_fin_phon_GLMM_b1"/>
    </sheetNames>
    <sheetDataSet>
      <sheetData sheetId="0">
        <row r="2">
          <cell r="C2">
            <v>0.660530067673743</v>
          </cell>
          <cell r="D2">
            <v>0.29951860940121899</v>
          </cell>
          <cell r="E2">
            <v>1.45667065954033</v>
          </cell>
          <cell r="F2">
            <v>0.26653083391931598</v>
          </cell>
          <cell r="G2">
            <v>-1.0277616282409101</v>
          </cell>
          <cell r="H2">
            <v>0.30406197021822301</v>
          </cell>
        </row>
        <row r="3">
          <cell r="C3">
            <v>1.83085344331844</v>
          </cell>
          <cell r="D3">
            <v>0.88218990729235502</v>
          </cell>
          <cell r="E3">
            <v>3.7996629786880298</v>
          </cell>
          <cell r="F3">
            <v>0.68203360576175598</v>
          </cell>
          <cell r="G3">
            <v>1.6234795495502199</v>
          </cell>
          <cell r="H3">
            <v>0.104486931574977</v>
          </cell>
        </row>
        <row r="4">
          <cell r="C4">
            <v>10.085864786339</v>
          </cell>
          <cell r="D4">
            <v>4.7081584039886897</v>
          </cell>
          <cell r="E4">
            <v>21.606042057152099</v>
          </cell>
          <cell r="F4">
            <v>3.9203760652460802</v>
          </cell>
          <cell r="G4">
            <v>5.9458056811026898</v>
          </cell>
          <cell r="H4">
            <v>2.7510034534199E-9</v>
          </cell>
        </row>
        <row r="5">
          <cell r="C5">
            <v>2.77180945841961</v>
          </cell>
          <cell r="D5">
            <v>1.28410359234133</v>
          </cell>
          <cell r="E5">
            <v>5.9831058176357796</v>
          </cell>
          <cell r="F5">
            <v>1.0881524296686</v>
          </cell>
          <cell r="G5">
            <v>2.5969345939569202</v>
          </cell>
          <cell r="H5">
            <v>9.4059832832942801E-3</v>
          </cell>
        </row>
        <row r="6">
          <cell r="C6">
            <v>15.2693731999171</v>
          </cell>
          <cell r="D6">
            <v>6.7997821373185596</v>
          </cell>
          <cell r="E6">
            <v>34.288415894790496</v>
          </cell>
          <cell r="F6">
            <v>6.3023041747574204</v>
          </cell>
          <cell r="G6">
            <v>6.6042522847417704</v>
          </cell>
          <cell r="H6">
            <v>3.9952865035426001E-11</v>
          </cell>
        </row>
        <row r="7">
          <cell r="C7">
            <v>5.5088465735591496</v>
          </cell>
          <cell r="D7">
            <v>2.69473100911345</v>
          </cell>
          <cell r="E7">
            <v>11.2617513467507</v>
          </cell>
          <cell r="F7">
            <v>2.0098015435679799</v>
          </cell>
          <cell r="G7">
            <v>4.6771032698501198</v>
          </cell>
          <cell r="H7">
            <v>2.9095575048538E-6</v>
          </cell>
        </row>
        <row r="8">
          <cell r="C8">
            <v>0.64300000000000002</v>
          </cell>
          <cell r="D8">
            <v>1.4201822154475401E-2</v>
          </cell>
          <cell r="E8">
            <v>29.1347458117265</v>
          </cell>
          <cell r="F8">
            <v>1.2509999999999999</v>
          </cell>
          <cell r="G8">
            <v>-0.22700000000000001</v>
          </cell>
          <cell r="H8">
            <v>0.82058654903898598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_fin_phon_GLMM_b0"/>
    </sheetNames>
    <sheetDataSet>
      <sheetData sheetId="0">
        <row r="2">
          <cell r="B2">
            <v>2.9860784400974599E-2</v>
          </cell>
          <cell r="C2">
            <v>1.37613215789381E-3</v>
          </cell>
          <cell r="D2">
            <v>0.64795117236864497</v>
          </cell>
          <cell r="E2">
            <v>4.68833485072815E-2</v>
          </cell>
          <cell r="F2">
            <v>-2.2363475472949101</v>
          </cell>
          <cell r="G2">
            <v>2.5329014156848999E-2</v>
          </cell>
        </row>
        <row r="3">
          <cell r="B3">
            <v>1.9723679195774901E-2</v>
          </cell>
          <cell r="C3">
            <v>8.9813573200792801E-4</v>
          </cell>
          <cell r="D3">
            <v>0.43314557828372002</v>
          </cell>
          <cell r="E3">
            <v>3.1088047977496001E-2</v>
          </cell>
          <cell r="F3">
            <v>-2.4907929228655599</v>
          </cell>
          <cell r="G3">
            <v>1.27458382042198E-2</v>
          </cell>
        </row>
        <row r="4">
          <cell r="B4">
            <v>5.4669811985465597E-2</v>
          </cell>
          <cell r="C4">
            <v>2.5503584592368699E-3</v>
          </cell>
          <cell r="D4">
            <v>1.1719091219124</v>
          </cell>
          <cell r="E4">
            <v>8.5495052847763306E-2</v>
          </cell>
          <cell r="F4">
            <v>-1.8585253783454001</v>
          </cell>
          <cell r="G4">
            <v>6.3094442895256897E-2</v>
          </cell>
        </row>
        <row r="5">
          <cell r="B5">
            <v>0.30116993017229499</v>
          </cell>
          <cell r="C5">
            <v>1.4404831528125999E-2</v>
          </cell>
          <cell r="D5">
            <v>6.2967294454560596</v>
          </cell>
          <cell r="E5">
            <v>0.46714634560476098</v>
          </cell>
          <cell r="F5">
            <v>-0.77369372653436796</v>
          </cell>
          <cell r="G5">
            <v>0.43911193077328797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tt_nuc_pa_only_GLMM_b0"/>
    </sheetNames>
    <definedNames>
      <definedName name="CB"/>
    </definedNames>
    <sheetDataSet>
      <sheetData sheetId="0">
        <row r="2">
          <cell r="B2">
            <v>0.32257586324864201</v>
          </cell>
          <cell r="C2">
            <v>3.9127573046750901E-2</v>
          </cell>
          <cell r="D2">
            <v>2.6593826155861602</v>
          </cell>
          <cell r="E2">
            <v>0.34718868065112002</v>
          </cell>
          <cell r="F2">
            <v>-1.0512087951379001</v>
          </cell>
          <cell r="G2">
            <v>0.29316270460545402</v>
          </cell>
        </row>
        <row r="3">
          <cell r="B3">
            <v>1.4294566794541099E-2</v>
          </cell>
          <cell r="C3">
            <v>1.31791849692192E-3</v>
          </cell>
          <cell r="D3">
            <v>0.15504345702775399</v>
          </cell>
          <cell r="E3">
            <v>1.7385910750921999E-2</v>
          </cell>
          <cell r="F3">
            <v>-3.4925719240472999</v>
          </cell>
          <cell r="G3">
            <v>4.7839274316468399E-4</v>
          </cell>
        </row>
        <row r="4">
          <cell r="B4">
            <v>0.76965127935273903</v>
          </cell>
          <cell r="C4">
            <v>9.47730781695032E-2</v>
          </cell>
          <cell r="D4">
            <v>6.2503308244336697</v>
          </cell>
          <cell r="E4">
            <v>0.82246295626091603</v>
          </cell>
          <cell r="F4">
            <v>-0.245006009365109</v>
          </cell>
          <cell r="G4">
            <v>0.80645177834805204</v>
          </cell>
        </row>
        <row r="5">
          <cell r="B5">
            <v>0.78420559369788401</v>
          </cell>
          <cell r="C5">
            <v>9.6658664867362895E-2</v>
          </cell>
          <cell r="D5">
            <v>6.3623723132420498</v>
          </cell>
          <cell r="E5">
            <v>0.83762913491535396</v>
          </cell>
          <cell r="F5">
            <v>-0.22758028419231799</v>
          </cell>
          <cell r="G5">
            <v>0.81997254871094005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tt_nuc_pa_only_GLMM_b1"/>
    </sheetNames>
    <sheetDataSet>
      <sheetData sheetId="0">
        <row r="2">
          <cell r="C2">
            <v>2.2866994380635702E-2</v>
          </cell>
          <cell r="D2">
            <v>4.1936955361312504E-3</v>
          </cell>
          <cell r="E2">
            <v>0.124687027825202</v>
          </cell>
          <cell r="F2">
            <v>1.9788623377519701E-2</v>
          </cell>
          <cell r="G2">
            <v>-4.3657858954045299</v>
          </cell>
          <cell r="H2">
            <v>1.26666506508257E-5</v>
          </cell>
        </row>
        <row r="3">
          <cell r="C3">
            <v>2.4806834949808199</v>
          </cell>
          <cell r="D3">
            <v>1.36653131149081</v>
          </cell>
          <cell r="E3">
            <v>4.5032196119654202</v>
          </cell>
          <cell r="F3">
            <v>0.75467130762747103</v>
          </cell>
          <cell r="G3">
            <v>2.9864466633162898</v>
          </cell>
          <cell r="H3">
            <v>2.8224006770009402E-3</v>
          </cell>
        </row>
        <row r="4">
          <cell r="C4">
            <v>2.5298271272465001</v>
          </cell>
          <cell r="D4">
            <v>1.3873701053298499</v>
          </cell>
          <cell r="E4">
            <v>4.6130627070349304</v>
          </cell>
          <cell r="F4">
            <v>0.77540758808811705</v>
          </cell>
          <cell r="G4">
            <v>3.02816420851167</v>
          </cell>
          <cell r="H4">
            <v>2.4604435031240499E-3</v>
          </cell>
        </row>
        <row r="5">
          <cell r="C5">
            <v>56.795400268690997</v>
          </cell>
          <cell r="D5">
            <v>15.2158719559689</v>
          </cell>
          <cell r="E5">
            <v>211.99688726451299</v>
          </cell>
          <cell r="F5">
            <v>38.167101662342802</v>
          </cell>
          <cell r="G5">
            <v>6.01100091393337</v>
          </cell>
          <cell r="H5">
            <v>1.84381366436924E-9</v>
          </cell>
        </row>
        <row r="6">
          <cell r="C6">
            <v>57.867392627830803</v>
          </cell>
          <cell r="D6">
            <v>15.4700900273114</v>
          </cell>
          <cell r="E6">
            <v>216.458671128075</v>
          </cell>
          <cell r="F6">
            <v>38.950359422069504</v>
          </cell>
          <cell r="G6">
            <v>6.02907900605988</v>
          </cell>
          <cell r="H6">
            <v>1.6489666742211E-9</v>
          </cell>
        </row>
        <row r="7">
          <cell r="C7">
            <v>1.05730634166771</v>
          </cell>
          <cell r="D7">
            <v>0.59966224184559402</v>
          </cell>
          <cell r="E7">
            <v>1.8642105874303201</v>
          </cell>
          <cell r="F7">
            <v>0.30593030624022699</v>
          </cell>
          <cell r="G7">
            <v>0.19258586676499101</v>
          </cell>
          <cell r="H7">
            <v>0.84728331440730598</v>
          </cell>
        </row>
        <row r="8">
          <cell r="C8">
            <v>0.12</v>
          </cell>
          <cell r="D8">
            <v>1.52641876874769E-2</v>
          </cell>
          <cell r="E8">
            <v>0.94696982136280194</v>
          </cell>
          <cell r="F8">
            <v>0.127</v>
          </cell>
          <cell r="G8">
            <v>-2.012</v>
          </cell>
          <cell r="H8">
            <v>4.4250663380215799E-2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tt_h_reg_or_nuc_pa_only_GLMM_b"/>
    </sheetNames>
    <sheetDataSet>
      <sheetData sheetId="0">
        <row r="2">
          <cell r="C2">
            <v>1.4347470576325501E-2</v>
          </cell>
          <cell r="D2">
            <v>1.69614706352926E-3</v>
          </cell>
          <cell r="E2">
            <v>0.121363245183589</v>
          </cell>
          <cell r="F2">
            <v>1.5630351490874501E-2</v>
          </cell>
          <cell r="G2">
            <v>-3.89583503169816</v>
          </cell>
          <cell r="H2">
            <v>9.7860983407917004E-5</v>
          </cell>
        </row>
        <row r="3">
          <cell r="C3">
            <v>7.8954462603986402</v>
          </cell>
          <cell r="D3">
            <v>4.3873047598910704</v>
          </cell>
          <cell r="E3">
            <v>14.208739775896101</v>
          </cell>
          <cell r="F3">
            <v>2.3669495653945201</v>
          </cell>
          <cell r="G3">
            <v>6.8925217742902101</v>
          </cell>
          <cell r="H3">
            <v>5.48118987826975E-12</v>
          </cell>
        </row>
        <row r="4">
          <cell r="C4">
            <v>35.628057331452197</v>
          </cell>
          <cell r="D4">
            <v>17.800006178774598</v>
          </cell>
          <cell r="E4">
            <v>71.312248797243299</v>
          </cell>
          <cell r="F4">
            <v>12.6142845995012</v>
          </cell>
          <cell r="G4">
            <v>10.0920351506358</v>
          </cell>
          <cell r="H4">
            <v>5.9914249277339597E-24</v>
          </cell>
        </row>
        <row r="5">
          <cell r="C5">
            <v>550.28485181392296</v>
          </cell>
          <cell r="D5">
            <v>64.115522642476805</v>
          </cell>
          <cell r="E5">
            <v>4722.9345664766697</v>
          </cell>
          <cell r="F5">
            <v>603.56956906190896</v>
          </cell>
          <cell r="G5">
            <v>5.7533340782145901</v>
          </cell>
          <cell r="H5">
            <v>8.7500325720945304E-9</v>
          </cell>
        </row>
        <row r="6">
          <cell r="C6">
            <v>2483.1677272863499</v>
          </cell>
          <cell r="D6">
            <v>278.39197163466002</v>
          </cell>
          <cell r="E6">
            <v>22149.065311152099</v>
          </cell>
          <cell r="F6">
            <v>2772.4066651621001</v>
          </cell>
          <cell r="G6">
            <v>7.0017300545617003</v>
          </cell>
          <cell r="H6">
            <v>2.5282085909188499E-12</v>
          </cell>
        </row>
        <row r="7">
          <cell r="C7">
            <v>4.5124780571339302</v>
          </cell>
          <cell r="D7">
            <v>2.48131754086267</v>
          </cell>
          <cell r="E7">
            <v>8.2063088987134893</v>
          </cell>
          <cell r="F7">
            <v>1.37692227873155</v>
          </cell>
          <cell r="G7">
            <v>4.9382682636420601</v>
          </cell>
          <cell r="H7">
            <v>7.8819367716434903E-7</v>
          </cell>
        </row>
        <row r="8">
          <cell r="C8">
            <v>0.93899999999999995</v>
          </cell>
          <cell r="D8">
            <v>0.189734481494021</v>
          </cell>
          <cell r="E8">
            <v>4.6486848249953203</v>
          </cell>
          <cell r="F8">
            <v>0.76600000000000001</v>
          </cell>
          <cell r="G8">
            <v>-7.6999999999999999E-2</v>
          </cell>
          <cell r="H8">
            <v>0.93868241359569005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tt_h_reg_or_nuc_pa_only_GLMM_b"/>
    </sheetNames>
    <definedNames>
      <definedName name="CB"/>
    </definedNames>
    <sheetDataSet>
      <sheetData sheetId="0">
        <row r="2">
          <cell r="B2">
            <v>0.185211078986287</v>
          </cell>
          <cell r="C2">
            <v>2.9077325467952799E-2</v>
          </cell>
          <cell r="D2">
            <v>1.17972142304048</v>
          </cell>
          <cell r="E2">
            <v>0.17496507814863599</v>
          </cell>
          <cell r="F2">
            <v>-1.7850069138678699</v>
          </cell>
          <cell r="G2">
            <v>7.4260195434987603E-2</v>
          </cell>
        </row>
        <row r="3">
          <cell r="B3">
            <v>2.6573898495956998E-3</v>
          </cell>
          <cell r="C3">
            <v>1.65400253939313E-4</v>
          </cell>
          <cell r="D3">
            <v>4.2694739848012801E-2</v>
          </cell>
          <cell r="E3">
            <v>3.7647924875334401E-3</v>
          </cell>
          <cell r="F3">
            <v>-4.1859979733557404</v>
          </cell>
          <cell r="G3">
            <v>2.8391588051256401E-5</v>
          </cell>
        </row>
        <row r="4">
          <cell r="B4">
            <v>1.46231043239664</v>
          </cell>
          <cell r="C4">
            <v>0.23404021756118901</v>
          </cell>
          <cell r="D4">
            <v>9.1366852371729195</v>
          </cell>
          <cell r="E4">
            <v>1.36704661559708</v>
          </cell>
          <cell r="F4">
            <v>0.40649953056559601</v>
          </cell>
          <cell r="G4">
            <v>0.68437560182882595</v>
          </cell>
        </row>
        <row r="5">
          <cell r="B5">
            <v>6.5988634345483899</v>
          </cell>
          <cell r="C5">
            <v>1.0291324872801999</v>
          </cell>
          <cell r="D5">
            <v>42.312335064750201</v>
          </cell>
          <cell r="E5">
            <v>6.2561782967752801</v>
          </cell>
          <cell r="F5">
            <v>1.99025313013857</v>
          </cell>
          <cell r="G5">
            <v>4.6563058262216801E-2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C5EAB3-2B3F-4A04-A797-7DFBEF765AF1}" name="Table14" displayName="Table14" ref="A2:L9" totalsRowShown="0" headerRowDxfId="69" dataDxfId="68">
  <autoFilter ref="A2:L9" xr:uid="{EF43DF0C-1874-4318-9E7A-00C2698C61E2}"/>
  <tableColumns count="12">
    <tableColumn id="1" xr3:uid="{4CDC4AEB-238F-4DD2-90FE-DD9D7AA55F56}" name="intercept" dataDxfId="67">
      <calculatedColumnFormula>RIGHT([1]Mode_fin_phon_no_Reg_0H_b1!A2,3)</calculatedColumnFormula>
    </tableColumn>
    <tableColumn id="2" xr3:uid="{3E2E5F84-058F-4128-8915-05F018C33313}" name="slope" dataDxfId="66">
      <calculatedColumnFormula>RIGHT([1]Mode_fin_phon_no_Reg_0H_b1!B2,3)</calculatedColumnFormula>
    </tableColumn>
    <tableColumn id="3" xr3:uid="{EBBC5CAA-8285-4C76-A8BF-1702684CEB1F}" name="OR" dataDxfId="65">
      <calculatedColumnFormula>[1]Mode_fin_phon_no_Reg_0H_b1!C2</calculatedColumnFormula>
    </tableColumn>
    <tableColumn id="4" xr3:uid="{E8465494-6469-4B08-80E2-9FFBAB6A208D}" name="conf.low" dataDxfId="64">
      <calculatedColumnFormula>[1]Mode_fin_phon_no_Reg_0H_b1!D2</calculatedColumnFormula>
    </tableColumn>
    <tableColumn id="5" xr3:uid="{3FEAFF61-9453-4685-8FEF-1E598F7A53BF}" name="conf.high" dataDxfId="63">
      <calculatedColumnFormula>[1]Mode_fin_phon_no_Reg_0H_b1!E2</calculatedColumnFormula>
    </tableColumn>
    <tableColumn id="6" xr3:uid="{5199E585-CC1E-4FAE-BA58-57C89FF45752}" name="std.error" dataDxfId="62">
      <calculatedColumnFormula>[1]Mode_fin_phon_no_Reg_0H_b1!F2</calculatedColumnFormula>
    </tableColumn>
    <tableColumn id="7" xr3:uid="{568BBBD6-347F-4773-98DF-A33230E053B9}" name="z.value" dataDxfId="61">
      <calculatedColumnFormula>[1]Mode_fin_phon_no_Reg_0H_b1!G2</calculatedColumnFormula>
    </tableColumn>
    <tableColumn id="8" xr3:uid="{7DC96758-4020-40CF-B1DE-ECCF9A7A84EE}" name="p.value" dataDxfId="60">
      <calculatedColumnFormula>[1]Mode_fin_phon_no_Reg_0H_b1!H2</calculatedColumnFormula>
    </tableColumn>
    <tableColumn id="10" xr3:uid="{3E977F45-3BED-477B-92F3-6126B7D17958}" name="signif." dataDxfId="59">
      <calculatedColumnFormula>IF(G14&lt;0.001, "p &lt; .001", _xlfn.CONCAT("p = ", REPLACE(ROUND(G14, 3),1,2,".")))</calculatedColumnFormula>
    </tableColumn>
    <tableColumn id="11" xr3:uid="{C5D29E4E-2671-4F42-8860-F94892E98E1A}" name="comparison" dataDxfId="58">
      <calculatedColumnFormula>_xlfn.CONCAT(A3, " ", B3)</calculatedColumnFormula>
    </tableColumn>
    <tableColumn id="12" xr3:uid="{1D3C57A6-151B-46B9-80E1-CACA7EE7AE0D}" name="pos delta" dataDxfId="57">
      <calculatedColumnFormula>E3-C3</calculatedColumnFormula>
    </tableColumn>
    <tableColumn id="13" xr3:uid="{4689F022-D2A4-4855-80A7-53958BCAA04A}" name="neg delta" dataDxfId="56">
      <calculatedColumnFormula>C3-D3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507D5D-5E06-43A2-BA65-B3DB65FE8FC3}" name="Table143" displayName="Table143" ref="A2:L9" totalsRowShown="0" headerRowDxfId="55" dataDxfId="54">
  <autoFilter ref="A2:L9" xr:uid="{EF43DF0C-1874-4318-9E7A-00C2698C61E2}"/>
  <tableColumns count="12">
    <tableColumn id="1" xr3:uid="{7F3350BF-31BA-4468-8B2D-92B4D6FC5C0D}" name="intercept" dataDxfId="53"/>
    <tableColumn id="2" xr3:uid="{5809E545-9419-4998-B9FB-C6E2B9326C6A}" name="slope" dataDxfId="52"/>
    <tableColumn id="3" xr3:uid="{BD7D75F3-B3E9-41BD-AD64-F8FEB951D9DD}" name="OR" dataDxfId="51">
      <calculatedColumnFormula>IF([3]Mode_PA_GLMM_b1!C2&gt;50,ROUND([3]Mode_PA_GLMM_b1!C2,0),IF([3]Mode_PA_GLMM_b1!C2&lt;0.01,"&lt;0.01",ROUND([3]Mode_PA_GLMM_b1!C2,2)))</calculatedColumnFormula>
    </tableColumn>
    <tableColumn id="4" xr3:uid="{56BF3A18-F131-4248-ACC0-0DA3C168D463}" name="conf.low" dataDxfId="50">
      <calculatedColumnFormula>[3]Mode_PA_GLMM_b1!D2</calculatedColumnFormula>
    </tableColumn>
    <tableColumn id="5" xr3:uid="{E76C18AD-3872-4938-AB54-C816645FFD84}" name="conf.high" dataDxfId="49">
      <calculatedColumnFormula>[3]Mode_PA_GLMM_b1!E2</calculatedColumnFormula>
    </tableColumn>
    <tableColumn id="6" xr3:uid="{9B1EB4C0-E6A6-43C3-A201-14C194AC8D15}" name="std.error" dataDxfId="48">
      <calculatedColumnFormula>[3]Mode_PA_GLMM_b1!F2</calculatedColumnFormula>
    </tableColumn>
    <tableColumn id="7" xr3:uid="{FC9ED670-58A4-4D47-B518-809FC2831375}" name="z.value" dataDxfId="47">
      <calculatedColumnFormula>[3]Mode_PA_GLMM_b1!G2</calculatedColumnFormula>
    </tableColumn>
    <tableColumn id="8" xr3:uid="{226A4605-1FF4-47EB-A910-9E4E2D48CB78}" name="p.value" dataDxfId="46">
      <calculatedColumnFormula>[3]Mode_PA_GLMM_b1!H2</calculatedColumnFormula>
    </tableColumn>
    <tableColumn id="10" xr3:uid="{8320D089-4E50-47C3-A70F-AFA5F507BF3F}" name="signif." dataDxfId="45">
      <calculatedColumnFormula>IF(G14&lt;0.001, "p &lt; .001", _xlfn.CONCAT("p = ", REPLACE(ROUND(G14, 3),1,2,".")))</calculatedColumnFormula>
    </tableColumn>
    <tableColumn id="11" xr3:uid="{C001F27A-4F20-46B3-BFEA-B3A436C88394}" name="comparison" dataDxfId="44">
      <calculatedColumnFormula>_xlfn.CONCAT(A3, ", ", B3)</calculatedColumnFormula>
    </tableColumn>
    <tableColumn id="12" xr3:uid="{ED75B7EA-733D-46FF-9DEC-88C196C7D92D}" name="pos delta" dataDxfId="43">
      <calculatedColumnFormula>E3-C3</calculatedColumnFormula>
    </tableColumn>
    <tableColumn id="13" xr3:uid="{02155A66-A89A-49F2-A53A-AB48DF492477}" name="neg delta" dataDxfId="42">
      <calculatedColumnFormula>C3-D3</calculatedColumnFormula>
    </tableColumn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66A64B-B804-4C0C-A315-9A7ED71B731A}" name="Table1435" displayName="Table1435" ref="A2:L9" totalsRowShown="0" headerRowDxfId="41" dataDxfId="40">
  <autoFilter ref="A2:L9" xr:uid="{EF43DF0C-1874-4318-9E7A-00C2698C61E2}"/>
  <tableColumns count="12">
    <tableColumn id="1" xr3:uid="{FF5CFAC1-6666-44B2-B62B-39A81421AB0F}" name="intercept" dataDxfId="39"/>
    <tableColumn id="2" xr3:uid="{028A515B-564A-4B6E-A75F-98188AA93C3B}" name="slope" dataDxfId="38"/>
    <tableColumn id="3" xr3:uid="{F1A5444C-4D67-4EF5-B4CE-61C7585D620B}" name="OR" dataDxfId="37">
      <calculatedColumnFormula>IF([5]Mode_fin_phon_GLMM_b1!C2&gt;50,ROUND([5]Mode_fin_phon_GLMM_b1!C2,0),IF([5]Mode_fin_phon_GLMM_b1!C2&lt;1,ROUND([5]Mode_fin_phon_GLMM_b1!C2,2),ROUND([5]Mode_fin_phon_GLMM_b1!C2,2)))</calculatedColumnFormula>
    </tableColumn>
    <tableColumn id="4" xr3:uid="{72FD4E6E-05F0-453B-AE56-ACC6C5F6C8FE}" name="conf.low" dataDxfId="36">
      <calculatedColumnFormula>[3]Mode_PA_GLMM_b1!D2</calculatedColumnFormula>
    </tableColumn>
    <tableColumn id="5" xr3:uid="{F88B3D59-CE8D-4FFC-9874-6D0B447BFFF4}" name="conf.high" dataDxfId="35">
      <calculatedColumnFormula>[3]Mode_PA_GLMM_b1!E2</calculatedColumnFormula>
    </tableColumn>
    <tableColumn id="6" xr3:uid="{30DACDAA-381D-4F48-A76F-D456484C9D04}" name="std.error" dataDxfId="34">
      <calculatedColumnFormula>[3]Mode_PA_GLMM_b1!F2</calculatedColumnFormula>
    </tableColumn>
    <tableColumn id="7" xr3:uid="{8BA748CA-DB51-4824-A768-A3410557009B}" name="z.value" dataDxfId="33">
      <calculatedColumnFormula>[3]Mode_PA_GLMM_b1!G2</calculatedColumnFormula>
    </tableColumn>
    <tableColumn id="8" xr3:uid="{196A224D-D1BA-4C73-AE7C-7DC3D4E5B03C}" name="p.value" dataDxfId="32">
      <calculatedColumnFormula>[3]Mode_PA_GLMM_b1!H2</calculatedColumnFormula>
    </tableColumn>
    <tableColumn id="10" xr3:uid="{13F619AD-80BC-4D7F-9CFB-411FC13B7461}" name="signif." dataDxfId="31">
      <calculatedColumnFormula>IF(G14&lt;0.001, "p &lt; .001", _xlfn.CONCAT("p = ", REPLACE(ROUND(G14, 3),1,2,".")))</calculatedColumnFormula>
    </tableColumn>
    <tableColumn id="11" xr3:uid="{77FF5B5F-BB3D-4A99-9741-55F043A6CDE2}" name="comparison" dataDxfId="30">
      <calculatedColumnFormula>_xlfn.CONCAT(A3, ", ", B3)</calculatedColumnFormula>
    </tableColumn>
    <tableColumn id="12" xr3:uid="{860E954B-A8B6-4783-A2C7-F1EC16FE7B36}" name="pos delta" dataDxfId="29">
      <calculatedColumnFormula>E3-C3</calculatedColumnFormula>
    </tableColumn>
    <tableColumn id="13" xr3:uid="{DA992363-61F5-4644-BEBB-FED7EBE548E4}" name="neg delta" dataDxfId="28">
      <calculatedColumnFormula>C3-D3</calculatedColumn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9C986-A4B7-4DE9-A472-65B81AC0ABDC}" name="Table14352" displayName="Table14352" ref="A2:L9" totalsRowShown="0" headerRowDxfId="27" dataDxfId="26">
  <autoFilter ref="A2:L9" xr:uid="{EF43DF0C-1874-4318-9E7A-00C2698C61E2}"/>
  <tableColumns count="12">
    <tableColumn id="1" xr3:uid="{80FF66E8-29A2-4AB6-9857-8AF46A1A2344}" name="intercept" dataDxfId="25"/>
    <tableColumn id="2" xr3:uid="{7CCD7898-57AC-4EC8-AAC6-2397EBDF5E18}" name="slope" dataDxfId="16"/>
    <tableColumn id="3" xr3:uid="{FF67F0FE-700B-42A7-A306-045871135A84}" name="OR" dataDxfId="14">
      <calculatedColumnFormula>IF([8]Utt_nuc_pa_only_GLMM_b1!C2&lt;2, ROUND([8]Utt_nuc_pa_only_GLMM_b1!C2,2), IF([8]Utt_nuc_pa_only_GLMM_b1!C2&lt;20, ROUND([8]Utt_nuc_pa_only_GLMM_b1!C2,1), ROUND([8]Utt_nuc_pa_only_GLMM_b1!C2,0)))</calculatedColumnFormula>
    </tableColumn>
    <tableColumn id="4" xr3:uid="{996FD7E3-C59C-4F09-AD92-3AB04EA2C4BC}" name="conf.low" dataDxfId="15">
      <calculatedColumnFormula>[8]Utt_nuc_pa_only_GLMM_b1!D2</calculatedColumnFormula>
    </tableColumn>
    <tableColumn id="5" xr3:uid="{52D80ED4-7864-4410-ADE7-3FC5F996D6B7}" name="conf.high" dataDxfId="20">
      <calculatedColumnFormula>[8]Utt_nuc_pa_only_GLMM_b1!E2</calculatedColumnFormula>
    </tableColumn>
    <tableColumn id="6" xr3:uid="{929A4DD2-433E-49A3-9E18-EE0A7BC3A313}" name="std.error" dataDxfId="19">
      <calculatedColumnFormula>[8]Utt_nuc_pa_only_GLMM_b1!F2</calculatedColumnFormula>
    </tableColumn>
    <tableColumn id="7" xr3:uid="{6DD24A15-D76F-4D64-AE48-2077C7781973}" name="z.value" dataDxfId="18">
      <calculatedColumnFormula>[8]Utt_nuc_pa_only_GLMM_b1!G2</calculatedColumnFormula>
    </tableColumn>
    <tableColumn id="8" xr3:uid="{73FD9A39-CBC3-4FE6-8997-F16C7BB8F1CD}" name="p.value" dataDxfId="17">
      <calculatedColumnFormula>[8]Utt_nuc_pa_only_GLMM_b1!H2</calculatedColumnFormula>
    </tableColumn>
    <tableColumn id="10" xr3:uid="{AEC346EA-3E88-46C7-8086-CA4DED7EEBA2}" name="signif." dataDxfId="24">
      <calculatedColumnFormula>IF(G14&lt;0.001, "p &lt; .001", _xlfn.CONCAT("p = ", REPLACE(ROUND(G14, 3),1,2,".")))</calculatedColumnFormula>
    </tableColumn>
    <tableColumn id="11" xr3:uid="{0B13EC2E-13F8-4339-AD74-CEAFA8FE3C3E}" name="comparison" dataDxfId="23">
      <calculatedColumnFormula>_xlfn.CONCAT(A3, ", ", B3)</calculatedColumnFormula>
    </tableColumn>
    <tableColumn id="12" xr3:uid="{B7ACF4B9-E3C3-456E-AA6E-73EB28D813DD}" name="pos delta" dataDxfId="22">
      <calculatedColumnFormula>E3-C3</calculatedColumnFormula>
    </tableColumn>
    <tableColumn id="13" xr3:uid="{295BAFC1-3050-4331-AA55-99C00348D4C2}" name="neg delta" dataDxfId="21">
      <calculatedColumnFormula>C3-D3</calculatedColumn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04DB86B-D623-4607-A488-132E49D2F47F}" name="Table143527" displayName="Table143527" ref="A2:L9" totalsRowShown="0" headerRowDxfId="13" dataDxfId="12">
  <autoFilter ref="A2:L9" xr:uid="{EF43DF0C-1874-4318-9E7A-00C2698C61E2}"/>
  <tableColumns count="12">
    <tableColumn id="1" xr3:uid="{3A799EDC-8230-42B2-8681-ED4B209BDCDF}" name="intercept" dataDxfId="11"/>
    <tableColumn id="2" xr3:uid="{9BA75C7D-F68F-43AD-B64B-6C99AC36432E}" name="slope" dataDxfId="10"/>
    <tableColumn id="3" xr3:uid="{D017221C-5AD0-4D31-8848-73234A010206}" name="OR" dataDxfId="9">
      <calculatedColumnFormula>IF([8]Utt_nuc_pa_only_GLMM_b1!C2&lt;2, ROUND([8]Utt_nuc_pa_only_GLMM_b1!C2,2), IF([8]Utt_nuc_pa_only_GLMM_b1!C2&lt;20, ROUND([8]Utt_nuc_pa_only_GLMM_b1!C2,1), ROUND([8]Utt_nuc_pa_only_GLMM_b1!C2,0)))</calculatedColumnFormula>
    </tableColumn>
    <tableColumn id="4" xr3:uid="{669C3363-5A3A-4335-93E5-49B343FDA305}" name="conf.low" dataDxfId="8">
      <calculatedColumnFormula>[8]Utt_nuc_pa_only_GLMM_b1!D2</calculatedColumnFormula>
    </tableColumn>
    <tableColumn id="5" xr3:uid="{77E5391F-8790-4A7A-85AB-5429870D252D}" name="conf.high" dataDxfId="7">
      <calculatedColumnFormula>[8]Utt_nuc_pa_only_GLMM_b1!E2</calculatedColumnFormula>
    </tableColumn>
    <tableColumn id="6" xr3:uid="{8175C26B-F559-404D-9D61-AB8C80684719}" name="std.error" dataDxfId="6">
      <calculatedColumnFormula>[8]Utt_nuc_pa_only_GLMM_b1!F2</calculatedColumnFormula>
    </tableColumn>
    <tableColumn id="7" xr3:uid="{474E702B-2A1E-4097-BFD9-2DAC089893AB}" name="z.value" dataDxfId="5">
      <calculatedColumnFormula>[8]Utt_nuc_pa_only_GLMM_b1!G2</calculatedColumnFormula>
    </tableColumn>
    <tableColumn id="8" xr3:uid="{106B1399-416B-448F-937D-FCECA8081446}" name="p.value" dataDxfId="4">
      <calculatedColumnFormula>[8]Utt_nuc_pa_only_GLMM_b1!H2</calculatedColumnFormula>
    </tableColumn>
    <tableColumn id="10" xr3:uid="{BF1D4872-41BD-45D3-87A3-2BE952845393}" name="signif." dataDxfId="3">
      <calculatedColumnFormula>IF(G14&lt;0.001, "p &lt; .001", _xlfn.CONCAT("p = ", REPLACE(ROUND(G14, 3),1,2,".")))</calculatedColumnFormula>
    </tableColumn>
    <tableColumn id="11" xr3:uid="{24CCD4EC-F072-4470-809D-E34D2C05301C}" name="comparison" dataDxfId="2">
      <calculatedColumnFormula>_xlfn.CONCAT(A3, ", ", B3)</calculatedColumnFormula>
    </tableColumn>
    <tableColumn id="12" xr3:uid="{D8610C48-F192-41BC-B63E-7B2239B68BE7}" name="pos delta" dataDxfId="1">
      <calculatedColumnFormula>E3-C3</calculatedColumnFormula>
    </tableColumn>
    <tableColumn id="13" xr3:uid="{8CA5DA14-B54A-4C05-B7C2-FFF45FB02F5B}" name="neg delta" dataDxfId="0">
      <calculatedColumnFormula>C3-D3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961A1-CDDB-406F-8508-E8393000E7BF}">
  <dimension ref="A1:L18"/>
  <sheetViews>
    <sheetView topLeftCell="A3" zoomScaleNormal="100" workbookViewId="0">
      <selection activeCell="G29" sqref="G29"/>
    </sheetView>
  </sheetViews>
  <sheetFormatPr defaultRowHeight="14.4" x14ac:dyDescent="0.3"/>
  <cols>
    <col min="1" max="1" width="12.33203125" customWidth="1"/>
    <col min="2" max="2" width="10.109375" customWidth="1"/>
    <col min="3" max="3" width="14" bestFit="1" customWidth="1"/>
    <col min="4" max="4" width="11.5546875" customWidth="1"/>
    <col min="5" max="5" width="12.5546875" customWidth="1"/>
    <col min="6" max="6" width="12" customWidth="1"/>
    <col min="7" max="8" width="10.5546875" customWidth="1"/>
    <col min="9" max="9" width="13.109375" customWidth="1"/>
    <col min="10" max="10" width="13.5546875" bestFit="1" customWidth="1"/>
    <col min="11" max="11" width="18.33203125" customWidth="1"/>
    <col min="12" max="12" width="12.5546875" bestFit="1" customWidth="1"/>
    <col min="13" max="13" width="12.5546875" customWidth="1"/>
  </cols>
  <sheetData>
    <row r="1" spans="1:12" ht="15" customHeight="1" x14ac:dyDescent="0.3">
      <c r="A1" s="17" t="s">
        <v>15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2" ht="15" customHeight="1" x14ac:dyDescent="0.3">
      <c r="A2" s="1" t="s">
        <v>7</v>
      </c>
      <c r="B2" s="1" t="s">
        <v>8</v>
      </c>
      <c r="C2" s="1" t="s">
        <v>19</v>
      </c>
      <c r="D2" s="1" t="s">
        <v>0</v>
      </c>
      <c r="E2" s="1" t="s">
        <v>1</v>
      </c>
      <c r="F2" s="1" t="s">
        <v>2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</row>
    <row r="3" spans="1:12" ht="15" customHeight="1" x14ac:dyDescent="0.3">
      <c r="A3" s="2" t="str">
        <f>RIGHT([1]Mode_fin_phon_no_Reg_0H_b1!A2,3)</f>
        <v>MDC</v>
      </c>
      <c r="B3" s="2" t="str">
        <f>RIGHT([1]Mode_fin_phon_no_Reg_0H_b1!B2,3)</f>
        <v>MWH</v>
      </c>
      <c r="C3" s="2">
        <f>[1]Mode_fin_phon_no_Reg_0H_b1!C2</f>
        <v>0.26</v>
      </c>
      <c r="D3" s="10">
        <f>[1]Mode_fin_phon_no_Reg_0H_b1!D2</f>
        <v>1.74665722555339E-3</v>
      </c>
      <c r="E3" s="10">
        <f>[1]Mode_fin_phon_no_Reg_0H_b1!E2</f>
        <v>38.543429853681197</v>
      </c>
      <c r="F3" s="10">
        <f>[1]Mode_fin_phon_no_Reg_0H_b1!F2</f>
        <v>0.66</v>
      </c>
      <c r="G3" s="10">
        <f>[1]Mode_fin_phon_no_Reg_0H_b1!G2</f>
        <v>-0.53</v>
      </c>
      <c r="H3" s="10">
        <f>[1]Mode_fin_phon_no_Reg_0H_b1!H2</f>
        <v>0.596976636200378</v>
      </c>
      <c r="I3" s="2" t="str">
        <f>IF(G14&lt;0.001, "p &lt; .001", _xlfn.CONCAT("p = ", REPLACE(ROUND(G14, 3),1,2,".")))</f>
        <v>p &lt; .001</v>
      </c>
      <c r="J3" s="2" t="str">
        <f t="shared" ref="J3:J9" si="0">_xlfn.CONCAT(A3, " ", B3)</f>
        <v>MDC MWH</v>
      </c>
      <c r="K3" s="9">
        <f>E3-C3</f>
        <v>38.283429853681199</v>
      </c>
      <c r="L3" s="9">
        <f t="shared" ref="L3:L8" si="1">C3-D3</f>
        <v>0.25825334277444661</v>
      </c>
    </row>
    <row r="4" spans="1:12" ht="15" customHeight="1" x14ac:dyDescent="0.3">
      <c r="A4" s="2" t="str">
        <f>RIGHT([1]Mode_fin_phon_no_Reg_0H_b1!A3,3)</f>
        <v>MDC</v>
      </c>
      <c r="B4" s="2" t="str">
        <f>RIGHT([1]Mode_fin_phon_no_Reg_0H_b1!B3,3)</f>
        <v>MYN</v>
      </c>
      <c r="C4" s="2">
        <f>[1]Mode_fin_phon_no_Reg_0H_b1!C3</f>
        <v>6.88</v>
      </c>
      <c r="D4" s="10">
        <f>[1]Mode_fin_phon_no_Reg_0H_b1!D3</f>
        <v>0.56405353410514503</v>
      </c>
      <c r="E4" s="10">
        <f>[1]Mode_fin_phon_no_Reg_0H_b1!E3</f>
        <v>83.968941396791493</v>
      </c>
      <c r="F4" s="10">
        <f>[1]Mode_fin_phon_no_Reg_0H_b1!F3</f>
        <v>8.7799999999999994</v>
      </c>
      <c r="G4" s="10">
        <f>[1]Mode_fin_phon_no_Reg_0H_b1!G3</f>
        <v>1.51</v>
      </c>
      <c r="H4" s="12">
        <f>[1]Mode_fin_phon_no_Reg_0H_b1!H3</f>
        <v>0.130706179371577</v>
      </c>
      <c r="I4" s="2" t="str">
        <f t="shared" ref="I4:I9" si="2">IF(G15&lt;0.001, "p &lt; .001", _xlfn.CONCAT("p = ", REPLACE(ROUND(G15, 3),1,2,".")))</f>
        <v>p &lt; .001</v>
      </c>
      <c r="J4" s="2" t="str">
        <f t="shared" si="0"/>
        <v>MDC MYN</v>
      </c>
      <c r="K4" s="9">
        <f t="shared" ref="K4:K8" si="3">E4-C4</f>
        <v>77.088941396791498</v>
      </c>
      <c r="L4" s="9">
        <f t="shared" si="1"/>
        <v>6.3159464658948545</v>
      </c>
    </row>
    <row r="5" spans="1:12" ht="15" customHeight="1" x14ac:dyDescent="0.3">
      <c r="A5" s="2" t="str">
        <f>RIGHT([1]Mode_fin_phon_no_Reg_0H_b1!A4,3)</f>
        <v>MDC</v>
      </c>
      <c r="B5" s="2" t="str">
        <f>RIGHT([1]Mode_fin_phon_no_Reg_0H_b1!B4,3)</f>
        <v>MDQ</v>
      </c>
      <c r="C5" s="2">
        <f>[1]Mode_fin_phon_no_Reg_0H_b1!C4</f>
        <v>63.3</v>
      </c>
      <c r="D5" s="10">
        <f>[1]Mode_fin_phon_no_Reg_0H_b1!D4</f>
        <v>5.87569625119548</v>
      </c>
      <c r="E5" s="10">
        <f>[1]Mode_fin_phon_no_Reg_0H_b1!E4</f>
        <v>682.00793125217297</v>
      </c>
      <c r="F5" s="10">
        <f>[1]Mode_fin_phon_no_Reg_0H_b1!F4</f>
        <v>76.78</v>
      </c>
      <c r="G5" s="10">
        <f>[1]Mode_fin_phon_no_Reg_0H_b1!G4</f>
        <v>3.42</v>
      </c>
      <c r="H5" s="12">
        <f>[1]Mode_fin_phon_no_Reg_0H_b1!H4</f>
        <v>6.2612561424284295E-4</v>
      </c>
      <c r="I5" s="2" t="str">
        <f t="shared" si="2"/>
        <v>p &lt; .001</v>
      </c>
      <c r="J5" s="2" t="str">
        <f t="shared" si="0"/>
        <v>MDC MDQ</v>
      </c>
      <c r="K5" s="9">
        <f t="shared" si="3"/>
        <v>618.70793125217301</v>
      </c>
      <c r="L5" s="9">
        <f t="shared" si="1"/>
        <v>57.424303748804519</v>
      </c>
    </row>
    <row r="6" spans="1:12" ht="15" customHeight="1" x14ac:dyDescent="0.3">
      <c r="A6" s="2" t="str">
        <f>RIGHT([1]Mode_fin_phon_no_Reg_0H_b1!A5,3)</f>
        <v>MWH</v>
      </c>
      <c r="B6" s="2" t="str">
        <f>RIGHT([1]Mode_fin_phon_no_Reg_0H_b1!B5,3)</f>
        <v>MYN</v>
      </c>
      <c r="C6" s="2">
        <f>[1]Mode_fin_phon_no_Reg_0H_b1!C5</f>
        <v>6.87</v>
      </c>
      <c r="D6" s="10">
        <f>[1]Mode_fin_phon_no_Reg_0H_b1!D5</f>
        <v>0.56244395985177198</v>
      </c>
      <c r="E6" s="10">
        <f>[1]Mode_fin_phon_no_Reg_0H_b1!E5</f>
        <v>83.967857951536303</v>
      </c>
      <c r="F6" s="10">
        <f>[1]Mode_fin_phon_no_Reg_0H_b1!F5</f>
        <v>8.7799999999999994</v>
      </c>
      <c r="G6" s="10">
        <f>[1]Mode_fin_phon_no_Reg_0H_b1!G5</f>
        <v>1.51</v>
      </c>
      <c r="H6" s="12">
        <f>[1]Mode_fin_phon_no_Reg_0H_b1!H5</f>
        <v>0.13121186221746101</v>
      </c>
      <c r="I6" s="2" t="str">
        <f t="shared" si="2"/>
        <v>p = .037</v>
      </c>
      <c r="J6" s="2" t="str">
        <f t="shared" si="0"/>
        <v>MWH MYN</v>
      </c>
      <c r="K6" s="9">
        <f t="shared" si="3"/>
        <v>77.097857951536298</v>
      </c>
      <c r="L6" s="9">
        <f t="shared" si="1"/>
        <v>6.3075560401482278</v>
      </c>
    </row>
    <row r="7" spans="1:12" ht="15" customHeight="1" x14ac:dyDescent="0.3">
      <c r="A7" s="2" t="str">
        <f>RIGHT([1]Mode_fin_phon_no_Reg_0H_b1!A6,3)</f>
        <v>MWH</v>
      </c>
      <c r="B7" s="2" t="str">
        <f>RIGHT([1]Mode_fin_phon_no_Reg_0H_b1!B6,3)</f>
        <v>MDQ</v>
      </c>
      <c r="C7" s="2">
        <f>[1]Mode_fin_phon_no_Reg_0H_b1!C6</f>
        <v>63.2</v>
      </c>
      <c r="D7" s="10">
        <f>[1]Mode_fin_phon_no_Reg_0H_b1!D6</f>
        <v>5.8560921510780304</v>
      </c>
      <c r="E7" s="10">
        <f>[1]Mode_fin_phon_no_Reg_0H_b1!E6</f>
        <v>682.12854512179695</v>
      </c>
      <c r="F7" s="10">
        <f>[1]Mode_fin_phon_no_Reg_0H_b1!F6</f>
        <v>76.709999999999994</v>
      </c>
      <c r="G7" s="10">
        <f>[1]Mode_fin_phon_no_Reg_0H_b1!G6</f>
        <v>3.42</v>
      </c>
      <c r="H7" s="12">
        <f>[1]Mode_fin_phon_no_Reg_0H_b1!H6</f>
        <v>6.3500698260016001E-4</v>
      </c>
      <c r="I7" s="2" t="str">
        <f t="shared" si="2"/>
        <v>p &lt; .001</v>
      </c>
      <c r="J7" s="2" t="str">
        <f t="shared" si="0"/>
        <v>MWH MDQ</v>
      </c>
      <c r="K7" s="9">
        <f t="shared" si="3"/>
        <v>618.9285451217969</v>
      </c>
      <c r="L7" s="9">
        <f t="shared" si="1"/>
        <v>57.343907848921972</v>
      </c>
    </row>
    <row r="8" spans="1:12" ht="15" customHeight="1" x14ac:dyDescent="0.3">
      <c r="A8" s="2" t="str">
        <f>RIGHT([1]Mode_fin_phon_no_Reg_0H_b1!A7,3)</f>
        <v>MYN</v>
      </c>
      <c r="B8" s="2" t="str">
        <f>RIGHT([1]Mode_fin_phon_no_Reg_0H_b1!B7,3)</f>
        <v>MDQ</v>
      </c>
      <c r="C8" s="2">
        <f>[1]Mode_fin_phon_no_Reg_0H_b1!C7</f>
        <v>9.75</v>
      </c>
      <c r="D8" s="10">
        <f>[1]Mode_fin_phon_no_Reg_0H_b1!D7</f>
        <v>3.0643503168695401</v>
      </c>
      <c r="E8" s="10">
        <f>[1]Mode_fin_phon_no_Reg_0H_b1!E7</f>
        <v>31.051689754326201</v>
      </c>
      <c r="F8" s="10">
        <f>[1]Mode_fin_phon_no_Reg_0H_b1!F7</f>
        <v>5.76</v>
      </c>
      <c r="G8" s="10">
        <f>[1]Mode_fin_phon_no_Reg_0H_b1!G7</f>
        <v>3.86</v>
      </c>
      <c r="H8" s="12">
        <f>[1]Mode_fin_phon_no_Reg_0H_b1!H7</f>
        <v>1.15501680411947E-4</v>
      </c>
      <c r="I8" s="2" t="str">
        <f t="shared" si="2"/>
        <v>p &lt; .001</v>
      </c>
      <c r="J8" s="2" t="str">
        <f t="shared" si="0"/>
        <v>MYN MDQ</v>
      </c>
      <c r="K8" s="9">
        <f t="shared" si="3"/>
        <v>21.301689754326201</v>
      </c>
      <c r="L8" s="9">
        <f t="shared" si="1"/>
        <v>6.6856496831304604</v>
      </c>
    </row>
    <row r="9" spans="1:12" x14ac:dyDescent="0.3">
      <c r="A9" s="2" t="s">
        <v>16</v>
      </c>
      <c r="B9" s="2" t="str">
        <f>RIGHT([1]Mode_fin_phon_no_Reg_0H_b1!B8,1)</f>
        <v>M</v>
      </c>
      <c r="C9" s="2">
        <f>[1]Mode_fin_phon_no_Reg_0H_b1!C8</f>
        <v>0.13600000000000001</v>
      </c>
      <c r="D9" s="10">
        <f>[1]Mode_fin_phon_no_Reg_0H_b1!D8</f>
        <v>7.4860569287386004E-3</v>
      </c>
      <c r="E9" s="10">
        <f>[1]Mode_fin_phon_no_Reg_0H_b1!E8</f>
        <v>2.4625665079771299</v>
      </c>
      <c r="F9" s="10">
        <f>[1]Mode_fin_phon_no_Reg_0H_b1!F8</f>
        <v>0.20100000000000001</v>
      </c>
      <c r="G9" s="10">
        <f>[1]Mode_fin_phon_no_Reg_0H_b1!G8</f>
        <v>-1.35</v>
      </c>
      <c r="H9" s="12">
        <f>[1]Mode_fin_phon_no_Reg_0H_b1!H8</f>
        <v>0.176869613077907</v>
      </c>
      <c r="I9" s="2" t="str">
        <f t="shared" si="2"/>
        <v>p &lt; .001</v>
      </c>
      <c r="J9" s="2" t="str">
        <f t="shared" si="0"/>
        <v>F M</v>
      </c>
      <c r="K9" s="9">
        <f>E9-C9</f>
        <v>2.3265665079771298</v>
      </c>
      <c r="L9" s="9">
        <f>C9-D9</f>
        <v>0.12851394307126141</v>
      </c>
    </row>
    <row r="12" spans="1:12" x14ac:dyDescent="0.3">
      <c r="A12" s="19"/>
      <c r="B12" s="18"/>
      <c r="C12" s="18"/>
      <c r="D12" s="18"/>
      <c r="E12" s="18"/>
      <c r="F12" s="18"/>
      <c r="G12" s="18"/>
    </row>
    <row r="13" spans="1:12" ht="15" thickBot="1" x14ac:dyDescent="0.35">
      <c r="A13" s="4" t="s">
        <v>7</v>
      </c>
      <c r="B13" s="4" t="s">
        <v>19</v>
      </c>
      <c r="C13" s="4" t="s">
        <v>0</v>
      </c>
      <c r="D13" s="4" t="s">
        <v>1</v>
      </c>
      <c r="E13" s="4" t="s">
        <v>2</v>
      </c>
      <c r="F13" s="4" t="s">
        <v>9</v>
      </c>
      <c r="G13" s="4" t="s">
        <v>10</v>
      </c>
      <c r="H13" s="8" t="s">
        <v>11</v>
      </c>
      <c r="I13" s="7" t="s">
        <v>13</v>
      </c>
      <c r="J13" s="7" t="s">
        <v>14</v>
      </c>
    </row>
    <row r="14" spans="1:12" ht="15.6" thickTop="1" thickBot="1" x14ac:dyDescent="0.35">
      <c r="A14" s="5" t="s">
        <v>3</v>
      </c>
      <c r="B14" s="15">
        <f>[2]Mode_fin_phon_no_Reg_0H_b0!B2</f>
        <v>0</v>
      </c>
      <c r="C14" s="14">
        <f>[2]Mode_fin_phon_no_Reg_0H_b0!C2</f>
        <v>1.13575780718653E-4</v>
      </c>
      <c r="D14" s="14">
        <f>[2]Mode_fin_phon_no_Reg_0H_b0!D2</f>
        <v>4.4950447604408202E-2</v>
      </c>
      <c r="E14" s="5">
        <f>[2]Mode_fin_phon_no_Reg_0H_b0!E2</f>
        <v>0</v>
      </c>
      <c r="F14" s="5">
        <f>[2]Mode_fin_phon_no_Reg_0H_b0!F2</f>
        <v>-3.99</v>
      </c>
      <c r="G14" s="13">
        <f>[2]Mode_fin_phon_no_Reg_0H_b0!G2</f>
        <v>6.51917558374895E-5</v>
      </c>
      <c r="H14" s="5" t="str">
        <f>IF(G14&lt;0.001, "p &lt; .001", _xlfn.CONCAT("p = ", REPLACE(ROUND(G14, 3),1,2,".")))</f>
        <v>p &lt; .001</v>
      </c>
      <c r="I14" s="6">
        <f>D14-B14</f>
        <v>4.4950447604408202E-2</v>
      </c>
      <c r="J14" s="6">
        <f>B14-C14</f>
        <v>-1.13575780718653E-4</v>
      </c>
    </row>
    <row r="15" spans="1:12" ht="15" thickBot="1" x14ac:dyDescent="0.35">
      <c r="A15" s="5" t="s">
        <v>4</v>
      </c>
      <c r="B15" s="15">
        <f>[2]Mode_fin_phon_no_Reg_0H_b0!B3</f>
        <v>0</v>
      </c>
      <c r="C15" s="14">
        <f>[2]Mode_fin_phon_no_Reg_0H_b0!C3</f>
        <v>1.13598069748795E-4</v>
      </c>
      <c r="D15" s="14">
        <f>[2]Mode_fin_phon_no_Reg_0H_b0!D3</f>
        <v>4.51051747003582E-2</v>
      </c>
      <c r="E15" s="5">
        <f>[2]Mode_fin_phon_no_Reg_0H_b0!E3</f>
        <v>0</v>
      </c>
      <c r="F15" s="5">
        <f>[2]Mode_fin_phon_no_Reg_0H_b0!F3</f>
        <v>-3.99</v>
      </c>
      <c r="G15" s="13">
        <f>[2]Mode_fin_phon_no_Reg_0H_b0!G3</f>
        <v>6.6119874000251697E-5</v>
      </c>
      <c r="H15" s="5" t="str">
        <f t="shared" ref="H15:H17" si="4">IF(G15&lt;0.001, "p &lt; .001", _xlfn.CONCAT("p = ", REPLACE(ROUND(G15, 3),1,2,".")))</f>
        <v>p &lt; .001</v>
      </c>
      <c r="I15" s="6">
        <f>D15-B15</f>
        <v>4.51051747003582E-2</v>
      </c>
      <c r="J15" s="6">
        <f>B15-C15</f>
        <v>-1.13598069748795E-4</v>
      </c>
    </row>
    <row r="16" spans="1:12" ht="15" thickBot="1" x14ac:dyDescent="0.35">
      <c r="A16" s="5" t="s">
        <v>5</v>
      </c>
      <c r="B16" s="15">
        <f>[2]Mode_fin_phon_no_Reg_0H_b0!B4</f>
        <v>0.01</v>
      </c>
      <c r="C16" s="14">
        <f>[2]Mode_fin_phon_no_Reg_0H_b0!C4</f>
        <v>1.67598119496786E-3</v>
      </c>
      <c r="D16" s="14">
        <f>[2]Mode_fin_phon_no_Reg_0H_b0!D4</f>
        <v>0.126939867665152</v>
      </c>
      <c r="E16" s="5">
        <f>[2]Mode_fin_phon_no_Reg_0H_b0!E4</f>
        <v>0.02</v>
      </c>
      <c r="F16" s="5">
        <f>[2]Mode_fin_phon_no_Reg_0H_b0!F4</f>
        <v>-3.83</v>
      </c>
      <c r="G16" s="13">
        <f>[2]Mode_fin_phon_no_Reg_0H_b0!G4</f>
        <v>1.2830451696104099E-4</v>
      </c>
      <c r="H16" s="5" t="str">
        <f t="shared" si="4"/>
        <v>p &lt; .001</v>
      </c>
      <c r="I16" s="5">
        <f>D16-B16</f>
        <v>0.11693986766515201</v>
      </c>
      <c r="J16" s="5">
        <f>B16-C16</f>
        <v>8.3240188050321406E-3</v>
      </c>
    </row>
    <row r="17" spans="1:10" x14ac:dyDescent="0.3">
      <c r="A17" s="5" t="s">
        <v>6</v>
      </c>
      <c r="B17" s="15">
        <f>[2]Mode_fin_phon_no_Reg_0H_b0!B5</f>
        <v>0.13</v>
      </c>
      <c r="C17" s="14">
        <f>[2]Mode_fin_phon_no_Reg_0H_b0!C5</f>
        <v>1.9650725316708199E-2</v>
      </c>
      <c r="D17" s="14">
        <f>[2]Mode_fin_phon_no_Reg_0H_b0!D5</f>
        <v>0.88295077608603301</v>
      </c>
      <c r="E17" s="5">
        <f>[2]Mode_fin_phon_no_Reg_0H_b0!E5</f>
        <v>0.13</v>
      </c>
      <c r="F17" s="5">
        <f>[2]Mode_fin_phon_no_Reg_0H_b0!F5</f>
        <v>-2.09</v>
      </c>
      <c r="G17" s="13">
        <f>[2]Mode_fin_phon_no_Reg_0H_b0!G5</f>
        <v>3.6779381924378102E-2</v>
      </c>
      <c r="H17" s="5" t="str">
        <f t="shared" si="4"/>
        <v>p = .037</v>
      </c>
      <c r="I17" s="5">
        <f>D17-B17</f>
        <v>0.752950776086033</v>
      </c>
      <c r="J17" s="5">
        <f>B17-C17</f>
        <v>0.11034927468329181</v>
      </c>
    </row>
    <row r="18" spans="1:10" x14ac:dyDescent="0.3">
      <c r="A18" s="3"/>
    </row>
  </sheetData>
  <mergeCells count="2">
    <mergeCell ref="A1:K1"/>
    <mergeCell ref="A12:G12"/>
  </mergeCells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CA1E7-12FB-44E1-A7B1-8F21727878DD}">
  <dimension ref="A1:L18"/>
  <sheetViews>
    <sheetView topLeftCell="A6" zoomScale="85" zoomScaleNormal="85" workbookViewId="0">
      <selection activeCell="D37" sqref="D37"/>
    </sheetView>
  </sheetViews>
  <sheetFormatPr defaultRowHeight="14.4" x14ac:dyDescent="0.3"/>
  <cols>
    <col min="1" max="1" width="12.33203125" customWidth="1"/>
    <col min="2" max="2" width="10.109375" customWidth="1"/>
    <col min="3" max="3" width="14" bestFit="1" customWidth="1"/>
    <col min="4" max="4" width="11.5546875" customWidth="1"/>
    <col min="5" max="5" width="12.5546875" customWidth="1"/>
    <col min="6" max="6" width="12" customWidth="1"/>
    <col min="7" max="8" width="10.5546875" customWidth="1"/>
    <col min="9" max="9" width="13.109375" customWidth="1"/>
    <col min="10" max="10" width="13.5546875" bestFit="1" customWidth="1"/>
    <col min="11" max="11" width="18.33203125" customWidth="1"/>
    <col min="12" max="12" width="12.5546875" bestFit="1" customWidth="1"/>
    <col min="13" max="13" width="12.5546875" customWidth="1"/>
  </cols>
  <sheetData>
    <row r="1" spans="1:12" ht="15" customHeight="1" x14ac:dyDescent="0.3">
      <c r="A1" s="17" t="s">
        <v>18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2" ht="15" customHeight="1" x14ac:dyDescent="0.3">
      <c r="A2" s="1" t="s">
        <v>7</v>
      </c>
      <c r="B2" s="1" t="s">
        <v>8</v>
      </c>
      <c r="C2" s="1" t="s">
        <v>19</v>
      </c>
      <c r="D2" s="1" t="s">
        <v>0</v>
      </c>
      <c r="E2" s="1" t="s">
        <v>1</v>
      </c>
      <c r="F2" s="1" t="s">
        <v>2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</row>
    <row r="3" spans="1:12" ht="15" customHeight="1" x14ac:dyDescent="0.3">
      <c r="A3" s="2" t="s">
        <v>3</v>
      </c>
      <c r="B3" s="2" t="s">
        <v>4</v>
      </c>
      <c r="C3" s="2">
        <f>IF([3]Mode_PA_GLMM_b1!C2&gt;50,ROUND([3]Mode_PA_GLMM_b1!C2,0),IF([3]Mode_PA_GLMM_b1!C2&lt;0.01,"&lt;0.01",ROUND([3]Mode_PA_GLMM_b1!C2,2)))</f>
        <v>0.18</v>
      </c>
      <c r="D3" s="10">
        <f>[3]Mode_PA_GLMM_b1!D2</f>
        <v>8.0527924660077493E-3</v>
      </c>
      <c r="E3" s="10">
        <f>[3]Mode_PA_GLMM_b1!E2</f>
        <v>4.10002636438381</v>
      </c>
      <c r="F3" s="2">
        <f>[3]Mode_PA_GLMM_b1!F2</f>
        <v>0.28891280351455001</v>
      </c>
      <c r="G3" s="2">
        <f>[3]Mode_PA_GLMM_b1!G2</f>
        <v>-1.07255305542201</v>
      </c>
      <c r="H3" s="2">
        <f>[3]Mode_PA_GLMM_b1!H2</f>
        <v>0.28347169720194298</v>
      </c>
      <c r="I3" s="2" t="str">
        <f>IF(G14&lt;0.001, "p &lt; .001", _xlfn.CONCAT("p = ", REPLACE(ROUND(G14, 3),1,2,".")))</f>
        <v>p &lt; .001</v>
      </c>
      <c r="J3" s="2" t="str">
        <f>_xlfn.CONCAT(A3, ", ", B3)</f>
        <v>MDC, MWH</v>
      </c>
      <c r="K3" s="9">
        <f t="shared" ref="K3:K8" si="0">E3-C3</f>
        <v>3.9200263643838098</v>
      </c>
      <c r="L3" s="9">
        <f t="shared" ref="L3:L8" si="1">C3-D3</f>
        <v>0.17194720753399223</v>
      </c>
    </row>
    <row r="4" spans="1:12" ht="15" customHeight="1" x14ac:dyDescent="0.3">
      <c r="A4" s="2" t="s">
        <v>3</v>
      </c>
      <c r="B4" s="2" t="s">
        <v>5</v>
      </c>
      <c r="C4" s="2">
        <f>IF([3]Mode_PA_GLMM_b1!C3&gt;50,ROUND([3]Mode_PA_GLMM_b1!C3,0),IF([3]Mode_PA_GLMM_b1!C3&lt;0.01,"&lt;0.01",ROUND([3]Mode_PA_GLMM_b1!C3,2)))</f>
        <v>70</v>
      </c>
      <c r="D4" s="10">
        <f>[3]Mode_PA_GLMM_b1!D3</f>
        <v>15.6827789504256</v>
      </c>
      <c r="E4" s="10">
        <f>[3]Mode_PA_GLMM_b1!E3</f>
        <v>309.05197627387901</v>
      </c>
      <c r="F4" s="2">
        <f>[3]Mode_PA_GLMM_b1!F3</f>
        <v>52.942364112642203</v>
      </c>
      <c r="G4" s="2">
        <f>[3]Mode_PA_GLMM_b1!G3</f>
        <v>5.5795695416077997</v>
      </c>
      <c r="H4" s="2">
        <f>[3]Mode_PA_GLMM_b1!H3</f>
        <v>2.4111453423660501E-8</v>
      </c>
      <c r="I4" s="2" t="str">
        <f t="shared" ref="I4:I9" si="2">IF(G15&lt;0.001, "p &lt; .001", _xlfn.CONCAT("p = ", REPLACE(ROUND(G15, 3),1,2,".")))</f>
        <v>p &lt; .001</v>
      </c>
      <c r="J4" s="2" t="str">
        <f t="shared" ref="J4:J8" si="3">_xlfn.CONCAT(A4, ", ", B4)</f>
        <v>MDC, MYN</v>
      </c>
      <c r="K4" s="9">
        <f t="shared" si="0"/>
        <v>239.05197627387901</v>
      </c>
      <c r="L4" s="9">
        <f t="shared" si="1"/>
        <v>54.3172210495744</v>
      </c>
    </row>
    <row r="5" spans="1:12" ht="15" customHeight="1" x14ac:dyDescent="0.3">
      <c r="A5" s="2" t="s">
        <v>3</v>
      </c>
      <c r="B5" s="2" t="s">
        <v>6</v>
      </c>
      <c r="C5" s="2">
        <f>IF([3]Mode_PA_GLMM_b1!C4&gt;50,ROUND([3]Mode_PA_GLMM_b1!C4,0),IF([3]Mode_PA_GLMM_b1!C4&lt;0.01,"&lt;0.01",ROUND([3]Mode_PA_GLMM_b1!C4,2)))</f>
        <v>594</v>
      </c>
      <c r="D5" s="10">
        <f>[3]Mode_PA_GLMM_b1!D4</f>
        <v>127.239162995103</v>
      </c>
      <c r="E5" s="10">
        <f>[3]Mode_PA_GLMM_b1!E4</f>
        <v>2777.1870842018302</v>
      </c>
      <c r="F5" s="2">
        <f>[3]Mode_PA_GLMM_b1!F4</f>
        <v>467.54785382672901</v>
      </c>
      <c r="G5" s="2">
        <f>[3]Mode_PA_GLMM_b1!G4</f>
        <v>8.1213220731287308</v>
      </c>
      <c r="H5" s="2">
        <f>[3]Mode_PA_GLMM_b1!H4</f>
        <v>4.6113249533666E-16</v>
      </c>
      <c r="I5" s="2" t="str">
        <f t="shared" si="2"/>
        <v>p &lt; .001</v>
      </c>
      <c r="J5" s="2" t="str">
        <f t="shared" si="3"/>
        <v>MDC, MDQ</v>
      </c>
      <c r="K5" s="9">
        <f t="shared" si="0"/>
        <v>2183.1870842018302</v>
      </c>
      <c r="L5" s="9">
        <f t="shared" si="1"/>
        <v>466.76083700489698</v>
      </c>
    </row>
    <row r="6" spans="1:12" ht="15" customHeight="1" x14ac:dyDescent="0.3">
      <c r="A6" s="2" t="s">
        <v>4</v>
      </c>
      <c r="B6" s="2" t="s">
        <v>5</v>
      </c>
      <c r="C6" s="2">
        <f>IF([3]Mode_PA_GLMM_b1!C5&gt;50,ROUND([3]Mode_PA_GLMM_b1!C5,0),IF([3]Mode_PA_GLMM_b1!C5&lt;0.01,"&lt;0.01",ROUND([3]Mode_PA_GLMM_b1!C5,2)))</f>
        <v>69</v>
      </c>
      <c r="D6" s="10">
        <f>[3]Mode_PA_GLMM_b1!D5</f>
        <v>15.505789568127801</v>
      </c>
      <c r="E6" s="10">
        <f>[3]Mode_PA_GLMM_b1!E5</f>
        <v>306.41918426207701</v>
      </c>
      <c r="F6" s="2">
        <f>[3]Mode_PA_GLMM_b1!F5</f>
        <v>52.4672005035182</v>
      </c>
      <c r="G6" s="2">
        <f>[3]Mode_PA_GLMM_b1!G5</f>
        <v>5.5612688251459099</v>
      </c>
      <c r="H6" s="11">
        <f>[3]Mode_PA_GLMM_b1!H5</f>
        <v>2.6782027586965099E-8</v>
      </c>
      <c r="I6" s="2" t="str">
        <f t="shared" si="2"/>
        <v>p = .89</v>
      </c>
      <c r="J6" s="2" t="str">
        <f t="shared" si="3"/>
        <v>MWH, MYN</v>
      </c>
      <c r="K6" s="9">
        <f t="shared" si="0"/>
        <v>237.41918426207701</v>
      </c>
      <c r="L6" s="9">
        <f t="shared" si="1"/>
        <v>53.494210431872197</v>
      </c>
    </row>
    <row r="7" spans="1:12" ht="15" customHeight="1" x14ac:dyDescent="0.3">
      <c r="A7" s="2" t="s">
        <v>4</v>
      </c>
      <c r="B7" s="2" t="s">
        <v>6</v>
      </c>
      <c r="C7" s="2">
        <f>IF([3]Mode_PA_GLMM_b1!C6&gt;50,ROUND([3]Mode_PA_GLMM_b1!C6,0),IF([3]Mode_PA_GLMM_b1!C6&lt;0.01,"&lt;0.01",ROUND([3]Mode_PA_GLMM_b1!C6,2)))</f>
        <v>589</v>
      </c>
      <c r="D7" s="10">
        <f>[3]Mode_PA_GLMM_b1!D6</f>
        <v>125.830418686282</v>
      </c>
      <c r="E7" s="10">
        <f>[3]Mode_PA_GLMM_b1!E6</f>
        <v>2753.6057141761398</v>
      </c>
      <c r="F7" s="2">
        <f>[3]Mode_PA_GLMM_b1!F6</f>
        <v>463.365535915902</v>
      </c>
      <c r="G7" s="2">
        <f>[3]Mode_PA_GLMM_b1!G6</f>
        <v>8.1019754034094298</v>
      </c>
      <c r="H7" s="2">
        <f>[3]Mode_PA_GLMM_b1!H6</f>
        <v>5.4073878172321104E-16</v>
      </c>
      <c r="I7" s="2" t="str">
        <f t="shared" si="2"/>
        <v>p &lt; .001</v>
      </c>
      <c r="J7" s="2" t="str">
        <f t="shared" si="3"/>
        <v>MWH, MDQ</v>
      </c>
      <c r="K7" s="9">
        <f t="shared" si="0"/>
        <v>2164.6057141761398</v>
      </c>
      <c r="L7" s="9">
        <f t="shared" si="1"/>
        <v>463.16958131371803</v>
      </c>
    </row>
    <row r="8" spans="1:12" ht="15" customHeight="1" x14ac:dyDescent="0.3">
      <c r="A8" s="2" t="s">
        <v>5</v>
      </c>
      <c r="B8" s="2" t="s">
        <v>6</v>
      </c>
      <c r="C8" s="2">
        <f>IF([3]Mode_PA_GLMM_b1!C7&gt;50,ROUND([3]Mode_PA_GLMM_b1!C7,0),IF([3]Mode_PA_GLMM_b1!C7&lt;0.01,"&lt;0.01",ROUND([3]Mode_PA_GLMM_b1!C7,2)))</f>
        <v>9.14</v>
      </c>
      <c r="D8" s="10">
        <f>[3]Mode_PA_GLMM_b1!D7</f>
        <v>4.8436178894757003</v>
      </c>
      <c r="E8" s="10">
        <f>[3]Mode_PA_GLMM_b1!E7</f>
        <v>17.242640479346001</v>
      </c>
      <c r="F8" s="2">
        <f>[3]Mode_PA_GLMM_b1!F7</f>
        <v>2.9601784035488601</v>
      </c>
      <c r="G8" s="2">
        <f>[3]Mode_PA_GLMM_b1!G7</f>
        <v>6.8305687162938904</v>
      </c>
      <c r="H8" s="2">
        <f>[3]Mode_PA_GLMM_b1!H7</f>
        <v>8.4578653340029097E-12</v>
      </c>
      <c r="I8" s="2" t="str">
        <f t="shared" si="2"/>
        <v>p &lt; .001</v>
      </c>
      <c r="J8" s="2" t="str">
        <f t="shared" si="3"/>
        <v>MYN, MDQ</v>
      </c>
      <c r="K8" s="9">
        <f t="shared" si="0"/>
        <v>8.1026404793460003</v>
      </c>
      <c r="L8" s="9">
        <f t="shared" si="1"/>
        <v>4.2963821105243003</v>
      </c>
    </row>
    <row r="9" spans="1:12" x14ac:dyDescent="0.3">
      <c r="A9" s="2" t="s">
        <v>16</v>
      </c>
      <c r="B9" s="2" t="s">
        <v>17</v>
      </c>
      <c r="C9" s="2">
        <f>IF([3]Mode_PA_GLMM_b1!C8&gt;50,ROUND([3]Mode_PA_GLMM_b1!C8,0),IF([3]Mode_PA_GLMM_b1!C8&lt;0.01,"&lt;0.01",ROUND([3]Mode_PA_GLMM_b1!C8,2)))</f>
        <v>5.44</v>
      </c>
      <c r="D9" s="10">
        <f>[3]Mode_PA_GLMM_b1!D8</f>
        <v>1.2424043982191899</v>
      </c>
      <c r="E9" s="10">
        <f>[3]Mode_PA_GLMM_b1!E8</f>
        <v>23.7720294182628</v>
      </c>
      <c r="F9" s="2">
        <f>[3]Mode_PA_GLMM_b1!F8</f>
        <v>4.0919999999999996</v>
      </c>
      <c r="G9" s="2">
        <f>[3]Mode_PA_GLMM_b1!G8</f>
        <v>2.2480000000000002</v>
      </c>
      <c r="H9" s="2">
        <f>[3]Mode_PA_GLMM_b1!H8</f>
        <v>2.4561340272389098E-2</v>
      </c>
      <c r="I9" s="2" t="str">
        <f t="shared" si="2"/>
        <v>p &lt; .001</v>
      </c>
      <c r="J9" s="2" t="str">
        <f>_xlfn.CONCAT(A9, ", ", B9)</f>
        <v>F, M</v>
      </c>
      <c r="K9" s="9">
        <f>E9-C9</f>
        <v>18.332029418262799</v>
      </c>
      <c r="L9" s="9">
        <f>C9-D9</f>
        <v>4.1975956017808107</v>
      </c>
    </row>
    <row r="12" spans="1:12" x14ac:dyDescent="0.3">
      <c r="A12" s="19"/>
      <c r="B12" s="18"/>
      <c r="C12" s="18"/>
      <c r="D12" s="18"/>
      <c r="E12" s="18"/>
      <c r="F12" s="18"/>
      <c r="G12" s="18"/>
    </row>
    <row r="13" spans="1:12" ht="15" thickBot="1" x14ac:dyDescent="0.35">
      <c r="A13" s="4" t="s">
        <v>7</v>
      </c>
      <c r="B13" s="4" t="s">
        <v>19</v>
      </c>
      <c r="C13" s="4" t="s">
        <v>0</v>
      </c>
      <c r="D13" s="4" t="s">
        <v>1</v>
      </c>
      <c r="E13" s="4" t="s">
        <v>2</v>
      </c>
      <c r="F13" s="4" t="s">
        <v>9</v>
      </c>
      <c r="G13" s="4" t="s">
        <v>10</v>
      </c>
      <c r="H13" s="8" t="s">
        <v>11</v>
      </c>
      <c r="I13" s="7" t="s">
        <v>13</v>
      </c>
      <c r="J13" s="7" t="s">
        <v>14</v>
      </c>
    </row>
    <row r="14" spans="1:12" ht="15.6" thickTop="1" thickBot="1" x14ac:dyDescent="0.35">
      <c r="A14" s="5" t="s">
        <v>3</v>
      </c>
      <c r="B14" s="5">
        <f>IF([4]Mode_PA_GLMM_b0!B2&gt;50,ROUND([4]Mode_PA_GLMM_b0!B2,0),[4]Mode_PA_GLMM_b0!B2)</f>
        <v>1.6786727220305399E-3</v>
      </c>
      <c r="C14" s="5">
        <f>[4]Mode_PA_GLMM_b0!C2</f>
        <v>2.5935340396234403E-4</v>
      </c>
      <c r="D14" s="5">
        <f>[4]Mode_PA_GLMM_b0!D2</f>
        <v>1.0865259775416599E-2</v>
      </c>
      <c r="E14" s="5">
        <f>[4]Mode_PA_GLMM_b0!E2</f>
        <v>1.5995364976086001E-3</v>
      </c>
      <c r="F14" s="5">
        <f>[4]Mode_PA_GLMM_b0!F2</f>
        <v>-6.7058814459608396</v>
      </c>
      <c r="G14" s="5">
        <f>[4]Mode_PA_GLMM_b0!G2</f>
        <v>2.00194210168173E-11</v>
      </c>
      <c r="H14" s="5" t="str">
        <f>IF(G14&lt;0.001, "p &lt; .001", _xlfn.CONCAT("p = ", REPLACE(ROUND(G14, 3),1,2,".")))</f>
        <v>p &lt; .001</v>
      </c>
      <c r="I14" s="6">
        <f>D14-B14</f>
        <v>9.186587053386059E-3</v>
      </c>
      <c r="J14" s="6">
        <f>B14-C14</f>
        <v>1.419319318068196E-3</v>
      </c>
    </row>
    <row r="15" spans="1:12" ht="15" thickBot="1" x14ac:dyDescent="0.35">
      <c r="A15" s="5" t="s">
        <v>4</v>
      </c>
      <c r="B15" s="5">
        <f>IF([4]Mode_PA_GLMM_b0!B3&gt;50,ROUND([4]Mode_PA_GLMM_b0!B3,0),[4]Mode_PA_GLMM_b0!B3)</f>
        <v>1.69540660966118E-3</v>
      </c>
      <c r="C15" s="5">
        <f>[4]Mode_PA_GLMM_b0!C3</f>
        <v>2.6160421767802098E-4</v>
      </c>
      <c r="D15" s="5">
        <f>[4]Mode_PA_GLMM_b0!D3</f>
        <v>1.0987604089856801E-2</v>
      </c>
      <c r="E15" s="5">
        <f>[4]Mode_PA_GLMM_b0!E3</f>
        <v>1.6165870506532501E-3</v>
      </c>
      <c r="F15" s="5">
        <f>[4]Mode_PA_GLMM_b0!F3</f>
        <v>-6.6908926979826902</v>
      </c>
      <c r="G15" s="5">
        <f>[4]Mode_PA_GLMM_b0!G3</f>
        <v>2.2181326924109599E-11</v>
      </c>
      <c r="H15" s="5" t="str">
        <f t="shared" ref="H15:H17" si="4">IF(G15&lt;0.001, "p &lt; .001", _xlfn.CONCAT("p = ", REPLACE(ROUND(G15, 3),1,2,".")))</f>
        <v>p &lt; .001</v>
      </c>
      <c r="I15" s="6">
        <f>D15-B15</f>
        <v>9.2921974801956214E-3</v>
      </c>
      <c r="J15" s="6">
        <f>B15-C15</f>
        <v>1.4338023919831591E-3</v>
      </c>
    </row>
    <row r="16" spans="1:12" ht="15" thickBot="1" x14ac:dyDescent="0.35">
      <c r="A16" s="5" t="s">
        <v>5</v>
      </c>
      <c r="B16" s="5">
        <f>IF([4]Mode_PA_GLMM_b0!B4&gt;50,ROUND([4]Mode_PA_GLMM_b0!B4,0),[4]Mode_PA_GLMM_b0!B4)</f>
        <v>0.11025367143331</v>
      </c>
      <c r="C16" s="5">
        <f>[4]Mode_PA_GLMM_b0!C4</f>
        <v>3.2067089774966397E-2</v>
      </c>
      <c r="D16" s="5">
        <f>[4]Mode_PA_GLMM_b0!D4</f>
        <v>0.37907624763673098</v>
      </c>
      <c r="E16" s="5">
        <f>[4]Mode_PA_GLMM_b0!E4</f>
        <v>6.9469727067751202E-2</v>
      </c>
      <c r="F16" s="5">
        <f>[4]Mode_PA_GLMM_b0!F4</f>
        <v>-3.4994552245706001</v>
      </c>
      <c r="G16" s="5">
        <f>[4]Mode_PA_GLMM_b0!G4</f>
        <v>4.6620989726271799E-4</v>
      </c>
      <c r="H16" s="5" t="str">
        <f t="shared" si="4"/>
        <v>p &lt; .001</v>
      </c>
      <c r="I16" s="5">
        <f>D16-B16</f>
        <v>0.26882257620342098</v>
      </c>
      <c r="J16" s="5">
        <f>B16-C16</f>
        <v>7.8186581658343607E-2</v>
      </c>
    </row>
    <row r="17" spans="1:10" x14ac:dyDescent="0.3">
      <c r="A17" s="5" t="s">
        <v>6</v>
      </c>
      <c r="B17" s="5">
        <f>IF([4]Mode_PA_GLMM_b0!B5&gt;50,ROUND([4]Mode_PA_GLMM_b0!B5,0),[4]Mode_PA_GLMM_b0!B5)</f>
        <v>0.921748937447744</v>
      </c>
      <c r="C17" s="5">
        <f>[4]Mode_PA_GLMM_b0!C5</f>
        <v>0.291926625609577</v>
      </c>
      <c r="D17" s="5">
        <f>[4]Mode_PA_GLMM_b0!D5</f>
        <v>2.9103926437403</v>
      </c>
      <c r="E17" s="5">
        <f>[4]Mode_PA_GLMM_b0!E5</f>
        <v>0.54072403830920401</v>
      </c>
      <c r="F17" s="5">
        <f>[4]Mode_PA_GLMM_b0!F5</f>
        <v>-0.138899522388792</v>
      </c>
      <c r="G17" s="5">
        <f>[4]Mode_PA_GLMM_b0!G5</f>
        <v>0.88952954838811205</v>
      </c>
      <c r="H17" s="5" t="str">
        <f t="shared" si="4"/>
        <v>p = .89</v>
      </c>
      <c r="I17" s="5">
        <f>D17-B17</f>
        <v>1.9886437062925562</v>
      </c>
      <c r="J17" s="5">
        <f>B17-C17</f>
        <v>0.62982231183816695</v>
      </c>
    </row>
    <row r="18" spans="1:10" x14ac:dyDescent="0.3">
      <c r="A18" s="3"/>
    </row>
  </sheetData>
  <mergeCells count="2">
    <mergeCell ref="A1:K1"/>
    <mergeCell ref="A12:G12"/>
  </mergeCells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55284-3160-42EB-A1E1-0C145B1A0B51}">
  <dimension ref="A1:L18"/>
  <sheetViews>
    <sheetView zoomScale="85" zoomScaleNormal="85" workbookViewId="0">
      <selection activeCell="C5" sqref="C5"/>
    </sheetView>
  </sheetViews>
  <sheetFormatPr defaultRowHeight="14.4" x14ac:dyDescent="0.3"/>
  <cols>
    <col min="1" max="1" width="12.33203125" customWidth="1"/>
    <col min="2" max="2" width="10.109375" customWidth="1"/>
    <col min="3" max="3" width="14" bestFit="1" customWidth="1"/>
    <col min="4" max="4" width="11.5546875" customWidth="1"/>
    <col min="5" max="5" width="12.5546875" customWidth="1"/>
    <col min="6" max="6" width="12" customWidth="1"/>
    <col min="7" max="8" width="10.5546875" customWidth="1"/>
    <col min="9" max="9" width="13.109375" customWidth="1"/>
    <col min="10" max="10" width="13.5546875" bestFit="1" customWidth="1"/>
    <col min="11" max="11" width="18.33203125" customWidth="1"/>
    <col min="12" max="12" width="12.5546875" bestFit="1" customWidth="1"/>
    <col min="13" max="13" width="12.5546875" customWidth="1"/>
  </cols>
  <sheetData>
    <row r="1" spans="1:12" ht="15" customHeight="1" x14ac:dyDescent="0.3">
      <c r="A1" s="17" t="s">
        <v>20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2" ht="15" customHeight="1" x14ac:dyDescent="0.3">
      <c r="A2" s="1" t="s">
        <v>7</v>
      </c>
      <c r="B2" s="1" t="s">
        <v>8</v>
      </c>
      <c r="C2" s="1" t="s">
        <v>19</v>
      </c>
      <c r="D2" s="1" t="s">
        <v>0</v>
      </c>
      <c r="E2" s="1" t="s">
        <v>1</v>
      </c>
      <c r="F2" s="1" t="s">
        <v>2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</row>
    <row r="3" spans="1:12" ht="15" customHeight="1" x14ac:dyDescent="0.3">
      <c r="A3" s="2" t="s">
        <v>3</v>
      </c>
      <c r="B3" s="2" t="s">
        <v>4</v>
      </c>
      <c r="C3" s="2">
        <f>IF([5]Mode_fin_phon_GLMM_b1!C2&gt;50,ROUND([5]Mode_fin_phon_GLMM_b1!C2,0),IF([5]Mode_fin_phon_GLMM_b1!C2&lt;1,ROUND([5]Mode_fin_phon_GLMM_b1!C2,2),ROUND([5]Mode_fin_phon_GLMM_b1!C2,2)))</f>
        <v>0.66</v>
      </c>
      <c r="D3" s="10">
        <f>[5]Mode_fin_phon_GLMM_b1!D2</f>
        <v>0.29951860940121899</v>
      </c>
      <c r="E3" s="10">
        <f>[5]Mode_fin_phon_GLMM_b1!E2</f>
        <v>1.45667065954033</v>
      </c>
      <c r="F3" s="2">
        <f>[5]Mode_fin_phon_GLMM_b1!F2</f>
        <v>0.26653083391931598</v>
      </c>
      <c r="G3" s="2">
        <f>[5]Mode_fin_phon_GLMM_b1!G2</f>
        <v>-1.0277616282409101</v>
      </c>
      <c r="H3" s="2">
        <f>[5]Mode_fin_phon_GLMM_b1!H2</f>
        <v>0.30406197021822301</v>
      </c>
      <c r="I3" s="2" t="str">
        <f>IF(G14&lt;0.001, "p &lt; .001", _xlfn.CONCAT("p = ", REPLACE(ROUND(G14, 3),1,2,".")))</f>
        <v>p = .025</v>
      </c>
      <c r="J3" s="2" t="str">
        <f>_xlfn.CONCAT(A3, ", ", B3)</f>
        <v>MDC, MWH</v>
      </c>
      <c r="K3" s="9">
        <f t="shared" ref="K3:K8" si="0">E3-C3</f>
        <v>0.79667065954033001</v>
      </c>
      <c r="L3" s="9">
        <f t="shared" ref="L3:L8" si="1">C3-D3</f>
        <v>0.36048139059878104</v>
      </c>
    </row>
    <row r="4" spans="1:12" ht="15" customHeight="1" x14ac:dyDescent="0.3">
      <c r="A4" s="2" t="s">
        <v>3</v>
      </c>
      <c r="B4" s="2" t="s">
        <v>5</v>
      </c>
      <c r="C4" s="2">
        <f>IF([5]Mode_fin_phon_GLMM_b1!C3&gt;50,ROUND([5]Mode_fin_phon_GLMM_b1!C3,0),IF([5]Mode_fin_phon_GLMM_b1!C3&lt;1,ROUND([5]Mode_fin_phon_GLMM_b1!C3,2),ROUND([5]Mode_fin_phon_GLMM_b1!C3,2)))</f>
        <v>1.83</v>
      </c>
      <c r="D4" s="10">
        <f>[5]Mode_fin_phon_GLMM_b1!D3</f>
        <v>0.88218990729235502</v>
      </c>
      <c r="E4" s="10">
        <f>[5]Mode_fin_phon_GLMM_b1!E3</f>
        <v>3.7996629786880298</v>
      </c>
      <c r="F4" s="2">
        <f>[5]Mode_fin_phon_GLMM_b1!F3</f>
        <v>0.68203360576175598</v>
      </c>
      <c r="G4" s="2">
        <f>[5]Mode_fin_phon_GLMM_b1!G3</f>
        <v>1.6234795495502199</v>
      </c>
      <c r="H4" s="2">
        <f>[5]Mode_fin_phon_GLMM_b1!H3</f>
        <v>0.104486931574977</v>
      </c>
      <c r="I4" s="2" t="str">
        <f t="shared" ref="I4:I9" si="2">IF(G15&lt;0.001, "p &lt; .001", _xlfn.CONCAT("p = ", REPLACE(ROUND(G15, 3),1,2,".")))</f>
        <v>p = .013</v>
      </c>
      <c r="J4" s="2" t="str">
        <f t="shared" ref="J4:J8" si="3">_xlfn.CONCAT(A4, ", ", B4)</f>
        <v>MDC, MYN</v>
      </c>
      <c r="K4" s="9">
        <f t="shared" si="0"/>
        <v>1.9696629786880298</v>
      </c>
      <c r="L4" s="9">
        <f t="shared" si="1"/>
        <v>0.94781009270764505</v>
      </c>
    </row>
    <row r="5" spans="1:12" ht="15" customHeight="1" x14ac:dyDescent="0.3">
      <c r="A5" s="2" t="s">
        <v>3</v>
      </c>
      <c r="B5" s="2" t="s">
        <v>6</v>
      </c>
      <c r="C5" s="2">
        <f>IF([5]Mode_fin_phon_GLMM_b1!C4&gt;50,ROUND([5]Mode_fin_phon_GLMM_b1!C4,0),IF([5]Mode_fin_phon_GLMM_b1!C4&lt;1,ROUND([5]Mode_fin_phon_GLMM_b1!C4,2),ROUND([5]Mode_fin_phon_GLMM_b1!C4,2)))</f>
        <v>10.09</v>
      </c>
      <c r="D5" s="10">
        <f>[5]Mode_fin_phon_GLMM_b1!D4</f>
        <v>4.7081584039886897</v>
      </c>
      <c r="E5" s="10">
        <f>[5]Mode_fin_phon_GLMM_b1!E4</f>
        <v>21.606042057152099</v>
      </c>
      <c r="F5" s="2">
        <f>[5]Mode_fin_phon_GLMM_b1!F4</f>
        <v>3.9203760652460802</v>
      </c>
      <c r="G5" s="2">
        <f>[5]Mode_fin_phon_GLMM_b1!G4</f>
        <v>5.9458056811026898</v>
      </c>
      <c r="H5" s="16">
        <f>[5]Mode_fin_phon_GLMM_b1!H4</f>
        <v>2.7510034534199E-9</v>
      </c>
      <c r="I5" s="2" t="str">
        <f t="shared" si="2"/>
        <v>p = .063</v>
      </c>
      <c r="J5" s="2" t="str">
        <f t="shared" si="3"/>
        <v>MDC, MDQ</v>
      </c>
      <c r="K5" s="9">
        <f t="shared" si="0"/>
        <v>11.516042057152099</v>
      </c>
      <c r="L5" s="9">
        <f t="shared" si="1"/>
        <v>5.3818415960113102</v>
      </c>
    </row>
    <row r="6" spans="1:12" ht="15" customHeight="1" x14ac:dyDescent="0.3">
      <c r="A6" s="2" t="s">
        <v>4</v>
      </c>
      <c r="B6" s="2" t="s">
        <v>5</v>
      </c>
      <c r="C6" s="2">
        <f>IF([5]Mode_fin_phon_GLMM_b1!C5&gt;50,ROUND([5]Mode_fin_phon_GLMM_b1!C5,0),IF([5]Mode_fin_phon_GLMM_b1!C5&lt;1,ROUND([5]Mode_fin_phon_GLMM_b1!C5,2),ROUND([5]Mode_fin_phon_GLMM_b1!C5,2)))</f>
        <v>2.77</v>
      </c>
      <c r="D6" s="10">
        <f>[5]Mode_fin_phon_GLMM_b1!D5</f>
        <v>1.28410359234133</v>
      </c>
      <c r="E6" s="10">
        <f>[5]Mode_fin_phon_GLMM_b1!E5</f>
        <v>5.9831058176357796</v>
      </c>
      <c r="F6" s="2">
        <f>[5]Mode_fin_phon_GLMM_b1!F5</f>
        <v>1.0881524296686</v>
      </c>
      <c r="G6" s="2">
        <f>[5]Mode_fin_phon_GLMM_b1!G5</f>
        <v>2.5969345939569202</v>
      </c>
      <c r="H6" s="11">
        <f>[5]Mode_fin_phon_GLMM_b1!H5</f>
        <v>9.4059832832942801E-3</v>
      </c>
      <c r="I6" s="2" t="str">
        <f t="shared" si="2"/>
        <v>p = .439</v>
      </c>
      <c r="J6" s="2" t="str">
        <f t="shared" si="3"/>
        <v>MWH, MYN</v>
      </c>
      <c r="K6" s="9">
        <f t="shared" si="0"/>
        <v>3.2131058176357796</v>
      </c>
      <c r="L6" s="9">
        <f t="shared" si="1"/>
        <v>1.48589640765867</v>
      </c>
    </row>
    <row r="7" spans="1:12" ht="15" customHeight="1" x14ac:dyDescent="0.3">
      <c r="A7" s="2" t="s">
        <v>4</v>
      </c>
      <c r="B7" s="2" t="s">
        <v>6</v>
      </c>
      <c r="C7" s="2">
        <f>IF([5]Mode_fin_phon_GLMM_b1!C6&gt;50,ROUND([5]Mode_fin_phon_GLMM_b1!C6,0),IF([5]Mode_fin_phon_GLMM_b1!C6&lt;1,ROUND([5]Mode_fin_phon_GLMM_b1!C6,2),ROUND([5]Mode_fin_phon_GLMM_b1!C6,2)))</f>
        <v>15.27</v>
      </c>
      <c r="D7" s="10">
        <f>[5]Mode_fin_phon_GLMM_b1!D6</f>
        <v>6.7997821373185596</v>
      </c>
      <c r="E7" s="10">
        <f>[5]Mode_fin_phon_GLMM_b1!E6</f>
        <v>34.288415894790496</v>
      </c>
      <c r="F7" s="2">
        <f>[5]Mode_fin_phon_GLMM_b1!F6</f>
        <v>6.3023041747574204</v>
      </c>
      <c r="G7" s="2">
        <f>[5]Mode_fin_phon_GLMM_b1!G6</f>
        <v>6.6042522847417704</v>
      </c>
      <c r="H7" s="16">
        <f>[5]Mode_fin_phon_GLMM_b1!H6</f>
        <v>3.9952865035426001E-11</v>
      </c>
      <c r="I7" s="2" t="str">
        <f t="shared" si="2"/>
        <v>p &lt; .001</v>
      </c>
      <c r="J7" s="2" t="str">
        <f t="shared" si="3"/>
        <v>MWH, MDQ</v>
      </c>
      <c r="K7" s="9">
        <f t="shared" si="0"/>
        <v>19.018415894790497</v>
      </c>
      <c r="L7" s="9">
        <f t="shared" si="1"/>
        <v>8.4702178626814408</v>
      </c>
    </row>
    <row r="8" spans="1:12" ht="15" customHeight="1" x14ac:dyDescent="0.3">
      <c r="A8" s="2" t="s">
        <v>5</v>
      </c>
      <c r="B8" s="2" t="s">
        <v>6</v>
      </c>
      <c r="C8" s="2">
        <f>IF([5]Mode_fin_phon_GLMM_b1!C7&gt;50,ROUND([5]Mode_fin_phon_GLMM_b1!C7,0),IF([5]Mode_fin_phon_GLMM_b1!C7&lt;1,ROUND([5]Mode_fin_phon_GLMM_b1!C7,2),ROUND([5]Mode_fin_phon_GLMM_b1!C7,2)))</f>
        <v>5.51</v>
      </c>
      <c r="D8" s="10">
        <f>[5]Mode_fin_phon_GLMM_b1!D7</f>
        <v>2.69473100911345</v>
      </c>
      <c r="E8" s="10">
        <f>[5]Mode_fin_phon_GLMM_b1!E7</f>
        <v>11.2617513467507</v>
      </c>
      <c r="F8" s="2">
        <f>[5]Mode_fin_phon_GLMM_b1!F7</f>
        <v>2.0098015435679799</v>
      </c>
      <c r="G8" s="2">
        <f>[5]Mode_fin_phon_GLMM_b1!G7</f>
        <v>4.6771032698501198</v>
      </c>
      <c r="H8" s="16">
        <f>[5]Mode_fin_phon_GLMM_b1!H7</f>
        <v>2.9095575048538E-6</v>
      </c>
      <c r="I8" s="2" t="str">
        <f t="shared" si="2"/>
        <v>p &lt; .001</v>
      </c>
      <c r="J8" s="2" t="str">
        <f t="shared" si="3"/>
        <v>MYN, MDQ</v>
      </c>
      <c r="K8" s="9">
        <f t="shared" si="0"/>
        <v>5.7517513467506998</v>
      </c>
      <c r="L8" s="9">
        <f t="shared" si="1"/>
        <v>2.8152689908865498</v>
      </c>
    </row>
    <row r="9" spans="1:12" x14ac:dyDescent="0.3">
      <c r="A9" s="2" t="s">
        <v>16</v>
      </c>
      <c r="B9" s="2" t="s">
        <v>17</v>
      </c>
      <c r="C9" s="2">
        <f>IF([5]Mode_fin_phon_GLMM_b1!C8&gt;50,ROUND([5]Mode_fin_phon_GLMM_b1!C8,0),IF([5]Mode_fin_phon_GLMM_b1!C8&lt;1,ROUND([5]Mode_fin_phon_GLMM_b1!C8,2),ROUND([5]Mode_fin_phon_GLMM_b1!C8,2)))</f>
        <v>0.64</v>
      </c>
      <c r="D9" s="10">
        <f>[5]Mode_fin_phon_GLMM_b1!D8</f>
        <v>1.4201822154475401E-2</v>
      </c>
      <c r="E9" s="10">
        <f>[5]Mode_fin_phon_GLMM_b1!E8</f>
        <v>29.1347458117265</v>
      </c>
      <c r="F9" s="2">
        <f>[5]Mode_fin_phon_GLMM_b1!F8</f>
        <v>1.2509999999999999</v>
      </c>
      <c r="G9" s="2">
        <f>[5]Mode_fin_phon_GLMM_b1!G8</f>
        <v>-0.22700000000000001</v>
      </c>
      <c r="H9" s="2">
        <f>[5]Mode_fin_phon_GLMM_b1!H8</f>
        <v>0.82058654903898598</v>
      </c>
      <c r="I9" s="2" t="str">
        <f t="shared" si="2"/>
        <v>p &lt; .001</v>
      </c>
      <c r="J9" s="2" t="str">
        <f>_xlfn.CONCAT(A9, ", ", B9)</f>
        <v>F, M</v>
      </c>
      <c r="K9" s="9">
        <f>E9-C9</f>
        <v>28.494745811726499</v>
      </c>
      <c r="L9" s="9">
        <f>C9-D9</f>
        <v>0.62579817784552461</v>
      </c>
    </row>
    <row r="12" spans="1:12" x14ac:dyDescent="0.3">
      <c r="A12" s="19"/>
      <c r="B12" s="18"/>
      <c r="C12" s="18"/>
      <c r="D12" s="18"/>
      <c r="E12" s="18"/>
      <c r="F12" s="18"/>
      <c r="G12" s="18"/>
    </row>
    <row r="13" spans="1:12" ht="15" thickBot="1" x14ac:dyDescent="0.35">
      <c r="A13" s="4" t="s">
        <v>7</v>
      </c>
      <c r="B13" s="4" t="s">
        <v>19</v>
      </c>
      <c r="C13" s="4" t="s">
        <v>0</v>
      </c>
      <c r="D13" s="4" t="s">
        <v>1</v>
      </c>
      <c r="E13" s="4" t="s">
        <v>2</v>
      </c>
      <c r="F13" s="4" t="s">
        <v>9</v>
      </c>
      <c r="G13" s="4" t="s">
        <v>10</v>
      </c>
      <c r="H13" s="8" t="s">
        <v>11</v>
      </c>
      <c r="I13" s="7" t="s">
        <v>13</v>
      </c>
      <c r="J13" s="7" t="s">
        <v>14</v>
      </c>
    </row>
    <row r="14" spans="1:12" ht="15.6" thickTop="1" thickBot="1" x14ac:dyDescent="0.35">
      <c r="A14" s="5" t="s">
        <v>3</v>
      </c>
      <c r="B14" s="5">
        <f>IF([6]Mode_fin_phon_GLMM_b0!B2&gt;50,ROUND([6]Mode_fin_phon_GLMM_b0!B2,0),ROUND([6]Mode_fin_phon_GLMM_b0!B2,2))</f>
        <v>0.03</v>
      </c>
      <c r="C14" s="5">
        <f>[6]Mode_fin_phon_GLMM_b0!C2</f>
        <v>1.37613215789381E-3</v>
      </c>
      <c r="D14" s="5">
        <f>[6]Mode_fin_phon_GLMM_b0!D2</f>
        <v>0.64795117236864497</v>
      </c>
      <c r="E14" s="5">
        <f>[6]Mode_fin_phon_GLMM_b0!E2</f>
        <v>4.68833485072815E-2</v>
      </c>
      <c r="F14" s="5">
        <f>[6]Mode_fin_phon_GLMM_b0!F2</f>
        <v>-2.2363475472949101</v>
      </c>
      <c r="G14" s="5">
        <f>[6]Mode_fin_phon_GLMM_b0!G2</f>
        <v>2.5329014156848999E-2</v>
      </c>
      <c r="H14" s="5" t="str">
        <f>IF(G14&lt;0.001, "p &lt; .001", _xlfn.CONCAT("p = ", REPLACE(ROUND(G14, 3),1,2,".")))</f>
        <v>p = .025</v>
      </c>
      <c r="I14" s="6">
        <f>D14-B14</f>
        <v>0.61795117236864494</v>
      </c>
      <c r="J14" s="6">
        <f>B14-C14</f>
        <v>2.8623867842106188E-2</v>
      </c>
    </row>
    <row r="15" spans="1:12" ht="15" thickBot="1" x14ac:dyDescent="0.35">
      <c r="A15" s="5" t="s">
        <v>4</v>
      </c>
      <c r="B15" s="5">
        <f>IF([6]Mode_fin_phon_GLMM_b0!B3&gt;50,ROUND([6]Mode_fin_phon_GLMM_b0!B3,0),ROUND([6]Mode_fin_phon_GLMM_b0!B3,2))</f>
        <v>0.02</v>
      </c>
      <c r="C15" s="6">
        <f>[6]Mode_fin_phon_GLMM_b0!C3</f>
        <v>8.9813573200792801E-4</v>
      </c>
      <c r="D15" s="5">
        <f>[6]Mode_fin_phon_GLMM_b0!D3</f>
        <v>0.43314557828372002</v>
      </c>
      <c r="E15" s="5">
        <f>[6]Mode_fin_phon_GLMM_b0!E3</f>
        <v>3.1088047977496001E-2</v>
      </c>
      <c r="F15" s="5">
        <f>[6]Mode_fin_phon_GLMM_b0!F3</f>
        <v>-2.4907929228655599</v>
      </c>
      <c r="G15" s="5">
        <f>[6]Mode_fin_phon_GLMM_b0!G3</f>
        <v>1.27458382042198E-2</v>
      </c>
      <c r="H15" s="5" t="str">
        <f t="shared" ref="H15:H17" si="4">IF(G15&lt;0.001, "p &lt; .001", _xlfn.CONCAT("p = ", REPLACE(ROUND(G15, 3),1,2,".")))</f>
        <v>p = .013</v>
      </c>
      <c r="I15" s="6">
        <f>D15-B15</f>
        <v>0.41314557828372001</v>
      </c>
      <c r="J15" s="6">
        <f>B15-C15</f>
        <v>1.9101864267992073E-2</v>
      </c>
    </row>
    <row r="16" spans="1:12" ht="15" thickBot="1" x14ac:dyDescent="0.35">
      <c r="A16" s="5" t="s">
        <v>5</v>
      </c>
      <c r="B16" s="5">
        <f>IF([6]Mode_fin_phon_GLMM_b0!B4&gt;50,ROUND([6]Mode_fin_phon_GLMM_b0!B4,0),ROUND([6]Mode_fin_phon_GLMM_b0!B4,2))</f>
        <v>0.05</v>
      </c>
      <c r="C16" s="5">
        <f>[6]Mode_fin_phon_GLMM_b0!C4</f>
        <v>2.5503584592368699E-3</v>
      </c>
      <c r="D16" s="5">
        <f>[6]Mode_fin_phon_GLMM_b0!D4</f>
        <v>1.1719091219124</v>
      </c>
      <c r="E16" s="5">
        <f>[6]Mode_fin_phon_GLMM_b0!E4</f>
        <v>8.5495052847763306E-2</v>
      </c>
      <c r="F16" s="5">
        <f>[6]Mode_fin_phon_GLMM_b0!F4</f>
        <v>-1.8585253783454001</v>
      </c>
      <c r="G16" s="5">
        <f>[6]Mode_fin_phon_GLMM_b0!G4</f>
        <v>6.3094442895256897E-2</v>
      </c>
      <c r="H16" s="5" t="str">
        <f t="shared" si="4"/>
        <v>p = .063</v>
      </c>
      <c r="I16" s="5">
        <f>D16-B16</f>
        <v>1.1219091219124</v>
      </c>
      <c r="J16" s="5">
        <f>B16-C16</f>
        <v>4.7449641540763129E-2</v>
      </c>
    </row>
    <row r="17" spans="1:10" x14ac:dyDescent="0.3">
      <c r="A17" s="5" t="s">
        <v>6</v>
      </c>
      <c r="B17" s="5">
        <f>IF([6]Mode_fin_phon_GLMM_b0!B5&gt;50,ROUND([6]Mode_fin_phon_GLMM_b0!B5,0),ROUND([6]Mode_fin_phon_GLMM_b0!B5,2))</f>
        <v>0.3</v>
      </c>
      <c r="C17" s="5">
        <f>[6]Mode_fin_phon_GLMM_b0!C5</f>
        <v>1.4404831528125999E-2</v>
      </c>
      <c r="D17" s="5">
        <f>[6]Mode_fin_phon_GLMM_b0!D5</f>
        <v>6.2967294454560596</v>
      </c>
      <c r="E17" s="5">
        <f>[6]Mode_fin_phon_GLMM_b0!E5</f>
        <v>0.46714634560476098</v>
      </c>
      <c r="F17" s="5">
        <f>[6]Mode_fin_phon_GLMM_b0!F5</f>
        <v>-0.77369372653436796</v>
      </c>
      <c r="G17" s="5">
        <f>[6]Mode_fin_phon_GLMM_b0!G5</f>
        <v>0.43911193077328797</v>
      </c>
      <c r="H17" s="5" t="str">
        <f t="shared" si="4"/>
        <v>p = .439</v>
      </c>
      <c r="I17" s="5">
        <f>D17-B17</f>
        <v>5.9967294454560598</v>
      </c>
      <c r="J17" s="5">
        <f>B17-C17</f>
        <v>0.28559516847187399</v>
      </c>
    </row>
    <row r="18" spans="1:10" x14ac:dyDescent="0.3">
      <c r="A18" s="3"/>
    </row>
  </sheetData>
  <mergeCells count="2">
    <mergeCell ref="A1:K1"/>
    <mergeCell ref="A12:G12"/>
  </mergeCells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0D4E3-5D67-4C7C-89E6-E7855C5F4A76}">
  <dimension ref="A1:L18"/>
  <sheetViews>
    <sheetView topLeftCell="A5" zoomScale="85" zoomScaleNormal="85" workbookViewId="0">
      <selection activeCell="C16" sqref="C16"/>
    </sheetView>
  </sheetViews>
  <sheetFormatPr defaultRowHeight="14.4" x14ac:dyDescent="0.3"/>
  <cols>
    <col min="1" max="1" width="12.33203125" customWidth="1"/>
    <col min="2" max="2" width="10.109375" customWidth="1"/>
    <col min="3" max="3" width="14" bestFit="1" customWidth="1"/>
    <col min="4" max="4" width="11.5546875" customWidth="1"/>
    <col min="5" max="5" width="12.5546875" customWidth="1"/>
    <col min="6" max="6" width="12" customWidth="1"/>
    <col min="7" max="8" width="10.5546875" customWidth="1"/>
    <col min="9" max="9" width="13.109375" customWidth="1"/>
    <col min="10" max="10" width="13.5546875" bestFit="1" customWidth="1"/>
    <col min="11" max="11" width="18.33203125" customWidth="1"/>
    <col min="12" max="12" width="12.5546875" bestFit="1" customWidth="1"/>
    <col min="13" max="13" width="12.5546875" customWidth="1"/>
  </cols>
  <sheetData>
    <row r="1" spans="1:12" ht="15" customHeight="1" x14ac:dyDescent="0.3">
      <c r="A1" s="17" t="s">
        <v>20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2" ht="15" customHeight="1" x14ac:dyDescent="0.3">
      <c r="A2" s="1" t="s">
        <v>7</v>
      </c>
      <c r="B2" s="1" t="s">
        <v>8</v>
      </c>
      <c r="C2" s="1" t="s">
        <v>19</v>
      </c>
      <c r="D2" s="1" t="s">
        <v>0</v>
      </c>
      <c r="E2" s="1" t="s">
        <v>1</v>
      </c>
      <c r="F2" s="1" t="s">
        <v>2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</row>
    <row r="3" spans="1:12" ht="15" customHeight="1" x14ac:dyDescent="0.3">
      <c r="A3" s="2" t="s">
        <v>3</v>
      </c>
      <c r="B3" s="2" t="s">
        <v>4</v>
      </c>
      <c r="C3" s="20">
        <f>IF([8]Utt_nuc_pa_only_GLMM_b1!C2&lt;2, ROUND([8]Utt_nuc_pa_only_GLMM_b1!C2,2), IF([8]Utt_nuc_pa_only_GLMM_b1!C2&lt;20, ROUND([8]Utt_nuc_pa_only_GLMM_b1!C2,1), ROUND([8]Utt_nuc_pa_only_GLMM_b1!C2,0)))</f>
        <v>0.02</v>
      </c>
      <c r="D3" s="2">
        <f>[8]Utt_nuc_pa_only_GLMM_b1!D2</f>
        <v>4.1936955361312504E-3</v>
      </c>
      <c r="E3" s="2">
        <f>[8]Utt_nuc_pa_only_GLMM_b1!E2</f>
        <v>0.124687027825202</v>
      </c>
      <c r="F3" s="2">
        <f>[8]Utt_nuc_pa_only_GLMM_b1!F2</f>
        <v>1.9788623377519701E-2</v>
      </c>
      <c r="G3" s="2">
        <f>[8]Utt_nuc_pa_only_GLMM_b1!G2</f>
        <v>-4.3657858954045299</v>
      </c>
      <c r="H3" s="2">
        <f>[8]Utt_nuc_pa_only_GLMM_b1!H2</f>
        <v>1.26666506508257E-5</v>
      </c>
      <c r="I3" s="2" t="str">
        <f>IF(G14&lt;0.001, "p &lt; .001", _xlfn.CONCAT("p = ", REPLACE(ROUND(G14, 3),1,2,".")))</f>
        <v>p = .293</v>
      </c>
      <c r="J3" s="2" t="str">
        <f>_xlfn.CONCAT(A3, ", ", B3)</f>
        <v>MDC, MWH</v>
      </c>
      <c r="K3" s="9">
        <f t="shared" ref="K3:K8" si="0">E3-C3</f>
        <v>0.10468702782520199</v>
      </c>
      <c r="L3" s="9">
        <f t="shared" ref="L3:L8" si="1">C3-D3</f>
        <v>1.5806304463868749E-2</v>
      </c>
    </row>
    <row r="4" spans="1:12" ht="15" customHeight="1" x14ac:dyDescent="0.3">
      <c r="A4" s="2" t="s">
        <v>3</v>
      </c>
      <c r="B4" s="2" t="s">
        <v>5</v>
      </c>
      <c r="C4" s="20">
        <f>IF([8]Utt_nuc_pa_only_GLMM_b1!C3&lt;2, ROUND([8]Utt_nuc_pa_only_GLMM_b1!C3,2), IF([8]Utt_nuc_pa_only_GLMM_b1!C3&lt;20, ROUND([8]Utt_nuc_pa_only_GLMM_b1!C3,1), ROUND([8]Utt_nuc_pa_only_GLMM_b1!C3,0)))</f>
        <v>2.5</v>
      </c>
      <c r="D4" s="2">
        <f>[8]Utt_nuc_pa_only_GLMM_b1!D3</f>
        <v>1.36653131149081</v>
      </c>
      <c r="E4" s="2">
        <f>[8]Utt_nuc_pa_only_GLMM_b1!E3</f>
        <v>4.5032196119654202</v>
      </c>
      <c r="F4" s="2">
        <f>[8]Utt_nuc_pa_only_GLMM_b1!F3</f>
        <v>0.75467130762747103</v>
      </c>
      <c r="G4" s="2">
        <f>[8]Utt_nuc_pa_only_GLMM_b1!G3</f>
        <v>2.9864466633162898</v>
      </c>
      <c r="H4" s="2">
        <f>[8]Utt_nuc_pa_only_GLMM_b1!H3</f>
        <v>2.8224006770009402E-3</v>
      </c>
      <c r="I4" s="2" t="str">
        <f t="shared" ref="I4:I9" si="2">IF(G15&lt;0.001, "p &lt; .001", _xlfn.CONCAT("p = ", REPLACE(ROUND(G15, 3),1,2,".")))</f>
        <v>p &lt; .001</v>
      </c>
      <c r="J4" s="2" t="str">
        <f t="shared" ref="J4:J8" si="3">_xlfn.CONCAT(A4, ", ", B4)</f>
        <v>MDC, MYN</v>
      </c>
      <c r="K4" s="9">
        <f t="shared" si="0"/>
        <v>2.0032196119654202</v>
      </c>
      <c r="L4" s="9">
        <f t="shared" si="1"/>
        <v>1.13346868850919</v>
      </c>
    </row>
    <row r="5" spans="1:12" ht="15" customHeight="1" x14ac:dyDescent="0.3">
      <c r="A5" s="2" t="s">
        <v>3</v>
      </c>
      <c r="B5" s="2" t="s">
        <v>6</v>
      </c>
      <c r="C5" s="20">
        <f>IF([8]Utt_nuc_pa_only_GLMM_b1!C4&lt;2, ROUND([8]Utt_nuc_pa_only_GLMM_b1!C4,2), IF([8]Utt_nuc_pa_only_GLMM_b1!C4&lt;20, ROUND([8]Utt_nuc_pa_only_GLMM_b1!C4,1), ROUND([8]Utt_nuc_pa_only_GLMM_b1!C4,0)))</f>
        <v>2.5</v>
      </c>
      <c r="D5" s="2">
        <f>[8]Utt_nuc_pa_only_GLMM_b1!D4</f>
        <v>1.3873701053298499</v>
      </c>
      <c r="E5" s="2">
        <f>[8]Utt_nuc_pa_only_GLMM_b1!E4</f>
        <v>4.6130627070349304</v>
      </c>
      <c r="F5" s="2">
        <f>[8]Utt_nuc_pa_only_GLMM_b1!F4</f>
        <v>0.77540758808811705</v>
      </c>
      <c r="G5" s="2">
        <f>[8]Utt_nuc_pa_only_GLMM_b1!G4</f>
        <v>3.02816420851167</v>
      </c>
      <c r="H5" s="2">
        <f>[8]Utt_nuc_pa_only_GLMM_b1!H4</f>
        <v>2.4604435031240499E-3</v>
      </c>
      <c r="I5" s="2" t="str">
        <f t="shared" si="2"/>
        <v>p = .806</v>
      </c>
      <c r="J5" s="2" t="str">
        <f t="shared" si="3"/>
        <v>MDC, MDQ</v>
      </c>
      <c r="K5" s="9">
        <f t="shared" si="0"/>
        <v>2.1130627070349304</v>
      </c>
      <c r="L5" s="9">
        <f t="shared" si="1"/>
        <v>1.1126298946701501</v>
      </c>
    </row>
    <row r="6" spans="1:12" ht="15" customHeight="1" x14ac:dyDescent="0.3">
      <c r="A6" s="2" t="s">
        <v>4</v>
      </c>
      <c r="B6" s="2" t="s">
        <v>5</v>
      </c>
      <c r="C6" s="20">
        <f>IF([8]Utt_nuc_pa_only_GLMM_b1!C5&lt;2, ROUND([8]Utt_nuc_pa_only_GLMM_b1!C5,2), IF([8]Utt_nuc_pa_only_GLMM_b1!C5&lt;20, ROUND([8]Utt_nuc_pa_only_GLMM_b1!C5,1), ROUND([8]Utt_nuc_pa_only_GLMM_b1!C5,0)))</f>
        <v>57</v>
      </c>
      <c r="D6" s="2">
        <f>[8]Utt_nuc_pa_only_GLMM_b1!D5</f>
        <v>15.2158719559689</v>
      </c>
      <c r="E6" s="2">
        <f>[8]Utt_nuc_pa_only_GLMM_b1!E5</f>
        <v>211.99688726451299</v>
      </c>
      <c r="F6" s="2">
        <f>[8]Utt_nuc_pa_only_GLMM_b1!F5</f>
        <v>38.167101662342802</v>
      </c>
      <c r="G6" s="2">
        <f>[8]Utt_nuc_pa_only_GLMM_b1!G5</f>
        <v>6.01100091393337</v>
      </c>
      <c r="H6" s="2">
        <f>[8]Utt_nuc_pa_only_GLMM_b1!H5</f>
        <v>1.84381366436924E-9</v>
      </c>
      <c r="I6" s="2" t="str">
        <f t="shared" si="2"/>
        <v>p = .82</v>
      </c>
      <c r="J6" s="2" t="str">
        <f t="shared" si="3"/>
        <v>MWH, MYN</v>
      </c>
      <c r="K6" s="9">
        <f t="shared" si="0"/>
        <v>154.99688726451299</v>
      </c>
      <c r="L6" s="9">
        <f t="shared" si="1"/>
        <v>41.7841280440311</v>
      </c>
    </row>
    <row r="7" spans="1:12" ht="15" customHeight="1" x14ac:dyDescent="0.3">
      <c r="A7" s="2" t="s">
        <v>4</v>
      </c>
      <c r="B7" s="2" t="s">
        <v>6</v>
      </c>
      <c r="C7" s="20">
        <f>IF([8]Utt_nuc_pa_only_GLMM_b1!C6&lt;2, ROUND([8]Utt_nuc_pa_only_GLMM_b1!C6,2), IF([8]Utt_nuc_pa_only_GLMM_b1!C6&lt;20, ROUND([8]Utt_nuc_pa_only_GLMM_b1!C6,1), ROUND([8]Utt_nuc_pa_only_GLMM_b1!C6,0)))</f>
        <v>58</v>
      </c>
      <c r="D7" s="2">
        <f>[8]Utt_nuc_pa_only_GLMM_b1!D6</f>
        <v>15.4700900273114</v>
      </c>
      <c r="E7" s="2">
        <f>[8]Utt_nuc_pa_only_GLMM_b1!E6</f>
        <v>216.458671128075</v>
      </c>
      <c r="F7" s="2">
        <f>[8]Utt_nuc_pa_only_GLMM_b1!F6</f>
        <v>38.950359422069504</v>
      </c>
      <c r="G7" s="2">
        <f>[8]Utt_nuc_pa_only_GLMM_b1!G6</f>
        <v>6.02907900605988</v>
      </c>
      <c r="H7" s="2">
        <f>[8]Utt_nuc_pa_only_GLMM_b1!H6</f>
        <v>1.6489666742211E-9</v>
      </c>
      <c r="I7" s="2" t="str">
        <f t="shared" si="2"/>
        <v>p &lt; .001</v>
      </c>
      <c r="J7" s="2" t="str">
        <f t="shared" si="3"/>
        <v>MWH, MDQ</v>
      </c>
      <c r="K7" s="9">
        <f t="shared" si="0"/>
        <v>158.458671128075</v>
      </c>
      <c r="L7" s="9">
        <f t="shared" si="1"/>
        <v>42.5299099726886</v>
      </c>
    </row>
    <row r="8" spans="1:12" ht="15" customHeight="1" x14ac:dyDescent="0.3">
      <c r="A8" s="2" t="s">
        <v>5</v>
      </c>
      <c r="B8" s="2" t="s">
        <v>6</v>
      </c>
      <c r="C8" s="20">
        <f>IF([8]Utt_nuc_pa_only_GLMM_b1!C7&lt;2, ROUND([8]Utt_nuc_pa_only_GLMM_b1!C7,2), IF([8]Utt_nuc_pa_only_GLMM_b1!C7&lt;20, ROUND([8]Utt_nuc_pa_only_GLMM_b1!C7,1), ROUND([8]Utt_nuc_pa_only_GLMM_b1!C7,0)))</f>
        <v>1.06</v>
      </c>
      <c r="D8" s="2">
        <f>[8]Utt_nuc_pa_only_GLMM_b1!D7</f>
        <v>0.59966224184559402</v>
      </c>
      <c r="E8" s="2">
        <f>[8]Utt_nuc_pa_only_GLMM_b1!E7</f>
        <v>1.8642105874303201</v>
      </c>
      <c r="F8" s="2">
        <f>[8]Utt_nuc_pa_only_GLMM_b1!F7</f>
        <v>0.30593030624022699</v>
      </c>
      <c r="G8" s="2">
        <f>[8]Utt_nuc_pa_only_GLMM_b1!G7</f>
        <v>0.19258586676499101</v>
      </c>
      <c r="H8" s="2">
        <f>[8]Utt_nuc_pa_only_GLMM_b1!H7</f>
        <v>0.84728331440730598</v>
      </c>
      <c r="I8" s="2" t="str">
        <f t="shared" si="2"/>
        <v>p &lt; .001</v>
      </c>
      <c r="J8" s="2" t="str">
        <f t="shared" si="3"/>
        <v>MYN, MDQ</v>
      </c>
      <c r="K8" s="9">
        <f t="shared" si="0"/>
        <v>0.80421058743032003</v>
      </c>
      <c r="L8" s="9">
        <f t="shared" si="1"/>
        <v>0.46033775815440603</v>
      </c>
    </row>
    <row r="9" spans="1:12" x14ac:dyDescent="0.3">
      <c r="A9" s="2" t="s">
        <v>16</v>
      </c>
      <c r="B9" s="2" t="s">
        <v>17</v>
      </c>
      <c r="C9" s="20">
        <f>IF([8]Utt_nuc_pa_only_GLMM_b1!C8&lt;2, ROUND([8]Utt_nuc_pa_only_GLMM_b1!C8,2), IF([8]Utt_nuc_pa_only_GLMM_b1!C8&lt;20, ROUND([8]Utt_nuc_pa_only_GLMM_b1!C8,1), ROUND([8]Utt_nuc_pa_only_GLMM_b1!C8,0)))</f>
        <v>0.12</v>
      </c>
      <c r="D9" s="2">
        <f>[8]Utt_nuc_pa_only_GLMM_b1!D8</f>
        <v>1.52641876874769E-2</v>
      </c>
      <c r="E9" s="2">
        <f>[8]Utt_nuc_pa_only_GLMM_b1!E8</f>
        <v>0.94696982136280194</v>
      </c>
      <c r="F9" s="2">
        <f>[8]Utt_nuc_pa_only_GLMM_b1!F8</f>
        <v>0.127</v>
      </c>
      <c r="G9" s="2">
        <f>[8]Utt_nuc_pa_only_GLMM_b1!G8</f>
        <v>-2.012</v>
      </c>
      <c r="H9" s="2">
        <f>[8]Utt_nuc_pa_only_GLMM_b1!H8</f>
        <v>4.4250663380215799E-2</v>
      </c>
      <c r="I9" s="2" t="str">
        <f t="shared" si="2"/>
        <v>p &lt; .001</v>
      </c>
      <c r="J9" s="2" t="str">
        <f>_xlfn.CONCAT(A9, ", ", B9)</f>
        <v>F, M</v>
      </c>
      <c r="K9" s="9">
        <f>E9-C9</f>
        <v>0.82696982136280195</v>
      </c>
      <c r="L9" s="9">
        <f>C9-D9</f>
        <v>0.1047358123125231</v>
      </c>
    </row>
    <row r="12" spans="1:12" x14ac:dyDescent="0.3">
      <c r="A12" s="19"/>
      <c r="B12" s="18"/>
      <c r="C12" s="18"/>
      <c r="D12" s="18"/>
      <c r="E12" s="18"/>
      <c r="F12" s="18"/>
      <c r="G12" s="18"/>
    </row>
    <row r="13" spans="1:12" ht="15" thickBot="1" x14ac:dyDescent="0.35">
      <c r="A13" s="4" t="s">
        <v>7</v>
      </c>
      <c r="B13" s="4" t="s">
        <v>19</v>
      </c>
      <c r="C13" s="4" t="s">
        <v>0</v>
      </c>
      <c r="D13" s="4" t="s">
        <v>1</v>
      </c>
      <c r="E13" s="4" t="s">
        <v>2</v>
      </c>
      <c r="F13" s="4" t="s">
        <v>9</v>
      </c>
      <c r="G13" s="4" t="s">
        <v>10</v>
      </c>
      <c r="H13" s="8" t="s">
        <v>11</v>
      </c>
      <c r="I13" s="7" t="s">
        <v>13</v>
      </c>
      <c r="J13" s="7" t="s">
        <v>14</v>
      </c>
    </row>
    <row r="14" spans="1:12" ht="15.6" thickTop="1" thickBot="1" x14ac:dyDescent="0.35">
      <c r="A14" s="5" t="s">
        <v>3</v>
      </c>
      <c r="B14" s="5" cm="1">
        <f t="array" ref="B14">IF([7]Utt_nuc_pa_only_GLMM_b0!B2&lt;1, ROUND([7]Utt_nuc_pa_only_GLMM_b0!B2,2), IF([7]Utt_nuc_pa_only_GLMM_b0!B2&lt;20, ROUND([7]Utt_nuc_pa_only_GLMM_b0!B2,1), ROUND([7]!CB,0)))</f>
        <v>0.32</v>
      </c>
      <c r="C14" s="5">
        <f>[7]Utt_nuc_pa_only_GLMM_b0!C2</f>
        <v>3.9127573046750901E-2</v>
      </c>
      <c r="D14" s="5">
        <f>[7]Utt_nuc_pa_only_GLMM_b0!D2</f>
        <v>2.6593826155861602</v>
      </c>
      <c r="E14" s="5">
        <f>[7]Utt_nuc_pa_only_GLMM_b0!E2</f>
        <v>0.34718868065112002</v>
      </c>
      <c r="F14" s="5">
        <f>[7]Utt_nuc_pa_only_GLMM_b0!F2</f>
        <v>-1.0512087951379001</v>
      </c>
      <c r="G14" s="5">
        <f>[7]Utt_nuc_pa_only_GLMM_b0!G2</f>
        <v>0.29316270460545402</v>
      </c>
      <c r="H14" s="5" t="str">
        <f>IF(G14&lt;0.001, "p &lt; .001", _xlfn.CONCAT("p = ", REPLACE(ROUND(G14, 3),1,2,".")))</f>
        <v>p = .293</v>
      </c>
      <c r="I14" s="6">
        <f>D14-B14</f>
        <v>2.3393826155861603</v>
      </c>
      <c r="J14" s="6">
        <f>B14-C14</f>
        <v>0.2808724269532491</v>
      </c>
    </row>
    <row r="15" spans="1:12" ht="15" thickBot="1" x14ac:dyDescent="0.35">
      <c r="A15" s="5" t="s">
        <v>4</v>
      </c>
      <c r="B15" s="5" cm="1">
        <f t="array" ref="B15">IF([7]Utt_nuc_pa_only_GLMM_b0!B3&lt;1, ROUND([7]Utt_nuc_pa_only_GLMM_b0!B3,2), IF([7]Utt_nuc_pa_only_GLMM_b0!B3&lt;20, ROUND([7]Utt_nuc_pa_only_GLMM_b0!B3,1), ROUND([7]!CB,0)))</f>
        <v>0.01</v>
      </c>
      <c r="C15" s="6">
        <f>[7]Utt_nuc_pa_only_GLMM_b0!C3</f>
        <v>1.31791849692192E-3</v>
      </c>
      <c r="D15" s="5">
        <f>[7]Utt_nuc_pa_only_GLMM_b0!D3</f>
        <v>0.15504345702775399</v>
      </c>
      <c r="E15" s="5">
        <f>[7]Utt_nuc_pa_only_GLMM_b0!E3</f>
        <v>1.7385910750921999E-2</v>
      </c>
      <c r="F15" s="5">
        <f>[7]Utt_nuc_pa_only_GLMM_b0!F3</f>
        <v>-3.4925719240472999</v>
      </c>
      <c r="G15" s="5">
        <f>[7]Utt_nuc_pa_only_GLMM_b0!G3</f>
        <v>4.7839274316468399E-4</v>
      </c>
      <c r="H15" s="5" t="str">
        <f t="shared" ref="H15:H17" si="4">IF(G15&lt;0.001, "p &lt; .001", _xlfn.CONCAT("p = ", REPLACE(ROUND(G15, 3),1,2,".")))</f>
        <v>p &lt; .001</v>
      </c>
      <c r="I15" s="6">
        <f>D15-B15</f>
        <v>0.14504345702775398</v>
      </c>
      <c r="J15" s="6">
        <f>B15-C15</f>
        <v>8.6820815030780804E-3</v>
      </c>
    </row>
    <row r="16" spans="1:12" ht="15" thickBot="1" x14ac:dyDescent="0.35">
      <c r="A16" s="5" t="s">
        <v>5</v>
      </c>
      <c r="B16" s="5" cm="1">
        <f t="array" ref="B16">IF([7]Utt_nuc_pa_only_GLMM_b0!B4&lt;1, ROUND([7]Utt_nuc_pa_only_GLMM_b0!B4,2), IF([7]Utt_nuc_pa_only_GLMM_b0!B4&lt;20, ROUND([7]Utt_nuc_pa_only_GLMM_b0!B4,1), ROUND([7]!CB,0)))</f>
        <v>0.77</v>
      </c>
      <c r="C16" s="5">
        <f>[7]Utt_nuc_pa_only_GLMM_b0!C4</f>
        <v>9.47730781695032E-2</v>
      </c>
      <c r="D16" s="5">
        <f>[7]Utt_nuc_pa_only_GLMM_b0!D4</f>
        <v>6.2503308244336697</v>
      </c>
      <c r="E16" s="5">
        <f>[7]Utt_nuc_pa_only_GLMM_b0!E4</f>
        <v>0.82246295626091603</v>
      </c>
      <c r="F16" s="5">
        <f>[7]Utt_nuc_pa_only_GLMM_b0!F4</f>
        <v>-0.245006009365109</v>
      </c>
      <c r="G16" s="5">
        <f>[7]Utt_nuc_pa_only_GLMM_b0!G4</f>
        <v>0.80645177834805204</v>
      </c>
      <c r="H16" s="5" t="str">
        <f t="shared" si="4"/>
        <v>p = .806</v>
      </c>
      <c r="I16" s="5">
        <f>D16-B16</f>
        <v>5.4803308244336701</v>
      </c>
      <c r="J16" s="5">
        <f>B16-C16</f>
        <v>0.67522692183049682</v>
      </c>
    </row>
    <row r="17" spans="1:10" x14ac:dyDescent="0.3">
      <c r="A17" s="5" t="s">
        <v>6</v>
      </c>
      <c r="B17" s="5" cm="1">
        <f t="array" ref="B17">IF([7]Utt_nuc_pa_only_GLMM_b0!B5&lt;1, ROUND([7]Utt_nuc_pa_only_GLMM_b0!B5,2), IF([7]Utt_nuc_pa_only_GLMM_b0!B5&lt;20, ROUND([7]Utt_nuc_pa_only_GLMM_b0!B5,1), ROUND([7]!CB,0)))</f>
        <v>0.78</v>
      </c>
      <c r="C17" s="5">
        <f>[7]Utt_nuc_pa_only_GLMM_b0!C5</f>
        <v>9.6658664867362895E-2</v>
      </c>
      <c r="D17" s="5">
        <f>[7]Utt_nuc_pa_only_GLMM_b0!D5</f>
        <v>6.3623723132420498</v>
      </c>
      <c r="E17" s="5">
        <f>[7]Utt_nuc_pa_only_GLMM_b0!E5</f>
        <v>0.83762913491535396</v>
      </c>
      <c r="F17" s="5">
        <f>[7]Utt_nuc_pa_only_GLMM_b0!F5</f>
        <v>-0.22758028419231799</v>
      </c>
      <c r="G17" s="5">
        <f>[7]Utt_nuc_pa_only_GLMM_b0!G5</f>
        <v>0.81997254871094005</v>
      </c>
      <c r="H17" s="5" t="str">
        <f t="shared" si="4"/>
        <v>p = .82</v>
      </c>
      <c r="I17" s="5">
        <f>D17-B17</f>
        <v>5.5823723132420495</v>
      </c>
      <c r="J17" s="5">
        <f>B17-C17</f>
        <v>0.68334133513263717</v>
      </c>
    </row>
    <row r="18" spans="1:10" x14ac:dyDescent="0.3">
      <c r="A18" s="3"/>
    </row>
  </sheetData>
  <mergeCells count="2">
    <mergeCell ref="A1:K1"/>
    <mergeCell ref="A12:G12"/>
  </mergeCells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938A2-BE6A-46F0-A0FE-37A8F57BCFDC}">
  <dimension ref="A1:L18"/>
  <sheetViews>
    <sheetView tabSelected="1" zoomScale="85" zoomScaleNormal="85" workbookViewId="0">
      <selection activeCell="M12" sqref="M12"/>
    </sheetView>
  </sheetViews>
  <sheetFormatPr defaultRowHeight="14.4" x14ac:dyDescent="0.3"/>
  <cols>
    <col min="1" max="1" width="12.33203125" customWidth="1"/>
    <col min="2" max="2" width="10.109375" customWidth="1"/>
    <col min="3" max="3" width="14" bestFit="1" customWidth="1"/>
    <col min="4" max="4" width="11.5546875" customWidth="1"/>
    <col min="5" max="5" width="12.5546875" customWidth="1"/>
    <col min="6" max="6" width="12" customWidth="1"/>
    <col min="7" max="8" width="10.5546875" customWidth="1"/>
    <col min="9" max="9" width="13.109375" customWidth="1"/>
    <col min="10" max="10" width="13.5546875" bestFit="1" customWidth="1"/>
    <col min="11" max="11" width="18.33203125" customWidth="1"/>
    <col min="12" max="12" width="12.5546875" bestFit="1" customWidth="1"/>
    <col min="13" max="13" width="12.5546875" customWidth="1"/>
  </cols>
  <sheetData>
    <row r="1" spans="1:12" ht="15" customHeight="1" x14ac:dyDescent="0.3">
      <c r="A1" s="17" t="s">
        <v>20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2" ht="15" customHeight="1" x14ac:dyDescent="0.3">
      <c r="A2" s="1" t="s">
        <v>7</v>
      </c>
      <c r="B2" s="1" t="s">
        <v>8</v>
      </c>
      <c r="C2" s="1" t="s">
        <v>19</v>
      </c>
      <c r="D2" s="1" t="s">
        <v>0</v>
      </c>
      <c r="E2" s="1" t="s">
        <v>1</v>
      </c>
      <c r="F2" s="1" t="s">
        <v>2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</row>
    <row r="3" spans="1:12" ht="15" customHeight="1" x14ac:dyDescent="0.3">
      <c r="A3" s="2" t="s">
        <v>3</v>
      </c>
      <c r="B3" s="2" t="s">
        <v>4</v>
      </c>
      <c r="C3" s="20">
        <f>IF([9]Utt_h_reg_or_nuc_pa_only_GLMM_b!C2&lt;2, ROUND([9]Utt_h_reg_or_nuc_pa_only_GLMM_b!C2,3), IF([9]Utt_h_reg_or_nuc_pa_only_GLMM_b!C2&lt;20, ROUND([9]Utt_h_reg_or_nuc_pa_only_GLMM_b!C2,1), ROUND([9]Utt_h_reg_or_nuc_pa_only_GLMM_b!C2,0)))</f>
        <v>1.4E-2</v>
      </c>
      <c r="D3" s="2">
        <f>[9]Utt_h_reg_or_nuc_pa_only_GLMM_b!D2</f>
        <v>1.69614706352926E-3</v>
      </c>
      <c r="E3" s="2">
        <f>[9]Utt_h_reg_or_nuc_pa_only_GLMM_b!E2</f>
        <v>0.121363245183589</v>
      </c>
      <c r="F3" s="2">
        <f>[9]Utt_h_reg_or_nuc_pa_only_GLMM_b!F2</f>
        <v>1.5630351490874501E-2</v>
      </c>
      <c r="G3" s="2">
        <f>[9]Utt_h_reg_or_nuc_pa_only_GLMM_b!G2</f>
        <v>-3.89583503169816</v>
      </c>
      <c r="H3" s="16">
        <f>[9]Utt_h_reg_or_nuc_pa_only_GLMM_b!H2</f>
        <v>9.7860983407917004E-5</v>
      </c>
      <c r="I3" s="2" t="str">
        <f>IF(G14&lt;0.001, "p &lt; .001", _xlfn.CONCAT("p = ", REPLACE(ROUND(G14, 3),1,2,".")))</f>
        <v>p = .074</v>
      </c>
      <c r="J3" s="2" t="str">
        <f>_xlfn.CONCAT(A3, ", ", B3)</f>
        <v>MDC, MWH</v>
      </c>
      <c r="K3" s="9">
        <f t="shared" ref="K3:K8" si="0">E3-C3</f>
        <v>0.107363245183589</v>
      </c>
      <c r="L3" s="9">
        <f t="shared" ref="L3:L8" si="1">C3-D3</f>
        <v>1.230385293647074E-2</v>
      </c>
    </row>
    <row r="4" spans="1:12" ht="15" customHeight="1" x14ac:dyDescent="0.3">
      <c r="A4" s="2" t="s">
        <v>3</v>
      </c>
      <c r="B4" s="2" t="s">
        <v>5</v>
      </c>
      <c r="C4" s="20">
        <f>IF([9]Utt_h_reg_or_nuc_pa_only_GLMM_b!C3&lt;2, ROUND([9]Utt_h_reg_or_nuc_pa_only_GLMM_b!C3,2), IF([9]Utt_h_reg_or_nuc_pa_only_GLMM_b!C3&lt;20, ROUND([9]Utt_h_reg_or_nuc_pa_only_GLMM_b!C3,1), ROUND([9]Utt_h_reg_or_nuc_pa_only_GLMM_b!C3,0)))</f>
        <v>7.9</v>
      </c>
      <c r="D4" s="2">
        <f>[9]Utt_h_reg_or_nuc_pa_only_GLMM_b!D3</f>
        <v>4.3873047598910704</v>
      </c>
      <c r="E4" s="2">
        <f>[9]Utt_h_reg_or_nuc_pa_only_GLMM_b!E3</f>
        <v>14.208739775896101</v>
      </c>
      <c r="F4" s="2">
        <f>[9]Utt_h_reg_or_nuc_pa_only_GLMM_b!F3</f>
        <v>2.3669495653945201</v>
      </c>
      <c r="G4" s="2">
        <f>[9]Utt_h_reg_or_nuc_pa_only_GLMM_b!G3</f>
        <v>6.8925217742902101</v>
      </c>
      <c r="H4" s="16">
        <f>[9]Utt_h_reg_or_nuc_pa_only_GLMM_b!H3</f>
        <v>5.48118987826975E-12</v>
      </c>
      <c r="I4" s="2" t="str">
        <f t="shared" ref="I4:I9" si="2">IF(G15&lt;0.001, "p &lt; .001", _xlfn.CONCAT("p = ", REPLACE(ROUND(G15, 3),1,2,".")))</f>
        <v>p &lt; .001</v>
      </c>
      <c r="J4" s="2" t="str">
        <f t="shared" ref="J4:J8" si="3">_xlfn.CONCAT(A4, ", ", B4)</f>
        <v>MDC, MYN</v>
      </c>
      <c r="K4" s="9">
        <f t="shared" si="0"/>
        <v>6.3087397758961004</v>
      </c>
      <c r="L4" s="9">
        <f t="shared" si="1"/>
        <v>3.51269524010893</v>
      </c>
    </row>
    <row r="5" spans="1:12" ht="15" customHeight="1" x14ac:dyDescent="0.3">
      <c r="A5" s="2" t="s">
        <v>3</v>
      </c>
      <c r="B5" s="2" t="s">
        <v>6</v>
      </c>
      <c r="C5" s="20">
        <f>IF([9]Utt_h_reg_or_nuc_pa_only_GLMM_b!C4&lt;2, ROUND([9]Utt_h_reg_or_nuc_pa_only_GLMM_b!C4,2), IF([9]Utt_h_reg_or_nuc_pa_only_GLMM_b!C4&lt;20, ROUND([9]Utt_h_reg_or_nuc_pa_only_GLMM_b!C4,1), ROUND([9]Utt_h_reg_or_nuc_pa_only_GLMM_b!C4,0)))</f>
        <v>36</v>
      </c>
      <c r="D5" s="2">
        <f>[9]Utt_h_reg_or_nuc_pa_only_GLMM_b!D4</f>
        <v>17.800006178774598</v>
      </c>
      <c r="E5" s="2">
        <f>[9]Utt_h_reg_or_nuc_pa_only_GLMM_b!E4</f>
        <v>71.312248797243299</v>
      </c>
      <c r="F5" s="2">
        <f>[9]Utt_h_reg_or_nuc_pa_only_GLMM_b!F4</f>
        <v>12.6142845995012</v>
      </c>
      <c r="G5" s="2">
        <f>[9]Utt_h_reg_or_nuc_pa_only_GLMM_b!G4</f>
        <v>10.0920351506358</v>
      </c>
      <c r="H5" s="16">
        <f>[9]Utt_h_reg_or_nuc_pa_only_GLMM_b!H4</f>
        <v>5.9914249277339597E-24</v>
      </c>
      <c r="I5" s="2" t="str">
        <f t="shared" si="2"/>
        <v>p = .684</v>
      </c>
      <c r="J5" s="2" t="str">
        <f t="shared" si="3"/>
        <v>MDC, MDQ</v>
      </c>
      <c r="K5" s="9">
        <f t="shared" si="0"/>
        <v>35.312248797243299</v>
      </c>
      <c r="L5" s="9">
        <f t="shared" si="1"/>
        <v>18.199993821225402</v>
      </c>
    </row>
    <row r="6" spans="1:12" ht="15" customHeight="1" x14ac:dyDescent="0.3">
      <c r="A6" s="2" t="s">
        <v>4</v>
      </c>
      <c r="B6" s="2" t="s">
        <v>5</v>
      </c>
      <c r="C6" s="20">
        <f>IF([9]Utt_h_reg_or_nuc_pa_only_GLMM_b!C5&lt;2, ROUND([9]Utt_h_reg_or_nuc_pa_only_GLMM_b!C5,2), IF([9]Utt_h_reg_or_nuc_pa_only_GLMM_b!C5&lt;20, ROUND([9]Utt_h_reg_or_nuc_pa_only_GLMM_b!C5,1), ROUND([9]Utt_h_reg_or_nuc_pa_only_GLMM_b!C5,0)))</f>
        <v>550</v>
      </c>
      <c r="D6" s="2">
        <f>[9]Utt_h_reg_or_nuc_pa_only_GLMM_b!D5</f>
        <v>64.115522642476805</v>
      </c>
      <c r="E6" s="2">
        <f>[9]Utt_h_reg_or_nuc_pa_only_GLMM_b!E5</f>
        <v>4722.9345664766697</v>
      </c>
      <c r="F6" s="2">
        <f>[9]Utt_h_reg_or_nuc_pa_only_GLMM_b!F5</f>
        <v>603.56956906190896</v>
      </c>
      <c r="G6" s="2">
        <f>[9]Utt_h_reg_or_nuc_pa_only_GLMM_b!G5</f>
        <v>5.7533340782145901</v>
      </c>
      <c r="H6" s="16">
        <f>[9]Utt_h_reg_or_nuc_pa_only_GLMM_b!H5</f>
        <v>8.7500325720945304E-9</v>
      </c>
      <c r="I6" s="2" t="str">
        <f t="shared" si="2"/>
        <v>p = .047</v>
      </c>
      <c r="J6" s="2" t="str">
        <f t="shared" si="3"/>
        <v>MWH, MYN</v>
      </c>
      <c r="K6" s="9">
        <f t="shared" si="0"/>
        <v>4172.9345664766697</v>
      </c>
      <c r="L6" s="9">
        <f t="shared" si="1"/>
        <v>485.88447735752322</v>
      </c>
    </row>
    <row r="7" spans="1:12" ht="15" customHeight="1" x14ac:dyDescent="0.3">
      <c r="A7" s="2" t="s">
        <v>4</v>
      </c>
      <c r="B7" s="2" t="s">
        <v>6</v>
      </c>
      <c r="C7" s="20">
        <f>IF([9]Utt_h_reg_or_nuc_pa_only_GLMM_b!C6&lt;2, ROUND([9]Utt_h_reg_or_nuc_pa_only_GLMM_b!C6,2), IF([9]Utt_h_reg_or_nuc_pa_only_GLMM_b!C6&lt;20, ROUND([9]Utt_h_reg_or_nuc_pa_only_GLMM_b!C6,1), ROUND([9]Utt_h_reg_or_nuc_pa_only_GLMM_b!C6,0)))</f>
        <v>2483</v>
      </c>
      <c r="D7" s="2">
        <f>[9]Utt_h_reg_or_nuc_pa_only_GLMM_b!D6</f>
        <v>278.39197163466002</v>
      </c>
      <c r="E7" s="2">
        <f>[9]Utt_h_reg_or_nuc_pa_only_GLMM_b!E6</f>
        <v>22149.065311152099</v>
      </c>
      <c r="F7" s="2">
        <f>[9]Utt_h_reg_or_nuc_pa_only_GLMM_b!F6</f>
        <v>2772.4066651621001</v>
      </c>
      <c r="G7" s="2">
        <f>[9]Utt_h_reg_or_nuc_pa_only_GLMM_b!G6</f>
        <v>7.0017300545617003</v>
      </c>
      <c r="H7" s="16">
        <f>[9]Utt_h_reg_or_nuc_pa_only_GLMM_b!H6</f>
        <v>2.5282085909188499E-12</v>
      </c>
      <c r="I7" s="2" t="str">
        <f t="shared" si="2"/>
        <v>p &lt; .001</v>
      </c>
      <c r="J7" s="2" t="str">
        <f t="shared" si="3"/>
        <v>MWH, MDQ</v>
      </c>
      <c r="K7" s="9">
        <f t="shared" si="0"/>
        <v>19666.065311152099</v>
      </c>
      <c r="L7" s="9">
        <f t="shared" si="1"/>
        <v>2204.60802836534</v>
      </c>
    </row>
    <row r="8" spans="1:12" ht="15" customHeight="1" x14ac:dyDescent="0.3">
      <c r="A8" s="2" t="s">
        <v>5</v>
      </c>
      <c r="B8" s="2" t="s">
        <v>6</v>
      </c>
      <c r="C8" s="20">
        <f>IF([9]Utt_h_reg_or_nuc_pa_only_GLMM_b!C7&lt;2, ROUND([9]Utt_h_reg_or_nuc_pa_only_GLMM_b!C7,2), IF([9]Utt_h_reg_or_nuc_pa_only_GLMM_b!C7&lt;20, ROUND([9]Utt_h_reg_or_nuc_pa_only_GLMM_b!C7,1), ROUND([9]Utt_h_reg_or_nuc_pa_only_GLMM_b!C7,0)))</f>
        <v>4.5</v>
      </c>
      <c r="D8" s="2">
        <f>[9]Utt_h_reg_or_nuc_pa_only_GLMM_b!D7</f>
        <v>2.48131754086267</v>
      </c>
      <c r="E8" s="2">
        <f>[9]Utt_h_reg_or_nuc_pa_only_GLMM_b!E7</f>
        <v>8.2063088987134893</v>
      </c>
      <c r="F8" s="2">
        <f>[9]Utt_h_reg_or_nuc_pa_only_GLMM_b!F7</f>
        <v>1.37692227873155</v>
      </c>
      <c r="G8" s="2">
        <f>[9]Utt_h_reg_or_nuc_pa_only_GLMM_b!G7</f>
        <v>4.9382682636420601</v>
      </c>
      <c r="H8" s="16">
        <f>[9]Utt_h_reg_or_nuc_pa_only_GLMM_b!H7</f>
        <v>7.8819367716434903E-7</v>
      </c>
      <c r="I8" s="2" t="str">
        <f t="shared" si="2"/>
        <v>p &lt; .001</v>
      </c>
      <c r="J8" s="2" t="str">
        <f t="shared" si="3"/>
        <v>MYN, MDQ</v>
      </c>
      <c r="K8" s="9">
        <f t="shared" si="0"/>
        <v>3.7063088987134893</v>
      </c>
      <c r="L8" s="9">
        <f t="shared" si="1"/>
        <v>2.01868245913733</v>
      </c>
    </row>
    <row r="9" spans="1:12" x14ac:dyDescent="0.3">
      <c r="A9" s="2" t="s">
        <v>16</v>
      </c>
      <c r="B9" s="2" t="s">
        <v>17</v>
      </c>
      <c r="C9" s="20">
        <f>IF([9]Utt_h_reg_or_nuc_pa_only_GLMM_b!C8&lt;2, ROUND([9]Utt_h_reg_or_nuc_pa_only_GLMM_b!C8,2), IF([9]Utt_h_reg_or_nuc_pa_only_GLMM_b!C8&lt;20, ROUND([9]Utt_h_reg_or_nuc_pa_only_GLMM_b!C8,1), ROUND([9]Utt_h_reg_or_nuc_pa_only_GLMM_b!C8,0)))</f>
        <v>0.94</v>
      </c>
      <c r="D9" s="2">
        <f>[9]Utt_h_reg_or_nuc_pa_only_GLMM_b!D8</f>
        <v>0.189734481494021</v>
      </c>
      <c r="E9" s="2">
        <f>[9]Utt_h_reg_or_nuc_pa_only_GLMM_b!E8</f>
        <v>4.6486848249953203</v>
      </c>
      <c r="F9" s="2">
        <f>[9]Utt_h_reg_or_nuc_pa_only_GLMM_b!F8</f>
        <v>0.76600000000000001</v>
      </c>
      <c r="G9" s="2">
        <f>[9]Utt_h_reg_or_nuc_pa_only_GLMM_b!G8</f>
        <v>-7.6999999999999999E-2</v>
      </c>
      <c r="H9" s="2">
        <f>[9]Utt_h_reg_or_nuc_pa_only_GLMM_b!H8</f>
        <v>0.93868241359569005</v>
      </c>
      <c r="I9" s="2" t="str">
        <f t="shared" si="2"/>
        <v>p &lt; .001</v>
      </c>
      <c r="J9" s="2" t="str">
        <f>_xlfn.CONCAT(A9, ", ", B9)</f>
        <v>F, M</v>
      </c>
      <c r="K9" s="9">
        <f>E9-C9</f>
        <v>3.7086848249953204</v>
      </c>
      <c r="L9" s="9">
        <f>C9-D9</f>
        <v>0.750265518505979</v>
      </c>
    </row>
    <row r="12" spans="1:12" x14ac:dyDescent="0.3">
      <c r="A12" s="19"/>
      <c r="B12" s="18"/>
      <c r="C12" s="18"/>
      <c r="D12" s="18"/>
      <c r="E12" s="18"/>
      <c r="F12" s="18"/>
      <c r="G12" s="18"/>
    </row>
    <row r="13" spans="1:12" ht="15" thickBot="1" x14ac:dyDescent="0.35">
      <c r="A13" s="4" t="s">
        <v>7</v>
      </c>
      <c r="B13" s="4" t="s">
        <v>19</v>
      </c>
      <c r="C13" s="4" t="s">
        <v>0</v>
      </c>
      <c r="D13" s="4" t="s">
        <v>1</v>
      </c>
      <c r="E13" s="4" t="s">
        <v>2</v>
      </c>
      <c r="F13" s="4" t="s">
        <v>9</v>
      </c>
      <c r="G13" s="4" t="s">
        <v>10</v>
      </c>
      <c r="H13" s="8" t="s">
        <v>11</v>
      </c>
      <c r="I13" s="7" t="s">
        <v>13</v>
      </c>
      <c r="J13" s="7" t="s">
        <v>14</v>
      </c>
    </row>
    <row r="14" spans="1:12" ht="15.6" thickTop="1" thickBot="1" x14ac:dyDescent="0.35">
      <c r="A14" s="5" t="s">
        <v>3</v>
      </c>
      <c r="B14" s="5" cm="1">
        <f t="array" ref="B14">IF([10]Utt_h_reg_or_nuc_pa_only_GLMM_b!B2&lt;1, ROUND([10]Utt_h_reg_or_nuc_pa_only_GLMM_b!B2,3), IF([10]Utt_h_reg_or_nuc_pa_only_GLMM_b!B2&lt;20, ROUND([10]Utt_h_reg_or_nuc_pa_only_GLMM_b!B2,1), ROUND([10]!CB,0)))</f>
        <v>0.185</v>
      </c>
      <c r="C14" s="5">
        <f>[10]Utt_h_reg_or_nuc_pa_only_GLMM_b!C2</f>
        <v>2.9077325467952799E-2</v>
      </c>
      <c r="D14" s="5">
        <f>[10]Utt_h_reg_or_nuc_pa_only_GLMM_b!D2</f>
        <v>1.17972142304048</v>
      </c>
      <c r="E14" s="5">
        <f>[10]Utt_h_reg_or_nuc_pa_only_GLMM_b!E2</f>
        <v>0.17496507814863599</v>
      </c>
      <c r="F14" s="5">
        <f>[10]Utt_h_reg_or_nuc_pa_only_GLMM_b!F2</f>
        <v>-1.7850069138678699</v>
      </c>
      <c r="G14" s="5">
        <f>[10]Utt_h_reg_or_nuc_pa_only_GLMM_b!G2</f>
        <v>7.4260195434987603E-2</v>
      </c>
      <c r="H14" s="5" t="str">
        <f>IF(G14&lt;0.001, "p &lt; .001", _xlfn.CONCAT("p = ", REPLACE(ROUND(G14, 3),1,2,".")))</f>
        <v>p = .074</v>
      </c>
      <c r="I14" s="6">
        <f>D14-B14</f>
        <v>0.99472142304047995</v>
      </c>
      <c r="J14" s="6">
        <f>B14-C14</f>
        <v>0.1559226745320472</v>
      </c>
    </row>
    <row r="15" spans="1:12" ht="15" thickBot="1" x14ac:dyDescent="0.35">
      <c r="A15" s="5" t="s">
        <v>4</v>
      </c>
      <c r="B15" s="5" cm="1">
        <f t="array" ref="B15">IF([10]Utt_h_reg_or_nuc_pa_only_GLMM_b!B3&lt;1, ROUND([10]Utt_h_reg_or_nuc_pa_only_GLMM_b!B3,3), IF([10]Utt_h_reg_or_nuc_pa_only_GLMM_b!B3&lt;20, ROUND([10]Utt_h_reg_or_nuc_pa_only_GLMM_b!B3,1), ROUND([10]!CB,0)))</f>
        <v>3.0000000000000001E-3</v>
      </c>
      <c r="C15" s="6">
        <f>[10]Utt_h_reg_or_nuc_pa_only_GLMM_b!C3</f>
        <v>1.65400253939313E-4</v>
      </c>
      <c r="D15" s="5">
        <f>[10]Utt_h_reg_or_nuc_pa_only_GLMM_b!D3</f>
        <v>4.2694739848012801E-2</v>
      </c>
      <c r="E15" s="5">
        <f>[10]Utt_h_reg_or_nuc_pa_only_GLMM_b!E3</f>
        <v>3.7647924875334401E-3</v>
      </c>
      <c r="F15" s="5">
        <f>[10]Utt_h_reg_or_nuc_pa_only_GLMM_b!F3</f>
        <v>-4.1859979733557404</v>
      </c>
      <c r="G15" s="6">
        <f>[10]Utt_h_reg_or_nuc_pa_only_GLMM_b!G3</f>
        <v>2.8391588051256401E-5</v>
      </c>
      <c r="H15" s="5" t="str">
        <f t="shared" ref="H15:H17" si="4">IF(G15&lt;0.001, "p &lt; .001", _xlfn.CONCAT("p = ", REPLACE(ROUND(G15, 3),1,2,".")))</f>
        <v>p &lt; .001</v>
      </c>
      <c r="I15" s="6">
        <f>D15-B15</f>
        <v>3.9694739848012799E-2</v>
      </c>
      <c r="J15" s="6">
        <f>B15-C15</f>
        <v>2.8345997460606869E-3</v>
      </c>
    </row>
    <row r="16" spans="1:12" ht="15" thickBot="1" x14ac:dyDescent="0.35">
      <c r="A16" s="5" t="s">
        <v>5</v>
      </c>
      <c r="B16" s="5" cm="1">
        <f t="array" ref="B16">IF([10]Utt_h_reg_or_nuc_pa_only_GLMM_b!B4&lt;1, ROUND([10]Utt_h_reg_or_nuc_pa_only_GLMM_b!B4,3), IF([10]Utt_h_reg_or_nuc_pa_only_GLMM_b!B4&lt;20, ROUND([10]Utt_h_reg_or_nuc_pa_only_GLMM_b!B4,1), ROUND([10]!CB,0)))</f>
        <v>1.5</v>
      </c>
      <c r="C16" s="5">
        <f>[10]Utt_h_reg_or_nuc_pa_only_GLMM_b!C4</f>
        <v>0.23404021756118901</v>
      </c>
      <c r="D16" s="5">
        <f>[10]Utt_h_reg_or_nuc_pa_only_GLMM_b!D4</f>
        <v>9.1366852371729195</v>
      </c>
      <c r="E16" s="5">
        <f>[10]Utt_h_reg_or_nuc_pa_only_GLMM_b!E4</f>
        <v>1.36704661559708</v>
      </c>
      <c r="F16" s="5">
        <f>[10]Utt_h_reg_or_nuc_pa_only_GLMM_b!F4</f>
        <v>0.40649953056559601</v>
      </c>
      <c r="G16" s="5">
        <f>[10]Utt_h_reg_or_nuc_pa_only_GLMM_b!G4</f>
        <v>0.68437560182882595</v>
      </c>
      <c r="H16" s="5" t="str">
        <f t="shared" si="4"/>
        <v>p = .684</v>
      </c>
      <c r="I16" s="5">
        <f>D16-B16</f>
        <v>7.6366852371729195</v>
      </c>
      <c r="J16" s="5">
        <f>B16-C16</f>
        <v>1.2659597824388109</v>
      </c>
    </row>
    <row r="17" spans="1:10" x14ac:dyDescent="0.3">
      <c r="A17" s="5" t="s">
        <v>6</v>
      </c>
      <c r="B17" s="5" cm="1">
        <f t="array" ref="B17">IF([10]Utt_h_reg_or_nuc_pa_only_GLMM_b!B5&lt;1, ROUND([10]Utt_h_reg_or_nuc_pa_only_GLMM_b!B5,3), IF([10]Utt_h_reg_or_nuc_pa_only_GLMM_b!B5&lt;20, ROUND([10]Utt_h_reg_or_nuc_pa_only_GLMM_b!B5,1), ROUND([10]!CB,0)))</f>
        <v>6.6</v>
      </c>
      <c r="C17" s="5">
        <f>[10]Utt_h_reg_or_nuc_pa_only_GLMM_b!C5</f>
        <v>1.0291324872801999</v>
      </c>
      <c r="D17" s="5">
        <f>[10]Utt_h_reg_or_nuc_pa_only_GLMM_b!D5</f>
        <v>42.312335064750201</v>
      </c>
      <c r="E17" s="5">
        <f>[10]Utt_h_reg_or_nuc_pa_only_GLMM_b!E5</f>
        <v>6.2561782967752801</v>
      </c>
      <c r="F17" s="5">
        <f>[10]Utt_h_reg_or_nuc_pa_only_GLMM_b!F5</f>
        <v>1.99025313013857</v>
      </c>
      <c r="G17" s="5">
        <f>[10]Utt_h_reg_or_nuc_pa_only_GLMM_b!G5</f>
        <v>4.6563058262216801E-2</v>
      </c>
      <c r="H17" s="5" t="str">
        <f t="shared" si="4"/>
        <v>p = .047</v>
      </c>
      <c r="I17" s="5">
        <f>D17-B17</f>
        <v>35.712335064750199</v>
      </c>
      <c r="J17" s="5">
        <f>B17-C17</f>
        <v>5.5708675127197997</v>
      </c>
    </row>
    <row r="18" spans="1:10" x14ac:dyDescent="0.3">
      <c r="A18" s="3"/>
    </row>
  </sheetData>
  <mergeCells count="2">
    <mergeCell ref="A1:K1"/>
    <mergeCell ref="A12:G12"/>
  </mergeCells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H% no reg tier</vt:lpstr>
      <vt:lpstr>Hi Reg</vt:lpstr>
      <vt:lpstr>L% in REG tier</vt:lpstr>
      <vt:lpstr>nuc_PA_only</vt:lpstr>
      <vt:lpstr>either 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 Eoin Rodgers</dc:creator>
  <cp:lastModifiedBy>Antoin Eoin Rodgers</cp:lastModifiedBy>
  <dcterms:created xsi:type="dcterms:W3CDTF">2022-07-22T17:58:19Z</dcterms:created>
  <dcterms:modified xsi:type="dcterms:W3CDTF">2022-09-24T03:27:52Z</dcterms:modified>
</cp:coreProperties>
</file>